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5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6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7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8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drawings/drawing9.xml" ContentType="application/vnd.openxmlformats-officedocument.drawing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drawings/drawing10.xml" ContentType="application/vnd.openxmlformats-officedocument.drawing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11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12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13.xml" ContentType="application/vnd.openxmlformats-officedocument.drawing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drawings/drawing16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drawings/drawing17.xml" ContentType="application/vnd.openxmlformats-officedocument.drawing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taly-main" sheetId="1" r:id="rId4"/>
    <sheet name="Italy-main2" sheetId="2" r:id="rId5"/>
    <sheet name="Italy-prediction" sheetId="3" r:id="rId6"/>
    <sheet name="Italy-mobility" sheetId="4" r:id="rId7"/>
    <sheet name="Calabria-main" sheetId="5" r:id="rId8"/>
    <sheet name="Calabria-prediction" sheetId="6" r:id="rId9"/>
    <sheet name="Sweden-main" sheetId="7" r:id="rId10"/>
    <sheet name="Sweden-regions" sheetId="8" r:id="rId11"/>
    <sheet name="Belgium" sheetId="9" r:id="rId12"/>
    <sheet name="France" sheetId="10" r:id="rId13"/>
    <sheet name="Germany" sheetId="11" r:id="rId14"/>
    <sheet name="Spain" sheetId="12" r:id="rId15"/>
    <sheet name="Summary" sheetId="13" r:id="rId16"/>
    <sheet name="Countries Data" sheetId="14" r:id="rId17"/>
    <sheet name="Italy-logistic" sheetId="15" r:id="rId18"/>
    <sheet name="Italy-4" sheetId="16" r:id="rId19"/>
    <sheet name="Italy-1-1" sheetId="17" r:id="rId20"/>
  </sheets>
</workbook>
</file>

<file path=xl/sharedStrings.xml><?xml version="1.0" encoding="utf-8"?>
<sst xmlns="http://schemas.openxmlformats.org/spreadsheetml/2006/main" uniqueCount="243">
  <si>
    <t>Number of Positive Cases in Italy: andamento nazionale</t>
  </si>
  <si>
    <t>Data</t>
  </si>
  <si>
    <t>Ricoverati Con Sintomi</t>
  </si>
  <si>
    <t>Terapia Intensiva</t>
  </si>
  <si>
    <t>Totale Ospedalizzati</t>
  </si>
  <si>
    <t>Isolamento Domiciliare</t>
  </si>
  <si>
    <t>Totale Attualmente Positivi</t>
  </si>
  <si>
    <t>Variazione Totale Attualmente Positivi</t>
  </si>
  <si>
    <t>Dimessi Guariti</t>
  </si>
  <si>
    <t>Deceduti</t>
  </si>
  <si>
    <t>Totale Casi</t>
  </si>
  <si>
    <t>Tamponi</t>
  </si>
  <si>
    <t>Deceduti / Totale Casi</t>
  </si>
  <si>
    <t>Deceduti / Dismessi Guariti</t>
  </si>
  <si>
    <t>Totale Casi / Tamponi</t>
  </si>
  <si>
    <t>Terapia Intensiva / Totale Casi</t>
  </si>
  <si>
    <t>Deceduti + Terap. Intens. / Totale Casi</t>
  </si>
  <si>
    <t>Nuovi Positivi / Totali Positivi Precedenti</t>
  </si>
  <si>
    <t>Incremento Nuovi Positivi</t>
  </si>
  <si>
    <t>Totale Ospedalizzati / Totale Casi</t>
  </si>
  <si>
    <t>Nuovi Deceduti</t>
  </si>
  <si>
    <t>Incremento Nuovi Deceduti</t>
  </si>
  <si>
    <t>Nuovi Deceduti / Deceduti Precedenti</t>
  </si>
  <si>
    <t>R2 Values Exponential Fitting Total Positive Cases</t>
  </si>
  <si>
    <t>R2 Values Exponential Fitting Deaths</t>
  </si>
  <si>
    <t>Nuovi Tamponi</t>
  </si>
  <si>
    <t>Nuovi Positivi / Nuovi Tamponi</t>
  </si>
  <si>
    <t>Nuovi Casi</t>
  </si>
  <si>
    <t>Nuovi Positivi</t>
  </si>
  <si>
    <t>Variazione Nuovi Deceduti</t>
  </si>
  <si>
    <t>Variazione Nuovi Positivi</t>
  </si>
  <si>
    <t>Variazione della Variazione Nuovi Deceduti</t>
  </si>
  <si>
    <t>Variazione della Variazione Nuovi Positivi</t>
  </si>
  <si>
    <t>Nuovi Deceduti Al Giorno</t>
  </si>
  <si>
    <t>Mobilità Regioni Italia: Variazione Movimenti Rispetto Periodo 13 Gen - 16 Feb</t>
  </si>
  <si>
    <t>Abruzzo</t>
  </si>
  <si>
    <t>Basilicata</t>
  </si>
  <si>
    <t>Calabria</t>
  </si>
  <si>
    <t>Campania</t>
  </si>
  <si>
    <t>Emilia-Romagna</t>
  </si>
  <si>
    <t>Friuli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</si>
  <si>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</si>
  <si>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</si>
  <si>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</si>
  <si>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</si>
  <si>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</si>
  <si>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</si>
  <si>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</si>
  <si>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</si>
  <si>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</si>
  <si>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</si>
  <si>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</si>
  <si>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</si>
  <si>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D’Aosta</t>
  </si>
  <si>
    <t>Veneto</t>
  </si>
  <si>
    <t>ITALIA - media regioni</t>
  </si>
  <si>
    <t>ITALIA - media settimanale</t>
  </si>
  <si>
    <t>ITALIA - media giorni feriali</t>
  </si>
  <si>
    <t>ITALIA - media fine settimana</t>
  </si>
  <si>
    <t>Number of Positive Cases in Italy: Calabria</t>
  </si>
  <si>
    <t>Number of Positive Cases in Sweden</t>
  </si>
  <si>
    <t>Date</t>
  </si>
  <si>
    <t>Total (official)</t>
  </si>
  <si>
    <t>Deaths (official)</t>
  </si>
  <si>
    <t>Recovered</t>
  </si>
  <si>
    <t>Stockholm</t>
  </si>
  <si>
    <t>Västra Götland</t>
  </si>
  <si>
    <t>Örebro</t>
  </si>
  <si>
    <t>Skåne</t>
  </si>
  <si>
    <t>Total JKU</t>
  </si>
  <si>
    <t>Total Guess</t>
  </si>
  <si>
    <t>New Cases (official)</t>
  </si>
  <si>
    <t>New Deaths (official)</t>
  </si>
  <si>
    <t>Increment New Cases (official)</t>
  </si>
  <si>
    <t>Increment New Deaths (official)</t>
  </si>
  <si>
    <t>Actual New Deaths (official)</t>
  </si>
  <si>
    <t>TOTAL Actual Deaths (official)</t>
  </si>
  <si>
    <t>TOTAL Actual Cases (official)</t>
  </si>
  <si>
    <t>Actual New Cases Stockholm (official)</t>
  </si>
  <si>
    <t>Actual New Cases Västra Götland (official)</t>
  </si>
  <si>
    <t>Actual New Cases Örebro (official)</t>
  </si>
  <si>
    <t>Number of Positive Cases in Belgium</t>
  </si>
  <si>
    <t>Total Cases</t>
  </si>
  <si>
    <t>Deaths</t>
  </si>
  <si>
    <t>New Deaths</t>
  </si>
  <si>
    <t>New Cases</t>
  </si>
  <si>
    <t>Total Actual Positive</t>
  </si>
  <si>
    <t>Number of Positive Cases in France</t>
  </si>
  <si>
    <t>Number of Positive Cases in Germany</t>
  </si>
  <si>
    <t>Total</t>
  </si>
  <si>
    <t>Number of Positive Cases in Spain</t>
  </si>
  <si>
    <t>World Countries Data (2019)</t>
  </si>
  <si>
    <t>Country</t>
  </si>
  <si>
    <t>Population</t>
  </si>
  <si>
    <t>Urban Population</t>
  </si>
  <si>
    <t>Surface</t>
  </si>
  <si>
    <t>Density</t>
  </si>
  <si>
    <t>Median Age</t>
  </si>
  <si>
    <t>Life Expectancy</t>
  </si>
  <si>
    <t>Fertility Rate</t>
  </si>
  <si>
    <t>Age 0-14</t>
  </si>
  <si>
    <t>Age 14-65</t>
  </si>
  <si>
    <t>Age 65-over</t>
  </si>
  <si>
    <t>Italy</t>
  </si>
  <si>
    <t>60,550,075</t>
  </si>
  <si>
    <t>41,887,345</t>
  </si>
  <si>
    <t>45.7</t>
  </si>
  <si>
    <t>84.01</t>
  </si>
  <si>
    <t>63.82</t>
  </si>
  <si>
    <t>Sweden</t>
  </si>
  <si>
    <t>10,036,379</t>
  </si>
  <si>
    <t>8,817,415</t>
  </si>
  <si>
    <t>40.9</t>
  </si>
  <si>
    <t>83.33</t>
  </si>
  <si>
    <t>1.89</t>
  </si>
  <si>
    <t>17.63</t>
  </si>
  <si>
    <t>62.18</t>
  </si>
  <si>
    <t>Belgium</t>
  </si>
  <si>
    <t>11,539,328</t>
  </si>
  <si>
    <t>11,336,228</t>
  </si>
  <si>
    <t>41.5</t>
  </si>
  <si>
    <t>82.17</t>
  </si>
  <si>
    <t>1.77</t>
  </si>
  <si>
    <t>63.94</t>
  </si>
  <si>
    <t>France</t>
  </si>
  <si>
    <t>65,129,728</t>
  </si>
  <si>
    <t>52,849,078</t>
  </si>
  <si>
    <t>83.13</t>
  </si>
  <si>
    <t>1.95</t>
  </si>
  <si>
    <t>17.80</t>
  </si>
  <si>
    <t>61.81</t>
  </si>
  <si>
    <t>Germany</t>
  </si>
  <si>
    <t>83,517,045</t>
  </si>
  <si>
    <t>63,787,507</t>
  </si>
  <si>
    <t>45.9</t>
  </si>
  <si>
    <t>81.88</t>
  </si>
  <si>
    <t>13.80</t>
  </si>
  <si>
    <t>64.64</t>
  </si>
  <si>
    <t>Spain</t>
  </si>
  <si>
    <t>46,736,776</t>
  </si>
  <si>
    <t>37,415,111</t>
  </si>
  <si>
    <t>43.0</t>
  </si>
  <si>
    <t>83.99</t>
  </si>
  <si>
    <t>65.78</t>
  </si>
  <si>
    <t>19.65</t>
  </si>
  <si>
    <t>UK</t>
  </si>
  <si>
    <t>67,530,172</t>
  </si>
  <si>
    <t>56,012,276</t>
  </si>
  <si>
    <t>40.1</t>
  </si>
  <si>
    <t>81.77</t>
  </si>
  <si>
    <t>1.84</t>
  </si>
  <si>
    <t>17.70</t>
  </si>
  <si>
    <t>63.80</t>
  </si>
  <si>
    <t>Norway</t>
  </si>
  <si>
    <t>5,378,857</t>
  </si>
  <si>
    <t>4,462,009</t>
  </si>
  <si>
    <t>39.3</t>
  </si>
  <si>
    <t>82.94</t>
  </si>
  <si>
    <t>1.79</t>
  </si>
  <si>
    <t>65.31</t>
  </si>
  <si>
    <t>Denmark</t>
  </si>
  <si>
    <t>5,771,876</t>
  </si>
  <si>
    <t>5,081,840</t>
  </si>
  <si>
    <t>41.7</t>
  </si>
  <si>
    <t>81.40</t>
  </si>
  <si>
    <t>1.74</t>
  </si>
  <si>
    <t>63.63</t>
  </si>
  <si>
    <t>19.97</t>
  </si>
  <si>
    <t>Finland</t>
  </si>
  <si>
    <t>5,532,156</t>
  </si>
  <si>
    <t>4,751,986</t>
  </si>
  <si>
    <t>42.6</t>
  </si>
  <si>
    <t>82.48</t>
  </si>
  <si>
    <t>1.72</t>
  </si>
  <si>
    <t>61.84</t>
  </si>
  <si>
    <t>Portugal</t>
  </si>
  <si>
    <t>10,226,187</t>
  </si>
  <si>
    <t>6,743,854</t>
  </si>
  <si>
    <t>44.3</t>
  </si>
  <si>
    <t>82.65</t>
  </si>
  <si>
    <t>64.39</t>
  </si>
  <si>
    <t>Greece</t>
  </si>
  <si>
    <t>10,473,455</t>
  </si>
  <si>
    <t>8,831,631</t>
  </si>
  <si>
    <t>43.8</t>
  </si>
  <si>
    <t>82.80</t>
  </si>
  <si>
    <t>13.90</t>
  </si>
  <si>
    <t>64.17</t>
  </si>
  <si>
    <t>21.94</t>
  </si>
  <si>
    <t>Netherlands</t>
  </si>
  <si>
    <t>17,097,130</t>
  </si>
  <si>
    <t>15,740,995</t>
  </si>
  <si>
    <t>42.3</t>
  </si>
  <si>
    <t>82.78</t>
  </si>
  <si>
    <t>15.88</t>
  </si>
  <si>
    <t>64.51</t>
  </si>
  <si>
    <t>19.61</t>
  </si>
  <si>
    <t>Austria</t>
  </si>
  <si>
    <t>8,955,102</t>
  </si>
  <si>
    <t>5,129,574</t>
  </si>
  <si>
    <t>43.3</t>
  </si>
  <si>
    <t>82.05</t>
  </si>
  <si>
    <t>66.56</t>
  </si>
  <si>
    <t>Switzerland</t>
  </si>
  <si>
    <t>8,591,365</t>
  </si>
  <si>
    <t>6,357,099</t>
  </si>
  <si>
    <t>42.4</t>
  </si>
  <si>
    <t>84.25</t>
  </si>
  <si>
    <t>14.94</t>
  </si>
  <si>
    <t>66.22</t>
  </si>
  <si>
    <t>18.84</t>
  </si>
  <si>
    <t>Ireland</t>
  </si>
  <si>
    <t>4,882,495</t>
  </si>
  <si>
    <t>3,073,341</t>
  </si>
  <si>
    <t>36.8</t>
  </si>
  <si>
    <t>82.81</t>
  </si>
  <si>
    <t>1.94</t>
  </si>
  <si>
    <t>64.63</t>
  </si>
  <si>
    <t>Previsione Numero Massimo Positivi &amp; Rate di Crescita : Italy</t>
  </si>
  <si>
    <t>Misurati</t>
  </si>
  <si>
    <t>Rate Crescita</t>
  </si>
  <si>
    <t>Denominatore 1</t>
  </si>
  <si>
    <t>Previsione 1</t>
  </si>
  <si>
    <t>Denominatore 2</t>
  </si>
  <si>
    <t>Previsione 2</t>
  </si>
  <si>
    <t>Denominatore 3</t>
  </si>
  <si>
    <t>Previsione 3</t>
  </si>
  <si>
    <t>Denominatore 4</t>
  </si>
  <si>
    <t>Previsione 4</t>
  </si>
  <si>
    <t>Denominatore 5</t>
  </si>
  <si>
    <t>Previsione 5</t>
  </si>
  <si>
    <t>Denominatore 6</t>
  </si>
  <si>
    <t>Previsione 6</t>
  </si>
  <si>
    <t>Denominatore 7</t>
  </si>
  <si>
    <t>Previsione 7</t>
  </si>
  <si>
    <t>Denominatore 8</t>
  </si>
  <si>
    <t>Previsione 8</t>
  </si>
  <si>
    <t>Denominatore 9</t>
  </si>
  <si>
    <t>Previsione 9</t>
  </si>
  <si>
    <t>Nuovi Positivi diviso 5</t>
  </si>
  <si>
    <t>Percentuale Morti</t>
  </si>
  <si>
    <t>Deceduti Teorici</t>
  </si>
  <si>
    <t>Incremento Variazione Nuovi Positivi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</si>
</sst>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d/mm/yy"/>
    <numFmt numFmtId="60" formatCode="d/m/yyyy"/>
    <numFmt numFmtId="61" formatCode="0.0000"/>
    <numFmt numFmtId="62" formatCode="#,##0%"/>
    <numFmt numFmtId="63" formatCode="h.mm"/>
    <numFmt numFmtId="64" formatCode="0.00000"/>
  </numFmts>
  <fonts count="32">
    <font>
      <sz val="10"/>
      <color indexed="8"/>
      <name val="Helvetica Neue Light"/>
    </font>
    <font>
      <sz val="10"/>
      <color indexed="8"/>
      <name val="Helvetica Neue"/>
    </font>
    <font>
      <sz val="18"/>
      <color indexed="9"/>
      <name val="Helvetica Neue Medium"/>
    </font>
    <font>
      <sz val="12"/>
      <color indexed="10"/>
      <name val="Helvetica Neue Medium"/>
    </font>
    <font>
      <sz val="13"/>
      <color indexed="8"/>
      <name val="Helvetica Neue Medium"/>
    </font>
    <font>
      <sz val="12"/>
      <color indexed="8"/>
      <name val="Verdana"/>
    </font>
    <font>
      <sz val="12"/>
      <color indexed="23"/>
      <name val="Verdana"/>
    </font>
    <font>
      <sz val="12"/>
      <color indexed="8"/>
      <name val="Helvetica Neue Medium"/>
    </font>
    <font>
      <sz val="10"/>
      <color indexed="24"/>
      <name val="Helvetica Neue"/>
    </font>
    <font>
      <shadow val="1"/>
      <sz val="12"/>
      <color indexed="10"/>
      <name val="Helvetica Neue Medium"/>
    </font>
    <font>
      <vertAlign val="superscript"/>
      <sz val="10"/>
      <color indexed="24"/>
      <name val="Helvetica Neue"/>
    </font>
    <font>
      <sz val="11"/>
      <color indexed="8"/>
      <name val="Helvetica Neue"/>
    </font>
    <font>
      <sz val="13"/>
      <color indexed="27"/>
      <name val="Menlo Regular"/>
    </font>
    <font>
      <sz val="13"/>
      <color indexed="23"/>
      <name val="Menlo Regular"/>
    </font>
    <font>
      <sz val="20"/>
      <color indexed="8"/>
      <name val="Helvetica Neue"/>
    </font>
    <font>
      <sz val="14"/>
      <color indexed="8"/>
      <name val="Helvetica Neue"/>
    </font>
    <font>
      <sz val="16"/>
      <color indexed="23"/>
      <name val="Helvetica Neue"/>
    </font>
    <font>
      <sz val="12"/>
      <color indexed="8"/>
      <name val="Helvetica Neue Light"/>
    </font>
    <font>
      <sz val="14"/>
      <color indexed="31"/>
      <name val="Helvetica"/>
    </font>
    <font>
      <sz val="12"/>
      <color indexed="23"/>
      <name val="Helvetica Neue"/>
    </font>
    <font>
      <shadow val="1"/>
      <sz val="12"/>
      <color indexed="24"/>
      <name val="Helvetica Neue Medium"/>
    </font>
    <font>
      <sz val="24"/>
      <color indexed="9"/>
      <name val="Helvetica Neue Medium"/>
    </font>
    <font>
      <sz val="14"/>
      <color indexed="10"/>
      <name val="Helvetica Neue Medium"/>
    </font>
    <font>
      <sz val="12"/>
      <color indexed="24"/>
      <name val="Helvetica Neue Medium"/>
    </font>
    <font>
      <u val="single"/>
      <sz val="14"/>
      <color indexed="8"/>
      <name val="Helvetica Neue"/>
    </font>
    <font>
      <sz val="30"/>
      <color indexed="8"/>
      <name val="Helvetica Neue"/>
    </font>
    <font>
      <sz val="12"/>
      <color indexed="9"/>
      <name val="Helvetica Neue Medium"/>
    </font>
    <font>
      <sz val="10"/>
      <color indexed="8"/>
      <name val="Helvetica Neue Medium"/>
    </font>
    <font>
      <sz val="10"/>
      <color indexed="10"/>
      <name val="Helvetica Neue Medium"/>
    </font>
    <font>
      <sz val="10"/>
      <color indexed="37"/>
      <name val="Helvetica"/>
    </font>
    <font>
      <sz val="13"/>
      <color indexed="31"/>
      <name val="Helvetica"/>
    </font>
    <font>
      <sz val="16"/>
      <color indexed="8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6"/>
        <bgColor auto="1"/>
      </patternFill>
    </fill>
  </fills>
  <borders count="183"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ck">
        <color indexed="19"/>
      </bottom>
      <diagonal/>
    </border>
    <border>
      <left/>
      <right style="thin">
        <color indexed="14"/>
      </right>
      <top style="thin">
        <color indexed="12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14"/>
      </right>
      <top style="thick">
        <color indexed="8"/>
      </top>
      <bottom/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/>
      <right style="thin">
        <color indexed="22"/>
      </right>
      <top style="thick">
        <color indexed="17"/>
      </top>
      <bottom/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9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ck">
        <color indexed="19"/>
      </bottom>
      <diagonal/>
    </border>
    <border>
      <left/>
      <right style="thin">
        <color indexed="22"/>
      </right>
      <top style="thick">
        <color indexed="19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8"/>
      </top>
      <bottom/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n">
        <color indexed="12"/>
      </right>
      <top style="thick">
        <color indexed="8"/>
      </top>
      <bottom/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/>
      <diagonal/>
    </border>
    <border>
      <left/>
      <right/>
      <top style="thick">
        <color indexed="17"/>
      </top>
      <bottom/>
      <diagonal/>
    </border>
    <border>
      <left style="thin">
        <color indexed="12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2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 style="thick">
        <color indexed="19"/>
      </bottom>
      <diagonal/>
    </border>
    <border>
      <left/>
      <right style="thin">
        <color indexed="14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14"/>
      </right>
      <top style="thick">
        <color indexed="17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4"/>
      </right>
      <top style="thin">
        <color indexed="22"/>
      </top>
      <bottom/>
      <diagonal/>
    </border>
    <border>
      <left style="thin">
        <color indexed="12"/>
      </left>
      <right style="thin">
        <color indexed="14"/>
      </right>
      <top/>
      <bottom/>
      <diagonal/>
    </border>
    <border>
      <left style="thick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7"/>
      </bottom>
      <diagonal/>
    </border>
    <border>
      <left style="thick">
        <color indexed="19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>
        <color indexed="8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n">
        <color indexed="14"/>
      </right>
      <top style="thick">
        <color indexed="17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>
        <color indexed="8"/>
      </bottom>
      <diagonal/>
    </border>
    <border>
      <left style="thick">
        <color indexed="17"/>
      </left>
      <right>
        <color indexed="8"/>
      </right>
      <top style="thin">
        <color indexed="22"/>
      </top>
      <bottom style="thin">
        <color indexed="22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>
        <color indexed="8"/>
      </top>
      <bottom style="thin">
        <color indexed="22"/>
      </bottom>
      <diagonal/>
    </border>
    <border>
      <left/>
      <right style="thin">
        <color indexed="14"/>
      </right>
      <top style="thin">
        <color indexed="22"/>
      </top>
      <bottom/>
      <diagonal/>
    </border>
    <border>
      <left/>
      <right style="thin">
        <color indexed="12"/>
      </right>
      <top/>
      <bottom style="thick">
        <color indexed="17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 style="thin">
        <color indexed="12"/>
      </right>
      <top style="thick">
        <color indexed="17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/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12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8"/>
      </bottom>
      <diagonal/>
    </border>
    <border>
      <left/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ck">
        <color indexed="19"/>
      </top>
      <bottom style="thick">
        <color indexed="1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 style="thick">
        <color indexed="17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2"/>
      </left>
      <right/>
      <top style="thick">
        <color indexed="17"/>
      </top>
      <bottom/>
      <diagonal/>
    </border>
    <border>
      <left/>
      <right style="thin">
        <color indexed="12"/>
      </right>
      <top/>
      <bottom>
        <color indexed="8"/>
      </bottom>
      <diagonal/>
    </border>
    <border>
      <left/>
      <right style="thin">
        <color indexed="12"/>
      </right>
      <top>
        <color indexed="8"/>
      </top>
      <bottom style="thick">
        <color indexed="8"/>
      </bottom>
      <diagonal/>
    </border>
    <border>
      <left style="thin">
        <color indexed="35"/>
      </left>
      <right style="thin">
        <color indexed="35"/>
      </right>
      <top style="thick">
        <color indexed="8"/>
      </top>
      <bottom style="thick">
        <color indexed="8"/>
      </bottom>
      <diagonal/>
    </border>
    <border>
      <left style="thin">
        <color indexed="35"/>
      </left>
      <right/>
      <top/>
      <bottom/>
      <diagonal/>
    </border>
    <border>
      <left/>
      <right style="thin">
        <color indexed="12"/>
      </right>
      <top style="thick">
        <color indexed="8"/>
      </top>
      <bottom style="thin">
        <color indexed="20"/>
      </bottom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2"/>
      </right>
      <top style="thin">
        <color indexed="20"/>
      </top>
      <bottom/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ck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n">
        <color indexed="12"/>
      </top>
      <bottom/>
      <diagonal/>
    </border>
    <border>
      <left/>
      <right style="thick">
        <color indexed="8"/>
      </right>
      <top/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10"/>
      </top>
      <bottom style="thin">
        <color indexed="22"/>
      </bottom>
      <diagonal/>
    </border>
    <border>
      <left style="thick">
        <color indexed="17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14"/>
      </right>
      <top style="thick">
        <color indexed="17"/>
      </top>
      <bottom style="thick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4" borderId="2" applyNumberFormat="1" applyFont="1" applyFill="1" applyBorder="1" applyAlignment="1" applyProtection="0">
      <alignment horizontal="center" vertical="center" wrapText="1"/>
    </xf>
    <xf numFmtId="49" fontId="3" fillId="5" borderId="2" applyNumberFormat="1" applyFont="1" applyFill="1" applyBorder="1" applyAlignment="1" applyProtection="0">
      <alignment horizontal="center" vertical="center" wrapText="1"/>
    </xf>
    <xf numFmtId="49" fontId="3" fillId="6" borderId="2" applyNumberFormat="1" applyFont="1" applyFill="1" applyBorder="1" applyAlignment="1" applyProtection="0">
      <alignment horizontal="center" vertical="center" wrapText="1"/>
    </xf>
    <xf numFmtId="49" fontId="3" fillId="7" borderId="2" applyNumberFormat="1" applyFont="1" applyFill="1" applyBorder="1" applyAlignment="1" applyProtection="0">
      <alignment horizontal="center" vertical="center" wrapText="1"/>
    </xf>
    <xf numFmtId="49" fontId="3" fillId="6" borderId="3" applyNumberFormat="1" applyFont="1" applyFill="1" applyBorder="1" applyAlignment="1" applyProtection="0">
      <alignment horizontal="center" vertical="center" wrapText="1"/>
    </xf>
    <xf numFmtId="59" fontId="4" fillId="8" borderId="4" applyNumberFormat="1" applyFont="1" applyFill="1" applyBorder="1" applyAlignment="1" applyProtection="0">
      <alignment horizontal="right" vertical="top" wrapText="1"/>
    </xf>
    <xf numFmtId="0" fontId="5" borderId="5" applyNumberFormat="1" applyFont="1" applyFill="0" applyBorder="1" applyAlignment="1" applyProtection="0">
      <alignment vertical="center" wrapText="1" readingOrder="1"/>
    </xf>
    <xf numFmtId="0" fontId="5" borderId="6" applyNumberFormat="1" applyFont="1" applyFill="0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vertical="center" wrapText="1" readingOrder="1"/>
    </xf>
    <xf numFmtId="0" fontId="5" borderId="8" applyNumberFormat="1" applyFont="1" applyFill="0" applyBorder="1" applyAlignment="1" applyProtection="0">
      <alignment vertical="center" wrapText="1" readingOrder="1"/>
    </xf>
    <xf numFmtId="59" fontId="4" fillId="8" borderId="9" applyNumberFormat="1" applyFont="1" applyFill="1" applyBorder="1" applyAlignment="1" applyProtection="0">
      <alignment horizontal="right" vertical="top" wrapText="1"/>
    </xf>
    <xf numFmtId="0" fontId="5" fillId="9" borderId="5" applyNumberFormat="1" applyFont="1" applyFill="1" applyBorder="1" applyAlignment="1" applyProtection="0">
      <alignment vertical="center" wrapText="1" readingOrder="1"/>
    </xf>
    <xf numFmtId="0" fontId="5" fillId="9" borderId="6" applyNumberFormat="1" applyFont="1" applyFill="1" applyBorder="1" applyAlignment="1" applyProtection="0">
      <alignment vertical="center" wrapText="1" readingOrder="1"/>
    </xf>
    <xf numFmtId="0" fontId="5" fillId="9" borderId="10" applyNumberFormat="1" applyFont="1" applyFill="1" applyBorder="1" applyAlignment="1" applyProtection="0">
      <alignment vertical="center" wrapText="1" readingOrder="1"/>
    </xf>
    <xf numFmtId="0" fontId="5" fillId="9" borderId="8" applyNumberFormat="1" applyFont="1" applyFill="1" applyBorder="1" applyAlignment="1" applyProtection="0">
      <alignment vertical="center" wrapText="1" readingOrder="1"/>
    </xf>
    <xf numFmtId="0" fontId="5" borderId="10" applyNumberFormat="1" applyFont="1" applyFill="0" applyBorder="1" applyAlignment="1" applyProtection="0">
      <alignment vertical="center" wrapText="1" readingOrder="1"/>
    </xf>
    <xf numFmtId="59" fontId="4" fillId="8" borderId="11" applyNumberFormat="1" applyFont="1" applyFill="1" applyBorder="1" applyAlignment="1" applyProtection="0">
      <alignment horizontal="right" vertical="top" wrapText="1"/>
    </xf>
    <xf numFmtId="59" fontId="4" fillId="8" borderId="12" applyNumberFormat="1" applyFont="1" applyFill="1" applyBorder="1" applyAlignment="1" applyProtection="0">
      <alignment horizontal="right" vertical="top" wrapText="1"/>
    </xf>
    <xf numFmtId="0" fontId="5" borderId="13" applyNumberFormat="1" applyFont="1" applyFill="0" applyBorder="1" applyAlignment="1" applyProtection="0">
      <alignment vertical="center" wrapText="1" readingOrder="1"/>
    </xf>
    <xf numFmtId="59" fontId="4" fillId="8" borderId="14" applyNumberFormat="1" applyFont="1" applyFill="1" applyBorder="1" applyAlignment="1" applyProtection="0">
      <alignment horizontal="right" vertical="top" wrapText="1"/>
    </xf>
    <xf numFmtId="0" fontId="5" fillId="9" borderId="15" applyNumberFormat="1" applyFont="1" applyFill="1" applyBorder="1" applyAlignment="1" applyProtection="0">
      <alignment vertical="center" wrapText="1" readingOrder="1"/>
    </xf>
    <xf numFmtId="0" fontId="5" fillId="9" borderId="16" applyNumberFormat="1" applyFont="1" applyFill="1" applyBorder="1" applyAlignment="1" applyProtection="0">
      <alignment vertical="center" wrapText="1" readingOrder="1"/>
    </xf>
    <xf numFmtId="0" fontId="5" fillId="9" borderId="17" applyNumberFormat="1" applyFont="1" applyFill="1" applyBorder="1" applyAlignment="1" applyProtection="0">
      <alignment vertical="center" wrapText="1" readingOrder="1"/>
    </xf>
    <xf numFmtId="0" fontId="5" fillId="9" borderId="18" applyNumberFormat="1" applyFont="1" applyFill="1" applyBorder="1" applyAlignment="1" applyProtection="0">
      <alignment vertical="center" wrapText="1" readingOrder="1"/>
    </xf>
    <xf numFmtId="59" fontId="4" fillId="8" borderId="19" applyNumberFormat="1" applyFont="1" applyFill="1" applyBorder="1" applyAlignment="1" applyProtection="0">
      <alignment horizontal="right" vertical="top" wrapText="1"/>
    </xf>
    <xf numFmtId="0" fontId="5" borderId="20" applyNumberFormat="1" applyFont="1" applyFill="0" applyBorder="1" applyAlignment="1" applyProtection="0">
      <alignment vertical="center" wrapText="1" readingOrder="1"/>
    </xf>
    <xf numFmtId="0" fontId="5" borderId="21" applyNumberFormat="1" applyFont="1" applyFill="0" applyBorder="1" applyAlignment="1" applyProtection="0">
      <alignment vertical="center" wrapText="1" readingOrder="1"/>
    </xf>
    <xf numFmtId="0" fontId="5" borderId="22" applyNumberFormat="1" applyFont="1" applyFill="0" applyBorder="1" applyAlignment="1" applyProtection="0">
      <alignment vertical="center" wrapText="1" readingOrder="1"/>
    </xf>
    <xf numFmtId="0" fontId="5" borderId="23" applyNumberFormat="1" applyFont="1" applyFill="0" applyBorder="1" applyAlignment="1" applyProtection="0">
      <alignment vertical="center" wrapText="1" readingOrder="1"/>
    </xf>
    <xf numFmtId="0" fontId="5" borderId="24" applyNumberFormat="1" applyFont="1" applyFill="0" applyBorder="1" applyAlignment="1" applyProtection="0">
      <alignment vertical="center" wrapText="1" readingOrder="1"/>
    </xf>
    <xf numFmtId="59" fontId="4" fillId="8" borderId="25" applyNumberFormat="1" applyFont="1" applyFill="1" applyBorder="1" applyAlignment="1" applyProtection="0">
      <alignment horizontal="right" vertical="top" wrapText="1"/>
    </xf>
    <xf numFmtId="0" fontId="5" fillId="9" borderId="26" applyNumberFormat="1" applyFont="1" applyFill="1" applyBorder="1" applyAlignment="1" applyProtection="0">
      <alignment vertical="center" wrapText="1" readingOrder="1"/>
    </xf>
    <xf numFmtId="0" fontId="5" fillId="9" borderId="27" applyNumberFormat="1" applyFont="1" applyFill="1" applyBorder="1" applyAlignment="1" applyProtection="0">
      <alignment vertical="center" wrapText="1" readingOrder="1"/>
    </xf>
    <xf numFmtId="0" fontId="5" fillId="9" borderId="28" applyNumberFormat="1" applyFont="1" applyFill="1" applyBorder="1" applyAlignment="1" applyProtection="0">
      <alignment vertical="center" wrapText="1" readingOrder="1"/>
    </xf>
    <xf numFmtId="0" fontId="5" fillId="9" borderId="29" applyNumberFormat="1" applyFont="1" applyFill="1" applyBorder="1" applyAlignment="1" applyProtection="0">
      <alignment vertical="center" wrapText="1" readingOrder="1"/>
    </xf>
    <xf numFmtId="0" fontId="5" fillId="9" borderId="30" applyNumberFormat="1" applyFont="1" applyFill="1" applyBorder="1" applyAlignment="1" applyProtection="0">
      <alignment vertical="center" wrapText="1" readingOrder="1"/>
    </xf>
    <xf numFmtId="0" fontId="5" fillId="9" borderId="31" applyNumberFormat="1" applyFont="1" applyFill="1" applyBorder="1" applyAlignment="1" applyProtection="0">
      <alignment vertical="center" wrapText="1" readingOrder="1"/>
    </xf>
    <xf numFmtId="0" fontId="5" fillId="9" borderId="32" applyNumberFormat="1" applyFont="1" applyFill="1" applyBorder="1" applyAlignment="1" applyProtection="0">
      <alignment vertical="center" wrapText="1" readingOrder="1"/>
    </xf>
    <xf numFmtId="0" fontId="5" fillId="9" borderId="33" applyNumberFormat="1" applyFont="1" applyFill="1" applyBorder="1" applyAlignment="1" applyProtection="0">
      <alignment vertical="center" wrapText="1" readingOrder="1"/>
    </xf>
    <xf numFmtId="59" fontId="4" fillId="8" borderId="34" applyNumberFormat="1" applyFont="1" applyFill="1" applyBorder="1" applyAlignment="1" applyProtection="0">
      <alignment horizontal="right" vertical="top" wrapText="1"/>
    </xf>
    <xf numFmtId="0" fontId="6" borderId="35" applyNumberFormat="1" applyFont="1" applyFill="0" applyBorder="1" applyAlignment="1" applyProtection="0">
      <alignment vertical="center" wrapText="1" readingOrder="1"/>
    </xf>
    <xf numFmtId="0" fontId="6" borderId="36" applyNumberFormat="1" applyFont="1" applyFill="0" applyBorder="1" applyAlignment="1" applyProtection="0">
      <alignment vertical="center" wrapText="1" readingOrder="1"/>
    </xf>
    <xf numFmtId="0" fontId="6" borderId="37" applyNumberFormat="1" applyFont="1" applyFill="0" applyBorder="1" applyAlignment="1" applyProtection="0">
      <alignment vertical="center" wrapText="1" readingOrder="1"/>
    </xf>
    <xf numFmtId="0" fontId="6" borderId="38" applyNumberFormat="1" applyFont="1" applyFill="0" applyBorder="1" applyAlignment="1" applyProtection="0">
      <alignment vertical="center" wrapText="1" readingOrder="1"/>
    </xf>
    <xf numFmtId="0" fontId="6" fillId="9" borderId="35" applyNumberFormat="1" applyFont="1" applyFill="1" applyBorder="1" applyAlignment="1" applyProtection="0">
      <alignment vertical="center" wrapText="1" readingOrder="1"/>
    </xf>
    <xf numFmtId="0" fontId="6" fillId="9" borderId="36" applyNumberFormat="1" applyFont="1" applyFill="1" applyBorder="1" applyAlignment="1" applyProtection="0">
      <alignment vertical="center" wrapText="1" readingOrder="1"/>
    </xf>
    <xf numFmtId="0" fontId="6" fillId="9" borderId="37" applyNumberFormat="1" applyFont="1" applyFill="1" applyBorder="1" applyAlignment="1" applyProtection="0">
      <alignment vertical="center" wrapText="1" readingOrder="1"/>
    </xf>
    <xf numFmtId="0" fontId="6" fillId="9" borderId="38" applyNumberFormat="1" applyFont="1" applyFill="1" applyBorder="1" applyAlignment="1" applyProtection="0">
      <alignment vertical="center" wrapText="1" readingOrder="1"/>
    </xf>
    <xf numFmtId="59" fontId="4" fillId="8" borderId="39" applyNumberFormat="1" applyFont="1" applyFill="1" applyBorder="1" applyAlignment="1" applyProtection="0">
      <alignment horizontal="right" vertical="top" wrapText="1"/>
    </xf>
    <xf numFmtId="0" fontId="6" fillId="9" borderId="40" applyNumberFormat="1" applyFont="1" applyFill="1" applyBorder="1" applyAlignment="1" applyProtection="0">
      <alignment vertical="center" wrapText="1" readingOrder="1"/>
    </xf>
    <xf numFmtId="0" fontId="6" fillId="9" borderId="41" applyNumberFormat="1" applyFont="1" applyFill="1" applyBorder="1" applyAlignment="1" applyProtection="0">
      <alignment vertical="center" wrapText="1" readingOrder="1"/>
    </xf>
    <xf numFmtId="0" fontId="6" fillId="9" borderId="42" applyNumberFormat="1" applyFont="1" applyFill="1" applyBorder="1" applyAlignment="1" applyProtection="0">
      <alignment vertical="center" wrapText="1" readingOrder="1"/>
    </xf>
    <xf numFmtId="0" fontId="6" fillId="9" borderId="43" applyNumberFormat="1" applyFont="1" applyFill="1" applyBorder="1" applyAlignment="1" applyProtection="0">
      <alignment vertical="center" wrapText="1" readingOrder="1"/>
    </xf>
    <xf numFmtId="59" fontId="4" fillId="8" borderId="44" applyNumberFormat="1" applyFont="1" applyFill="1" applyBorder="1" applyAlignment="1" applyProtection="0">
      <alignment horizontal="right" vertical="top" wrapText="1"/>
    </xf>
    <xf numFmtId="0" fontId="6" borderId="45" applyNumberFormat="1" applyFont="1" applyFill="0" applyBorder="1" applyAlignment="1" applyProtection="0">
      <alignment vertical="center" wrapText="1" readingOrder="1"/>
    </xf>
    <xf numFmtId="0" fontId="6" borderId="46" applyNumberFormat="1" applyFont="1" applyFill="0" applyBorder="1" applyAlignment="1" applyProtection="0">
      <alignment vertical="center" wrapText="1" readingOrder="1"/>
    </xf>
    <xf numFmtId="0" fontId="6" borderId="47" applyNumberFormat="1" applyFont="1" applyFill="0" applyBorder="1" applyAlignment="1" applyProtection="0">
      <alignment vertical="center" wrapText="1" readingOrder="1"/>
    </xf>
    <xf numFmtId="0" fontId="6" borderId="48" applyNumberFormat="1" applyFont="1" applyFill="0" applyBorder="1" applyAlignment="1" applyProtection="0">
      <alignment vertical="center" wrapText="1" readingOrder="1"/>
    </xf>
    <xf numFmtId="0" fontId="6" borderId="49" applyNumberFormat="1" applyFont="1" applyFill="0" applyBorder="1" applyAlignment="1" applyProtection="0">
      <alignment vertical="center" wrapText="1" readingOrder="1"/>
    </xf>
    <xf numFmtId="59" fontId="4" fillId="8" borderId="50" applyNumberFormat="1" applyFont="1" applyFill="1" applyBorder="1" applyAlignment="1" applyProtection="0">
      <alignment horizontal="right" vertical="top" wrapText="1"/>
    </xf>
    <xf numFmtId="0" fontId="6" fillId="9" borderId="51" applyNumberFormat="1" applyFont="1" applyFill="1" applyBorder="1" applyAlignment="1" applyProtection="0">
      <alignment vertical="center" wrapText="1" readingOrder="1"/>
    </xf>
    <xf numFmtId="59" fontId="4" fillId="8" borderId="52" applyNumberFormat="1" applyFont="1" applyFill="1" applyBorder="1" applyAlignment="1" applyProtection="0">
      <alignment horizontal="right" vertical="top" wrapText="1"/>
    </xf>
    <xf numFmtId="59" fontId="4" fillId="8" borderId="53" applyNumberFormat="1" applyFont="1" applyFill="1" applyBorder="1" applyAlignment="1" applyProtection="0">
      <alignment horizontal="right" vertical="top" wrapText="1"/>
    </xf>
    <xf numFmtId="59" fontId="4" fillId="8" borderId="54" applyNumberFormat="1" applyFont="1" applyFill="1" applyBorder="1" applyAlignment="1" applyProtection="0">
      <alignment horizontal="right" vertical="top" wrapText="1"/>
    </xf>
    <xf numFmtId="0" fontId="6" fillId="9" borderId="55" applyNumberFormat="1" applyFont="1" applyFill="1" applyBorder="1" applyAlignment="1" applyProtection="0">
      <alignment vertical="center" wrapText="1" readingOrder="1"/>
    </xf>
    <xf numFmtId="59" fontId="4" fillId="8" borderId="56" applyNumberFormat="1" applyFont="1" applyFill="1" applyBorder="1" applyAlignment="1" applyProtection="0">
      <alignment horizontal="right" vertical="top" wrapText="1"/>
    </xf>
    <xf numFmtId="0" fontId="6" borderId="40" applyNumberFormat="1" applyFont="1" applyFill="0" applyBorder="1" applyAlignment="1" applyProtection="0">
      <alignment vertical="center" wrapText="1" readingOrder="1"/>
    </xf>
    <xf numFmtId="0" fontId="6" fillId="9" borderId="57" applyNumberFormat="1" applyFont="1" applyFill="1" applyBorder="1" applyAlignment="1" applyProtection="0">
      <alignment vertical="center" wrapText="1" readingOrder="1"/>
    </xf>
    <xf numFmtId="0" fontId="6" fillId="9" borderId="44" applyNumberFormat="1" applyFont="1" applyFill="1" applyBorder="1" applyAlignment="1" applyProtection="0">
      <alignment vertical="center" wrapText="1" readingOrder="1"/>
    </xf>
    <xf numFmtId="0" fontId="6" fillId="9" borderId="58" applyNumberFormat="1" applyFont="1" applyFill="1" applyBorder="1" applyAlignment="1" applyProtection="0">
      <alignment vertical="center" wrapText="1" readingOrder="1"/>
    </xf>
    <xf numFmtId="60" fontId="4" fillId="8" borderId="34" applyNumberFormat="1" applyFont="1" applyFill="1" applyBorder="1" applyAlignment="1" applyProtection="0">
      <alignment horizontal="right" vertical="top" wrapText="1"/>
    </xf>
    <xf numFmtId="0" fontId="6" borderId="51" applyNumberFormat="1" applyFont="1" applyFill="0" applyBorder="1" applyAlignment="1" applyProtection="0">
      <alignment vertical="center" wrapText="1" readingOrder="1"/>
    </xf>
    <xf numFmtId="60" fontId="4" fillId="8" borderId="59" applyNumberFormat="1" applyFont="1" applyFill="1" applyBorder="1" applyAlignment="1" applyProtection="0">
      <alignment horizontal="right" vertical="top" wrapText="1"/>
    </xf>
    <xf numFmtId="0" fontId="6" fillId="9" borderId="60" applyNumberFormat="1" applyFont="1" applyFill="1" applyBorder="1" applyAlignment="1" applyProtection="0">
      <alignment vertical="center" wrapText="1" readingOrder="1"/>
    </xf>
    <xf numFmtId="0" fontId="6" fillId="9" borderId="61" applyNumberFormat="1" applyFont="1" applyFill="1" applyBorder="1" applyAlignment="1" applyProtection="0">
      <alignment vertical="center" wrapText="1" readingOrder="1"/>
    </xf>
    <xf numFmtId="0" fontId="6" borderId="62" applyNumberFormat="1" applyFont="1" applyFill="0" applyBorder="1" applyAlignment="1" applyProtection="0">
      <alignment vertical="center" wrapText="1" readingOrder="1"/>
    </xf>
    <xf numFmtId="0" fontId="6" borderId="63" applyNumberFormat="1" applyFont="1" applyFill="0" applyBorder="1" applyAlignment="1" applyProtection="0">
      <alignment vertical="center" wrapText="1" readingOrder="1"/>
    </xf>
    <xf numFmtId="60" fontId="4" fillId="8" borderId="64" applyNumberFormat="1" applyFont="1" applyFill="1" applyBorder="1" applyAlignment="1" applyProtection="0">
      <alignment horizontal="right" vertical="top" wrapText="1"/>
    </xf>
    <xf numFmtId="0" fontId="6" fillId="9" borderId="62" applyNumberFormat="1" applyFont="1" applyFill="1" applyBorder="1" applyAlignment="1" applyProtection="0">
      <alignment vertical="center" wrapText="1" readingOrder="1"/>
    </xf>
    <xf numFmtId="0" fontId="6" fillId="9" borderId="63" applyNumberFormat="1" applyFont="1" applyFill="1" applyBorder="1" applyAlignment="1" applyProtection="0">
      <alignment vertical="center" wrapText="1" readingOrder="1"/>
    </xf>
    <xf numFmtId="60" fontId="4" fillId="8" borderId="12" applyNumberFormat="1" applyFont="1" applyFill="1" applyBorder="1" applyAlignment="1" applyProtection="0">
      <alignment horizontal="right" vertical="top" wrapText="1"/>
    </xf>
    <xf numFmtId="0" fontId="6" borderId="65" applyNumberFormat="1" applyFont="1" applyFill="0" applyBorder="1" applyAlignment="1" applyProtection="0">
      <alignment vertical="center" wrapText="1" readingOrder="1"/>
    </xf>
    <xf numFmtId="60" fontId="4" fillId="8" borderId="66" applyNumberFormat="1" applyFont="1" applyFill="1" applyBorder="1" applyAlignment="1" applyProtection="0">
      <alignment horizontal="right" vertical="top" wrapText="1"/>
    </xf>
    <xf numFmtId="0" fontId="6" borderId="67" applyNumberFormat="1" applyFont="1" applyFill="0" applyBorder="1" applyAlignment="1" applyProtection="0">
      <alignment vertical="center" wrapText="1" readingOrder="1"/>
    </xf>
    <xf numFmtId="0" fontId="6" fillId="9" borderId="68" applyNumberFormat="1" applyFont="1" applyFill="1" applyBorder="1" applyAlignment="1" applyProtection="0">
      <alignment vertical="center" wrapText="1" readingOrder="1"/>
    </xf>
    <xf numFmtId="0" fontId="6" fillId="9" borderId="69" applyNumberFormat="1" applyFont="1" applyFill="1" applyBorder="1" applyAlignment="1" applyProtection="0">
      <alignment vertical="center" wrapText="1" readingOrder="1"/>
    </xf>
    <xf numFmtId="0" fontId="6" borderId="70" applyNumberFormat="1" applyFont="1" applyFill="0" applyBorder="1" applyAlignment="1" applyProtection="0">
      <alignment vertical="center" wrapText="1" readingOrder="1"/>
    </xf>
    <xf numFmtId="0" fontId="6" fillId="9" borderId="71" applyNumberFormat="1" applyFont="1" applyFill="1" applyBorder="1" applyAlignment="1" applyProtection="0">
      <alignment vertical="center" wrapText="1" readingOrder="1"/>
    </xf>
    <xf numFmtId="0" fontId="6" fillId="9" borderId="72" applyNumberFormat="1" applyFont="1" applyFill="1" applyBorder="1" applyAlignment="1" applyProtection="0">
      <alignment vertical="center" wrapText="1" readingOrder="1"/>
    </xf>
    <xf numFmtId="0" fontId="6" borderId="73" applyNumberFormat="1" applyFont="1" applyFill="0" applyBorder="1" applyAlignment="1" applyProtection="0">
      <alignment vertical="center" wrapText="1" readingOrder="1"/>
    </xf>
    <xf numFmtId="0" fontId="6" borderId="74" applyNumberFormat="1" applyFont="1" applyFill="0" applyBorder="1" applyAlignment="1" applyProtection="0">
      <alignment vertical="center" wrapText="1" readingOrder="1"/>
    </xf>
    <xf numFmtId="0" fontId="6" borderId="75" applyNumberFormat="1" applyFont="1" applyFill="0" applyBorder="1" applyAlignment="1" applyProtection="0">
      <alignment vertical="center" wrapText="1" readingOrder="1"/>
    </xf>
    <xf numFmtId="0" fontId="6" fillId="9" borderId="76" applyNumberFormat="1" applyFont="1" applyFill="1" applyBorder="1" applyAlignment="1" applyProtection="0">
      <alignment vertical="center" wrapText="1" readingOrder="1"/>
    </xf>
    <xf numFmtId="0" fontId="6" fillId="9" borderId="7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10" borderId="2" applyNumberFormat="1" applyFont="1" applyFill="1" applyBorder="1" applyAlignment="1" applyProtection="0">
      <alignment horizontal="center" vertical="center" wrapText="1"/>
    </xf>
    <xf numFmtId="49" fontId="3" fillId="11" borderId="2" applyNumberFormat="1" applyFont="1" applyFill="1" applyBorder="1" applyAlignment="1" applyProtection="0">
      <alignment horizontal="center" vertical="center" wrapText="1"/>
    </xf>
    <xf numFmtId="10" fontId="17" borderId="5" applyNumberFormat="1" applyFont="1" applyFill="0" applyBorder="1" applyAlignment="1" applyProtection="0">
      <alignment vertical="top" wrapText="1"/>
    </xf>
    <xf numFmtId="0" fontId="17" borderId="5" applyNumberFormat="1" applyFont="1" applyFill="0" applyBorder="1" applyAlignment="1" applyProtection="0">
      <alignment vertical="top" wrapText="1"/>
    </xf>
    <xf numFmtId="1" fontId="17" borderId="5" applyNumberFormat="1" applyFont="1" applyFill="0" applyBorder="1" applyAlignment="1" applyProtection="0">
      <alignment vertical="top" wrapText="1"/>
    </xf>
    <xf numFmtId="10" fontId="17" fillId="9" borderId="5" applyNumberFormat="1" applyFont="1" applyFill="1" applyBorder="1" applyAlignment="1" applyProtection="0">
      <alignment vertical="top" wrapText="1"/>
    </xf>
    <xf numFmtId="0" fontId="17" fillId="9" borderId="5" applyNumberFormat="1" applyFont="1" applyFill="1" applyBorder="1" applyAlignment="1" applyProtection="0">
      <alignment vertical="top" wrapText="1"/>
    </xf>
    <xf numFmtId="1" fontId="17" fillId="9" borderId="5" applyNumberFormat="1" applyFont="1" applyFill="1" applyBorder="1" applyAlignment="1" applyProtection="0">
      <alignment vertical="top" wrapText="1"/>
    </xf>
    <xf numFmtId="10" fontId="17" borderId="13" applyNumberFormat="1" applyFont="1" applyFill="0" applyBorder="1" applyAlignment="1" applyProtection="0">
      <alignment vertical="top" wrapText="1"/>
    </xf>
    <xf numFmtId="10" fontId="17" fillId="9" borderId="15" applyNumberFormat="1" applyFont="1" applyFill="1" applyBorder="1" applyAlignment="1" applyProtection="0">
      <alignment vertical="top" wrapText="1"/>
    </xf>
    <xf numFmtId="0" fontId="17" fillId="9" borderId="15" applyNumberFormat="1" applyFont="1" applyFill="1" applyBorder="1" applyAlignment="1" applyProtection="0">
      <alignment vertical="top" wrapText="1"/>
    </xf>
    <xf numFmtId="10" fontId="17" borderId="20" applyNumberFormat="1" applyFont="1" applyFill="0" applyBorder="1" applyAlignment="1" applyProtection="0">
      <alignment vertical="top" wrapText="1"/>
    </xf>
    <xf numFmtId="10" fontId="17" borderId="21" applyNumberFormat="1" applyFont="1" applyFill="0" applyBorder="1" applyAlignment="1" applyProtection="0">
      <alignment vertical="top" wrapText="1"/>
    </xf>
    <xf numFmtId="0" fontId="17" borderId="21" applyNumberFormat="1" applyFont="1" applyFill="0" applyBorder="1" applyAlignment="1" applyProtection="0">
      <alignment vertical="top" wrapText="1"/>
    </xf>
    <xf numFmtId="10" fontId="17" fillId="9" borderId="26" applyNumberFormat="1" applyFont="1" applyFill="1" applyBorder="1" applyAlignment="1" applyProtection="0">
      <alignment vertical="top" wrapText="1"/>
    </xf>
    <xf numFmtId="0" fontId="17" fillId="9" borderId="26" applyNumberFormat="1" applyFont="1" applyFill="1" applyBorder="1" applyAlignment="1" applyProtection="0">
      <alignment vertical="top" wrapText="1"/>
    </xf>
    <xf numFmtId="0" fontId="17" borderId="78" applyNumberFormat="1" applyFont="1" applyFill="0" applyBorder="1" applyAlignment="1" applyProtection="0">
      <alignment vertical="top" wrapText="1"/>
    </xf>
    <xf numFmtId="0" fontId="17" borderId="79" applyNumberFormat="1" applyFont="1" applyFill="0" applyBorder="1" applyAlignment="1" applyProtection="0">
      <alignment vertical="top" wrapText="1"/>
    </xf>
    <xf numFmtId="61" fontId="17" fillId="9" borderId="80" applyNumberFormat="1" applyFont="1" applyFill="1" applyBorder="1" applyAlignment="1" applyProtection="0">
      <alignment vertical="top" wrapText="1"/>
    </xf>
    <xf numFmtId="61" fontId="17" fillId="9" borderId="9" applyNumberFormat="1" applyFont="1" applyFill="1" applyBorder="1" applyAlignment="1" applyProtection="0">
      <alignment vertical="top" wrapText="1"/>
    </xf>
    <xf numFmtId="61" fontId="17" borderId="80" applyNumberFormat="1" applyFont="1" applyFill="0" applyBorder="1" applyAlignment="1" applyProtection="0">
      <alignment vertical="top" wrapText="1"/>
    </xf>
    <xf numFmtId="61" fontId="17" borderId="9" applyNumberFormat="1" applyFont="1" applyFill="0" applyBorder="1" applyAlignment="1" applyProtection="0">
      <alignment vertical="top" wrapText="1"/>
    </xf>
    <xf numFmtId="59" fontId="4" fillId="8" borderId="81" applyNumberFormat="1" applyFont="1" applyFill="1" applyBorder="1" applyAlignment="1" applyProtection="0">
      <alignment horizontal="right" vertical="top" wrapText="1"/>
    </xf>
    <xf numFmtId="10" fontId="17" fillId="9" borderId="8" applyNumberFormat="1" applyFont="1" applyFill="1" applyBorder="1" applyAlignment="1" applyProtection="0">
      <alignment vertical="top" wrapText="1"/>
    </xf>
    <xf numFmtId="59" fontId="4" fillId="8" borderId="82" applyNumberFormat="1" applyFont="1" applyFill="1" applyBorder="1" applyAlignment="1" applyProtection="0">
      <alignment horizontal="right" vertical="top" wrapText="1"/>
    </xf>
    <xf numFmtId="60" fontId="4" fillId="8" borderId="9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5" borderId="5" applyNumberFormat="1" applyFont="1" applyFill="0" applyBorder="1" applyAlignment="1" applyProtection="0">
      <alignment vertical="top" wrapText="1"/>
    </xf>
    <xf numFmtId="0" fontId="19" borderId="5" applyNumberFormat="1" applyFont="1" applyFill="0" applyBorder="1" applyAlignment="1" applyProtection="0">
      <alignment vertical="top" wrapText="1" readingOrder="1"/>
    </xf>
    <xf numFmtId="0" fontId="5" fillId="9" borderId="5" applyNumberFormat="1" applyFont="1" applyFill="1" applyBorder="1" applyAlignment="1" applyProtection="0">
      <alignment vertical="top" wrapText="1"/>
    </xf>
    <xf numFmtId="0" fontId="19" fillId="9" borderId="5" applyNumberFormat="1" applyFont="1" applyFill="1" applyBorder="1" applyAlignment="1" applyProtection="0">
      <alignment vertical="top" wrapText="1" readingOrder="1"/>
    </xf>
    <xf numFmtId="0" fontId="6" borderId="83" applyNumberFormat="1" applyFont="1" applyFill="0" applyBorder="1" applyAlignment="1" applyProtection="0">
      <alignment vertical="center" wrapText="1" readingOrder="1"/>
    </xf>
    <xf numFmtId="0" fontId="6" fillId="9" borderId="83" applyNumberFormat="1" applyFont="1" applyFill="1" applyBorder="1" applyAlignment="1" applyProtection="0">
      <alignment vertical="center" wrapText="1" readingOrder="1"/>
    </xf>
    <xf numFmtId="0" fontId="6" fillId="9" borderId="84" applyNumberFormat="1" applyFont="1" applyFill="1" applyBorder="1" applyAlignment="1" applyProtection="0">
      <alignment vertical="center" wrapText="1" readingOrder="1"/>
    </xf>
    <xf numFmtId="0" fontId="6" borderId="85" applyNumberFormat="1" applyFont="1" applyFill="0" applyBorder="1" applyAlignment="1" applyProtection="0">
      <alignment vertical="center" wrapText="1" readingOrder="1"/>
    </xf>
    <xf numFmtId="0" fontId="6" fillId="9" borderId="86" applyNumberFormat="1" applyFont="1" applyFill="1" applyBorder="1" applyAlignment="1" applyProtection="0">
      <alignment vertical="center" wrapText="1" readingOrder="1"/>
    </xf>
    <xf numFmtId="0" fontId="6" fillId="9" borderId="87" applyNumberFormat="1" applyFont="1" applyFill="1" applyBorder="1" applyAlignment="1" applyProtection="0">
      <alignment vertical="center" wrapText="1" readingOrder="1"/>
    </xf>
    <xf numFmtId="59" fontId="4" fillId="8" borderId="88" applyNumberFormat="1" applyFont="1" applyFill="1" applyBorder="1" applyAlignment="1" applyProtection="0">
      <alignment horizontal="right" vertical="top" wrapText="1"/>
    </xf>
    <xf numFmtId="0" fontId="5" borderId="89" applyNumberFormat="1" applyFont="1" applyFill="0" applyBorder="1" applyAlignment="1" applyProtection="0">
      <alignment vertical="top" wrapText="1"/>
    </xf>
    <xf numFmtId="0" fontId="6" fillId="9" borderId="90" applyNumberFormat="1" applyFont="1" applyFill="1" applyBorder="1" applyAlignment="1" applyProtection="0">
      <alignment vertical="center" wrapText="1" readingOrder="1"/>
    </xf>
    <xf numFmtId="0" fontId="6" borderId="91" applyNumberFormat="1" applyFont="1" applyFill="0" applyBorder="1" applyAlignment="1" applyProtection="0">
      <alignment vertical="center" wrapText="1" readingOrder="1"/>
    </xf>
    <xf numFmtId="0" fontId="6" fillId="9" borderId="91" applyNumberFormat="1" applyFont="1" applyFill="1" applyBorder="1" applyAlignment="1" applyProtection="0">
      <alignment vertical="center" wrapText="1" readingOrder="1"/>
    </xf>
    <xf numFmtId="0" fontId="19" borderId="5" applyNumberFormat="0" applyFont="1" applyFill="0" applyBorder="1" applyAlignment="1" applyProtection="0">
      <alignment vertical="top" wrapText="1" readingOrder="1"/>
    </xf>
    <xf numFmtId="0" fontId="19" fillId="9" borderId="5" applyNumberFormat="0" applyFont="1" applyFill="1" applyBorder="1" applyAlignment="1" applyProtection="0">
      <alignment vertical="top" wrapText="1" readingOrder="1"/>
    </xf>
    <xf numFmtId="0" fontId="19" fillId="9" borderId="91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1" applyNumberFormat="0" applyFont="1" applyFill="0" applyBorder="0" applyAlignment="1" applyProtection="0">
      <alignment horizontal="center" vertical="center"/>
    </xf>
    <xf numFmtId="49" fontId="22" fillId="2" borderId="1" applyNumberFormat="1" applyFont="1" applyFill="1" applyBorder="1" applyAlignment="1" applyProtection="0">
      <alignment horizontal="center" vertical="center" wrapText="1"/>
    </xf>
    <xf numFmtId="49" fontId="22" fillId="3" borderId="2" applyNumberFormat="1" applyFont="1" applyFill="1" applyBorder="1" applyAlignment="1" applyProtection="0">
      <alignment horizontal="center" vertical="center" wrapText="1"/>
    </xf>
    <xf numFmtId="49" fontId="22" fillId="4" borderId="2" applyNumberFormat="1" applyFont="1" applyFill="1" applyBorder="1" applyAlignment="1" applyProtection="0">
      <alignment horizontal="center" vertical="center" wrapText="1"/>
    </xf>
    <xf numFmtId="49" fontId="22" fillId="5" borderId="2" applyNumberFormat="1" applyFont="1" applyFill="1" applyBorder="1" applyAlignment="1" applyProtection="0">
      <alignment horizontal="center" vertical="center" wrapText="1"/>
    </xf>
    <xf numFmtId="49" fontId="22" fillId="6" borderId="2" applyNumberFormat="1" applyFont="1" applyFill="1" applyBorder="1" applyAlignment="1" applyProtection="0">
      <alignment horizontal="center" vertical="center" wrapText="1"/>
    </xf>
    <xf numFmtId="49" fontId="22" fillId="7" borderId="2" applyNumberFormat="1" applyFont="1" applyFill="1" applyBorder="1" applyAlignment="1" applyProtection="0">
      <alignment horizontal="center" vertical="center" wrapText="1"/>
    </xf>
    <xf numFmtId="49" fontId="22" fillId="6" borderId="3" applyNumberFormat="1" applyFont="1" applyFill="1" applyBorder="1" applyAlignment="1" applyProtection="0">
      <alignment horizontal="center" vertical="center" wrapText="1"/>
    </xf>
    <xf numFmtId="49" fontId="22" fillId="12" borderId="2" applyNumberFormat="1" applyFont="1" applyFill="1" applyBorder="1" applyAlignment="1" applyProtection="0">
      <alignment horizontal="center" vertical="center" wrapText="1"/>
    </xf>
    <xf numFmtId="2" fontId="5" borderId="5" applyNumberFormat="1" applyFont="1" applyFill="0" applyBorder="1" applyAlignment="1" applyProtection="0">
      <alignment vertical="center" wrapText="1" readingOrder="1"/>
    </xf>
    <xf numFmtId="2" fontId="5" fillId="9" borderId="5" applyNumberFormat="1" applyFont="1" applyFill="1" applyBorder="1" applyAlignment="1" applyProtection="0">
      <alignment vertical="center" wrapText="1" readingOrder="1"/>
    </xf>
    <xf numFmtId="59" fontId="4" fillId="8" borderId="92" applyNumberFormat="1" applyFont="1" applyFill="1" applyBorder="1" applyAlignment="1" applyProtection="0">
      <alignment horizontal="right" vertical="top" wrapText="1"/>
    </xf>
    <xf numFmtId="2" fontId="5" fillId="9" borderId="15" applyNumberFormat="1" applyFont="1" applyFill="1" applyBorder="1" applyAlignment="1" applyProtection="0">
      <alignment vertical="center" wrapText="1" readingOrder="1"/>
    </xf>
    <xf numFmtId="0" fontId="5" borderId="93" applyNumberFormat="1" applyFont="1" applyFill="0" applyBorder="1" applyAlignment="1" applyProtection="0">
      <alignment vertical="center" wrapText="1" readingOrder="1"/>
    </xf>
    <xf numFmtId="0" fontId="5" borderId="94" applyNumberFormat="1" applyFont="1" applyFill="0" applyBorder="1" applyAlignment="1" applyProtection="0">
      <alignment vertical="center" wrapText="1" readingOrder="1"/>
    </xf>
    <xf numFmtId="0" fontId="5" borderId="95" applyNumberFormat="1" applyFont="1" applyFill="0" applyBorder="1" applyAlignment="1" applyProtection="0">
      <alignment vertical="center" wrapText="1" readingOrder="1"/>
    </xf>
    <xf numFmtId="2" fontId="5" borderId="96" applyNumberFormat="1" applyFont="1" applyFill="0" applyBorder="1" applyAlignment="1" applyProtection="0">
      <alignment vertical="center" wrapText="1" readingOrder="1"/>
    </xf>
    <xf numFmtId="2" fontId="5" borderId="94" applyNumberFormat="1" applyFont="1" applyFill="0" applyBorder="1" applyAlignment="1" applyProtection="0">
      <alignment vertical="center" wrapText="1" readingOrder="1"/>
    </xf>
    <xf numFmtId="2" fontId="5" borderId="97" applyNumberFormat="1" applyFont="1" applyFill="0" applyBorder="1" applyAlignment="1" applyProtection="0">
      <alignment vertical="center" wrapText="1" readingOrder="1"/>
    </xf>
    <xf numFmtId="2" fontId="5" fillId="9" borderId="26" applyNumberFormat="1" applyFont="1" applyFill="1" applyBorder="1" applyAlignment="1" applyProtection="0">
      <alignment vertical="center" wrapText="1" readingOrder="1"/>
    </xf>
    <xf numFmtId="2" fontId="5" fillId="9" borderId="98" applyNumberFormat="1" applyFont="1" applyFill="1" applyBorder="1" applyAlignment="1" applyProtection="0">
      <alignment vertical="center" wrapText="1" readingOrder="1"/>
    </xf>
    <xf numFmtId="0" fontId="6" borderId="99" applyNumberFormat="1" applyFont="1" applyFill="0" applyBorder="1" applyAlignment="1" applyProtection="0">
      <alignment vertical="center" wrapText="1" readingOrder="1"/>
    </xf>
    <xf numFmtId="0" fontId="6" borderId="100" applyNumberFormat="1" applyFont="1" applyFill="0" applyBorder="1" applyAlignment="1" applyProtection="0">
      <alignment vertical="center" wrapText="1" readingOrder="1"/>
    </xf>
    <xf numFmtId="0" fontId="6" borderId="101" applyNumberFormat="1" applyFont="1" applyFill="0" applyBorder="1" applyAlignment="1" applyProtection="0">
      <alignment vertical="center" wrapText="1" readingOrder="1"/>
    </xf>
    <xf numFmtId="2" fontId="5" borderId="102" applyNumberFormat="1" applyFont="1" applyFill="0" applyBorder="1" applyAlignment="1" applyProtection="0">
      <alignment vertical="center" wrapText="1" readingOrder="1"/>
    </xf>
    <xf numFmtId="2" fontId="5" borderId="100" applyNumberFormat="1" applyFont="1" applyFill="0" applyBorder="1" applyAlignment="1" applyProtection="0">
      <alignment vertical="center" wrapText="1" readingOrder="1"/>
    </xf>
    <xf numFmtId="2" fontId="5" borderId="101" applyNumberFormat="1" applyFont="1" applyFill="0" applyBorder="1" applyAlignment="1" applyProtection="0">
      <alignment vertical="center" wrapText="1" readingOrder="1"/>
    </xf>
    <xf numFmtId="2" fontId="5" borderId="103" applyNumberFormat="1" applyFont="1" applyFill="0" applyBorder="1" applyAlignment="1" applyProtection="0">
      <alignment vertical="center" wrapText="1" readingOrder="1"/>
    </xf>
    <xf numFmtId="2" fontId="5" fillId="9" borderId="104" applyNumberFormat="1" applyFont="1" applyFill="1" applyBorder="1" applyAlignment="1" applyProtection="0">
      <alignment vertical="center" wrapText="1" readingOrder="1"/>
    </xf>
    <xf numFmtId="0" fontId="6" borderId="105" applyNumberFormat="1" applyFont="1" applyFill="0" applyBorder="1" applyAlignment="1" applyProtection="0">
      <alignment vertical="center" wrapText="1" readingOrder="1"/>
    </xf>
    <xf numFmtId="0" fontId="6" fillId="9" borderId="106" applyNumberFormat="1" applyFont="1" applyFill="1" applyBorder="1" applyAlignment="1" applyProtection="0">
      <alignment vertical="center" wrapText="1" readingOrder="1"/>
    </xf>
    <xf numFmtId="0" fontId="6" fillId="9" borderId="107" applyNumberFormat="1" applyFont="1" applyFill="1" applyBorder="1" applyAlignment="1" applyProtection="0">
      <alignment vertical="center" wrapText="1" readingOrder="1"/>
    </xf>
    <xf numFmtId="0" fontId="6" fillId="9" borderId="108" applyNumberFormat="1" applyFont="1" applyFill="1" applyBorder="1" applyAlignment="1" applyProtection="0">
      <alignment vertical="center" wrapText="1" readingOrder="1"/>
    </xf>
    <xf numFmtId="60" fontId="4" fillId="8" borderId="50" applyNumberFormat="1" applyFont="1" applyFill="1" applyBorder="1" applyAlignment="1" applyProtection="0">
      <alignment horizontal="right" vertical="top" wrapText="1"/>
    </xf>
    <xf numFmtId="0" fontId="6" borderId="109" applyNumberFormat="1" applyFont="1" applyFill="0" applyBorder="1" applyAlignment="1" applyProtection="0">
      <alignment vertical="center" wrapText="1" readingOrder="1"/>
    </xf>
    <xf numFmtId="0" fontId="6" fillId="9" borderId="110" applyNumberFormat="1" applyFont="1" applyFill="1" applyBorder="1" applyAlignment="1" applyProtection="0">
      <alignment vertical="center" wrapText="1" readingOrder="1"/>
    </xf>
    <xf numFmtId="0" fontId="6" borderId="9" applyNumberFormat="1" applyFont="1" applyFill="0" applyBorder="1" applyAlignment="1" applyProtection="0">
      <alignment vertical="center" wrapText="1" readingOrder="1"/>
    </xf>
    <xf numFmtId="0" fontId="6" fillId="9" borderId="9" applyNumberFormat="1" applyFont="1" applyFill="1" applyBorder="1" applyAlignment="1" applyProtection="0">
      <alignment vertical="center" wrapText="1" readingOrder="1"/>
    </xf>
    <xf numFmtId="60" fontId="4" fillId="8" borderId="111" applyNumberFormat="1" applyFont="1" applyFill="1" applyBorder="1" applyAlignment="1" applyProtection="0">
      <alignment horizontal="right" vertical="top" wrapText="1"/>
    </xf>
    <xf numFmtId="0" fontId="6" borderId="112" applyNumberFormat="1" applyFont="1" applyFill="0" applyBorder="1" applyAlignment="1" applyProtection="0">
      <alignment vertical="center" wrapText="1" readingOrder="1"/>
    </xf>
    <xf numFmtId="60" fontId="4" fillId="8" borderId="44" applyNumberFormat="1" applyFont="1" applyFill="1" applyBorder="1" applyAlignment="1" applyProtection="0">
      <alignment horizontal="right" vertical="top" wrapText="1"/>
    </xf>
    <xf numFmtId="0" fontId="6" fillId="9" borderId="113" applyNumberFormat="1" applyFont="1" applyFill="1" applyBorder="1" applyAlignment="1" applyProtection="0">
      <alignment vertical="center" wrapText="1" readingOrder="1"/>
    </xf>
    <xf numFmtId="0" fontId="6" fillId="9" borderId="114" applyNumberFormat="1" applyFont="1" applyFill="1" applyBorder="1" applyAlignment="1" applyProtection="0">
      <alignment vertical="center" wrapText="1" readingOrder="1"/>
    </xf>
    <xf numFmtId="60" fontId="4" fillId="8" borderId="115" applyNumberFormat="1" applyFont="1" applyFill="1" applyBorder="1" applyAlignment="1" applyProtection="0">
      <alignment horizontal="right" vertical="top" wrapText="1"/>
    </xf>
    <xf numFmtId="0" fontId="6" borderId="116" applyNumberFormat="1" applyFont="1" applyFill="0" applyBorder="1" applyAlignment="1" applyProtection="0">
      <alignment vertical="center" wrapText="1" readingOrder="1"/>
    </xf>
    <xf numFmtId="0" fontId="6" fillId="9" borderId="11" applyNumberFormat="1" applyFont="1" applyFill="1" applyBorder="1" applyAlignment="1" applyProtection="0">
      <alignment vertical="center" wrapText="1" readingOrder="1"/>
    </xf>
    <xf numFmtId="0" fontId="6" borderId="117" applyNumberFormat="1" applyFont="1" applyFill="0" applyBorder="1" applyAlignment="1" applyProtection="0">
      <alignment vertical="center" wrapText="1" readingOrder="1"/>
    </xf>
    <xf numFmtId="0" fontId="6" borderId="94" applyNumberFormat="1" applyFont="1" applyFill="0" applyBorder="1" applyAlignment="1" applyProtection="0">
      <alignment vertical="center" wrapText="1" readingOrder="1"/>
    </xf>
    <xf numFmtId="0" fontId="6" borderId="95" applyNumberFormat="1" applyFont="1" applyFill="0" applyBorder="1" applyAlignment="1" applyProtection="0">
      <alignment vertical="center" wrapText="1" readingOrder="1"/>
    </xf>
    <xf numFmtId="0" fontId="6" fillId="9" borderId="25" applyNumberFormat="1" applyFont="1" applyFill="1" applyBorder="1" applyAlignment="1" applyProtection="0">
      <alignment vertical="center" wrapText="1" readingOrder="1"/>
    </xf>
    <xf numFmtId="0" fontId="6" borderId="78" applyNumberFormat="0" applyFont="1" applyFill="0" applyBorder="1" applyAlignment="1" applyProtection="0">
      <alignment vertical="center" wrapText="1" readingOrder="1"/>
    </xf>
    <xf numFmtId="0" fontId="6" borderId="118" applyNumberFormat="0" applyFont="1" applyFill="0" applyBorder="1" applyAlignment="1" applyProtection="0">
      <alignment vertical="center" wrapText="1" readingOrder="1"/>
    </xf>
    <xf numFmtId="0" fontId="6" fillId="9" borderId="80" applyNumberFormat="0" applyFont="1" applyFill="1" applyBorder="1" applyAlignment="1" applyProtection="0">
      <alignment vertical="center" wrapText="1" readingOrder="1"/>
    </xf>
    <xf numFmtId="0" fontId="6" fillId="9" borderId="2" applyNumberFormat="0" applyFont="1" applyFill="1" applyBorder="1" applyAlignment="1" applyProtection="0">
      <alignment vertical="center" wrapText="1" readingOrder="1"/>
    </xf>
    <xf numFmtId="0" fontId="6" fillId="9" borderId="63" applyNumberFormat="0" applyFont="1" applyFill="1" applyBorder="1" applyAlignment="1" applyProtection="0">
      <alignment vertical="center" wrapText="1" readingOrder="1"/>
    </xf>
    <xf numFmtId="0" fontId="6" borderId="119" applyNumberFormat="0" applyFont="1" applyFill="0" applyBorder="1" applyAlignment="1" applyProtection="0">
      <alignment vertical="center" wrapText="1" readingOrder="1"/>
    </xf>
    <xf numFmtId="0" fontId="6" borderId="120" applyNumberFormat="0" applyFont="1" applyFill="0" applyBorder="1" applyAlignment="1" applyProtection="0">
      <alignment vertical="center" wrapText="1" readingOrder="1"/>
    </xf>
    <xf numFmtId="0" fontId="6" fillId="9" borderId="120" applyNumberFormat="0" applyFont="1" applyFill="1" applyBorder="1" applyAlignment="1" applyProtection="0">
      <alignment vertical="center" wrapText="1" readingOrder="1"/>
    </xf>
    <xf numFmtId="0" fontId="6" fillId="9" borderId="79" applyNumberFormat="0" applyFont="1" applyFill="1" applyBorder="1" applyAlignment="1" applyProtection="0">
      <alignment vertical="center" wrapText="1" readingOrder="1"/>
    </xf>
    <xf numFmtId="0" fontId="6" borderId="80" applyNumberFormat="0" applyFont="1" applyFill="0" applyBorder="1" applyAlignment="1" applyProtection="0">
      <alignment vertical="center" wrapText="1" readingOrder="1"/>
    </xf>
    <xf numFmtId="0" fontId="6" fillId="9" borderId="78" applyNumberFormat="0" applyFont="1" applyFill="1" applyBorder="1" applyAlignment="1" applyProtection="0">
      <alignment vertical="center" wrapText="1" readingOrder="1"/>
    </xf>
    <xf numFmtId="0" fontId="6" borderId="63" applyNumberFormat="0" applyFont="1" applyFill="0" applyBorder="1" applyAlignment="1" applyProtection="0">
      <alignment vertical="center" wrapText="1" readingOrder="1"/>
    </xf>
    <xf numFmtId="0" fontId="6" borderId="2" applyNumberFormat="0" applyFont="1" applyFill="0" applyBorder="1" applyAlignment="1" applyProtection="0">
      <alignment vertical="center" wrapText="1" readingOrder="1"/>
    </xf>
    <xf numFmtId="0" fontId="6" fillId="9" borderId="119" applyNumberFormat="0" applyFont="1" applyFill="1" applyBorder="1" applyAlignment="1" applyProtection="0">
      <alignment vertical="center" wrapText="1" readingOrder="1"/>
    </xf>
    <xf numFmtId="0" fontId="6" borderId="79" applyNumberFormat="0" applyFont="1" applyFill="0" applyBorder="1" applyAlignment="1" applyProtection="0">
      <alignment vertical="center" wrapText="1" readingOrder="1"/>
    </xf>
    <xf numFmtId="0" fontId="6" fillId="9" borderId="118" applyNumberFormat="0" applyFont="1" applyFill="1" applyBorder="1" applyAlignment="1" applyProtection="0">
      <alignment vertical="center" wrapText="1" readingOrder="1"/>
    </xf>
    <xf numFmtId="0" fontId="6" fillId="9" borderId="121" applyNumberFormat="0" applyFont="1" applyFill="1" applyBorder="1" applyAlignment="1" applyProtection="0">
      <alignment vertical="center" wrapText="1" readingOrder="1"/>
    </xf>
    <xf numFmtId="0" fontId="6" fillId="9" borderId="72" applyNumberFormat="0" applyFont="1" applyFill="1" applyBorder="1" applyAlignment="1" applyProtection="0">
      <alignment vertical="center" wrapText="1" readingOrder="1"/>
    </xf>
    <xf numFmtId="0" fontId="6" borderId="14" applyNumberFormat="1" applyFont="1" applyFill="0" applyBorder="1" applyAlignment="1" applyProtection="0">
      <alignment vertical="center" wrapText="1" readingOrder="1"/>
    </xf>
    <xf numFmtId="2" fontId="5" borderId="21" applyNumberFormat="1" applyFont="1" applyFill="0" applyBorder="1" applyAlignment="1" applyProtection="0">
      <alignment vertical="center" wrapText="1" readingOrder="1"/>
    </xf>
    <xf numFmtId="0" fontId="6" borderId="122" applyNumberFormat="0" applyFont="1" applyFill="0" applyBorder="1" applyAlignment="1" applyProtection="0">
      <alignment vertical="center" wrapText="1" readingOrder="1"/>
    </xf>
    <xf numFmtId="0" fontId="6" borderId="74" applyNumberFormat="0" applyFont="1" applyFill="0" applyBorder="1" applyAlignment="1" applyProtection="0">
      <alignment vertical="center" wrapText="1" readingOrder="1"/>
    </xf>
    <xf numFmtId="0" fontId="6" borderId="75" applyNumberFormat="0" applyFont="1" applyFill="0" applyBorder="1" applyAlignment="1" applyProtection="0">
      <alignment vertical="center" wrapText="1" readingOrder="1"/>
    </xf>
    <xf numFmtId="0" fontId="6" fillId="9" borderId="123" applyNumberFormat="0" applyFont="1" applyFill="1" applyBorder="1" applyAlignment="1" applyProtection="0">
      <alignment vertical="center" wrapText="1" readingOrder="1"/>
    </xf>
    <xf numFmtId="0" fontId="6" fillId="9" borderId="124" applyNumberFormat="0" applyFont="1" applyFill="1" applyBorder="1" applyAlignment="1" applyProtection="0">
      <alignment vertical="center" wrapText="1" readingOrder="1"/>
    </xf>
    <xf numFmtId="0" fontId="6" fillId="9" borderId="77" applyNumberFormat="0" applyFont="1" applyFill="1" applyBorder="1" applyAlignment="1" applyProtection="0">
      <alignment vertical="center" wrapText="1" readingOrder="1"/>
    </xf>
    <xf numFmtId="0" fontId="6" borderId="125" applyNumberFormat="0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26" applyNumberFormat="1" applyFont="1" applyFill="1" applyBorder="1" applyAlignment="1" applyProtection="0">
      <alignment horizontal="center" vertical="center" wrapText="1"/>
    </xf>
    <xf numFmtId="49" fontId="3" fillId="4" borderId="126" applyNumberFormat="1" applyFont="1" applyFill="1" applyBorder="1" applyAlignment="1" applyProtection="0">
      <alignment horizontal="center" vertical="center" wrapText="1"/>
    </xf>
    <xf numFmtId="49" fontId="3" fillId="5" borderId="126" applyNumberFormat="1" applyFont="1" applyFill="1" applyBorder="1" applyAlignment="1" applyProtection="0">
      <alignment horizontal="center" vertical="center" wrapText="1"/>
    </xf>
    <xf numFmtId="49" fontId="3" fillId="6" borderId="126" applyNumberFormat="1" applyFont="1" applyFill="1" applyBorder="1" applyAlignment="1" applyProtection="0">
      <alignment horizontal="center" vertical="center" wrapText="1"/>
    </xf>
    <xf numFmtId="49" fontId="3" fillId="7" borderId="126" applyNumberFormat="1" applyFont="1" applyFill="1" applyBorder="1" applyAlignment="1" applyProtection="0">
      <alignment horizontal="center" vertical="center" wrapText="1"/>
    </xf>
    <xf numFmtId="49" fontId="3" fillId="6" borderId="67" applyNumberFormat="1" applyFont="1" applyFill="1" applyBorder="1" applyAlignment="1" applyProtection="0">
      <alignment horizontal="center" vertical="center" wrapText="1"/>
    </xf>
    <xf numFmtId="59" fontId="4" fillId="8" borderId="127" applyNumberFormat="1" applyFont="1" applyFill="1" applyBorder="1" applyAlignment="1" applyProtection="0">
      <alignment horizontal="right" vertical="top" wrapText="1"/>
    </xf>
    <xf numFmtId="0" fontId="6" borderId="57" applyNumberFormat="1" applyFont="1" applyFill="0" applyBorder="1" applyAlignment="1" applyProtection="0">
      <alignment vertical="center" wrapText="1" readingOrder="1"/>
    </xf>
    <xf numFmtId="0" fontId="6" borderId="128" applyNumberFormat="1" applyFont="1" applyFill="0" applyBorder="1" applyAlignment="1" applyProtection="0">
      <alignment vertical="center" wrapText="1" readingOrder="1"/>
    </xf>
    <xf numFmtId="0" fontId="6" borderId="58" applyNumberFormat="1" applyFont="1" applyFill="0" applyBorder="1" applyAlignment="1" applyProtection="0">
      <alignment vertical="center" wrapText="1" readingOrder="1"/>
    </xf>
    <xf numFmtId="0" fontId="6" fillId="9" borderId="129" applyNumberFormat="1" applyFont="1" applyFill="1" applyBorder="1" applyAlignment="1" applyProtection="0">
      <alignment vertical="center" wrapText="1" readingOrder="1"/>
    </xf>
    <xf numFmtId="0" fontId="6" borderId="129" applyNumberFormat="1" applyFont="1" applyFill="0" applyBorder="1" applyAlignment="1" applyProtection="0">
      <alignment vertical="center" wrapText="1" readingOrder="1"/>
    </xf>
    <xf numFmtId="59" fontId="4" fillId="8" borderId="130" applyNumberFormat="1" applyFont="1" applyFill="1" applyBorder="1" applyAlignment="1" applyProtection="0">
      <alignment horizontal="right" vertical="top" wrapText="1"/>
    </xf>
    <xf numFmtId="0" fontId="6" borderId="55" applyNumberFormat="1" applyFont="1" applyFill="0" applyBorder="1" applyAlignment="1" applyProtection="0">
      <alignment vertical="center" wrapText="1" readingOrder="1"/>
    </xf>
    <xf numFmtId="59" fontId="4" fillId="8" borderId="131" applyNumberFormat="1" applyFont="1" applyFill="1" applyBorder="1" applyAlignment="1" applyProtection="0">
      <alignment horizontal="right" vertical="top" wrapText="1"/>
    </xf>
    <xf numFmtId="0" fontId="6" fillId="9" borderId="132" applyNumberFormat="1" applyFont="1" applyFill="1" applyBorder="1" applyAlignment="1" applyProtection="0">
      <alignment vertical="center" wrapText="1" readingOrder="1"/>
    </xf>
    <xf numFmtId="0" fontId="6" fillId="9" borderId="133" applyNumberFormat="1" applyFont="1" applyFill="1" applyBorder="1" applyAlignment="1" applyProtection="0">
      <alignment vertical="center" wrapText="1" readingOrder="1"/>
    </xf>
    <xf numFmtId="0" fontId="6" fillId="9" borderId="134" applyNumberFormat="1" applyFont="1" applyFill="1" applyBorder="1" applyAlignment="1" applyProtection="0">
      <alignment vertical="center" wrapText="1" readingOrder="1"/>
    </xf>
    <xf numFmtId="0" fontId="6" fillId="9" borderId="135" applyNumberFormat="1" applyFont="1" applyFill="1" applyBorder="1" applyAlignment="1" applyProtection="0">
      <alignment vertical="center" wrapText="1" readingOrder="1"/>
    </xf>
    <xf numFmtId="0" fontId="6" borderId="136" applyNumberFormat="1" applyFont="1" applyFill="0" applyBorder="1" applyAlignment="1" applyProtection="0">
      <alignment vertical="center" wrapText="1" readingOrder="1"/>
    </xf>
    <xf numFmtId="0" fontId="6" borderId="137" applyNumberFormat="1" applyFont="1" applyFill="0" applyBorder="1" applyAlignment="1" applyProtection="0">
      <alignment vertical="center" wrapText="1" readingOrder="1"/>
    </xf>
    <xf numFmtId="0" fontId="6" borderId="138" applyNumberFormat="1" applyFont="1" applyFill="0" applyBorder="1" applyAlignment="1" applyProtection="0">
      <alignment vertical="center" wrapText="1" readingOrder="1"/>
    </xf>
    <xf numFmtId="0" fontId="6" borderId="139" applyNumberFormat="1" applyFont="1" applyFill="0" applyBorder="1" applyAlignment="1" applyProtection="0">
      <alignment vertical="center" wrapText="1" readingOrder="1"/>
    </xf>
    <xf numFmtId="0" fontId="6" borderId="140" applyNumberFormat="1" applyFont="1" applyFill="0" applyBorder="1" applyAlignment="1" applyProtection="0">
      <alignment vertical="center" wrapText="1" readingOrder="1"/>
    </xf>
    <xf numFmtId="0" fontId="6" fillId="9" borderId="141" applyNumberFormat="1" applyFont="1" applyFill="1" applyBorder="1" applyAlignment="1" applyProtection="0">
      <alignment vertical="center" wrapText="1" readingOrder="1"/>
    </xf>
    <xf numFmtId="0" fontId="6" fillId="9" borderId="142" applyNumberFormat="1" applyFont="1" applyFill="1" applyBorder="1" applyAlignment="1" applyProtection="0">
      <alignment vertical="center" wrapText="1" readingOrder="1"/>
    </xf>
    <xf numFmtId="0" fontId="6" fillId="9" borderId="143" applyNumberFormat="1" applyFont="1" applyFill="1" applyBorder="1" applyAlignment="1" applyProtection="0">
      <alignment vertical="center" wrapText="1" readingOrder="1"/>
    </xf>
    <xf numFmtId="0" fontId="6" fillId="9" borderId="144" applyNumberFormat="1" applyFont="1" applyFill="1" applyBorder="1" applyAlignment="1" applyProtection="0">
      <alignment vertical="center" wrapText="1" readingOrder="1"/>
    </xf>
    <xf numFmtId="0" fontId="6" borderId="44" applyNumberFormat="1" applyFont="1" applyFill="0" applyBorder="1" applyAlignment="1" applyProtection="0">
      <alignment vertical="center" wrapText="1" readingOrder="1"/>
    </xf>
    <xf numFmtId="0" fontId="6" fillId="9" borderId="67" applyNumberFormat="1" applyFont="1" applyFill="1" applyBorder="1" applyAlignment="1" applyProtection="0">
      <alignment vertical="center" wrapText="1" readingOrder="1"/>
    </xf>
    <xf numFmtId="0" fontId="6" borderId="68" applyNumberFormat="1" applyFont="1" applyFill="0" applyBorder="1" applyAlignment="1" applyProtection="0">
      <alignment vertical="center" wrapText="1" readingOrder="1"/>
    </xf>
    <xf numFmtId="0" fontId="6" borderId="69" applyNumberFormat="1" applyFont="1" applyFill="0" applyBorder="1" applyAlignment="1" applyProtection="0">
      <alignment vertical="center" wrapText="1" readingOrder="1"/>
    </xf>
    <xf numFmtId="0" fontId="6" fillId="9" borderId="70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fillId="9" borderId="89" applyNumberFormat="1" applyFont="1" applyFill="1" applyBorder="1" applyAlignment="1" applyProtection="0">
      <alignment vertical="top" wrapText="1"/>
    </xf>
    <xf numFmtId="59" fontId="4" fillId="8" borderId="136" applyNumberFormat="1" applyFont="1" applyFill="1" applyBorder="1" applyAlignment="1" applyProtection="0">
      <alignment horizontal="right" vertical="top" wrapText="1"/>
    </xf>
    <xf numFmtId="59" fontId="4" fillId="8" borderId="45" applyNumberFormat="1" applyFont="1" applyFill="1" applyBorder="1" applyAlignment="1" applyProtection="0">
      <alignment horizontal="right" vertical="top" wrapText="1"/>
    </xf>
    <xf numFmtId="59" fontId="4" fillId="8" borderId="145" applyNumberFormat="1" applyFont="1" applyFill="1" applyBorder="1" applyAlignment="1" applyProtection="0">
      <alignment horizontal="right" vertical="top" wrapText="1"/>
    </xf>
    <xf numFmtId="0" fontId="19" borderId="91" applyNumberFormat="1" applyFont="1" applyFill="0" applyBorder="1" applyAlignment="1" applyProtection="0">
      <alignment vertical="center" wrapText="1" readingOrder="1"/>
    </xf>
    <xf numFmtId="0" fontId="19" fillId="9" borderId="146" applyNumberFormat="1" applyFont="1" applyFill="1" applyBorder="1" applyAlignment="1" applyProtection="0">
      <alignment vertical="center" wrapText="1" readingOrder="1"/>
    </xf>
    <xf numFmtId="0" fontId="19" borderId="119" applyNumberFormat="1" applyFont="1" applyFill="0" applyBorder="1" applyAlignment="1" applyProtection="0">
      <alignment vertical="center" wrapText="1" readingOrder="1"/>
    </xf>
    <xf numFmtId="0" fontId="19" fillId="9" borderId="119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10" borderId="1" applyNumberFormat="1" applyFont="1" applyFill="1" applyBorder="1" applyAlignment="1" applyProtection="0">
      <alignment horizontal="center" vertical="center" wrapText="1"/>
    </xf>
    <xf numFmtId="49" fontId="3" fillId="4" borderId="1" applyNumberFormat="1" applyFont="1" applyFill="1" applyBorder="1" applyAlignment="1" applyProtection="0">
      <alignment horizontal="center" vertical="center" wrapText="1"/>
    </xf>
    <xf numFmtId="49" fontId="3" fillId="5" borderId="1" applyNumberFormat="1" applyFont="1" applyFill="1" applyBorder="1" applyAlignment="1" applyProtection="0">
      <alignment horizontal="center" vertical="center" wrapText="1"/>
    </xf>
    <xf numFmtId="49" fontId="3" fillId="6" borderId="1" applyNumberFormat="1" applyFont="1" applyFill="1" applyBorder="1" applyAlignment="1" applyProtection="0">
      <alignment horizontal="center" vertical="center" wrapText="1"/>
    </xf>
    <xf numFmtId="49" fontId="3" fillId="7" borderId="1" applyNumberFormat="1" applyFont="1" applyFill="1" applyBorder="1" applyAlignment="1" applyProtection="0">
      <alignment horizontal="center" vertical="center" wrapText="1"/>
    </xf>
    <xf numFmtId="49" fontId="3" fillId="13" borderId="1" applyNumberFormat="1" applyFont="1" applyFill="1" applyBorder="1" applyAlignment="1" applyProtection="0">
      <alignment horizontal="center" vertical="center" wrapText="1"/>
    </xf>
    <xf numFmtId="59" fontId="7" fillId="8" borderId="147" applyNumberFormat="1" applyFont="1" applyFill="1" applyBorder="1" applyAlignment="1" applyProtection="0">
      <alignment horizontal="right" vertical="top" wrapText="1"/>
    </xf>
    <xf numFmtId="0" fontId="17" borderId="148" applyNumberFormat="1" applyFont="1" applyFill="0" applyBorder="1" applyAlignment="1" applyProtection="0">
      <alignment vertical="top" wrapText="1"/>
    </xf>
    <xf numFmtId="0" fontId="17" borderId="149" applyNumberFormat="1" applyFont="1" applyFill="0" applyBorder="1" applyAlignment="1" applyProtection="0">
      <alignment vertical="top" wrapText="1"/>
    </xf>
    <xf numFmtId="59" fontId="7" fillId="8" borderId="59" applyNumberFormat="1" applyFont="1" applyFill="1" applyBorder="1" applyAlignment="1" applyProtection="0">
      <alignment horizontal="right" vertical="top" wrapText="1"/>
    </xf>
    <xf numFmtId="0" fontId="17" fillId="9" borderId="62" applyNumberFormat="1" applyFont="1" applyFill="1" applyBorder="1" applyAlignment="1" applyProtection="0">
      <alignment vertical="top" wrapText="1"/>
    </xf>
    <xf numFmtId="0" fontId="17" fillId="9" borderId="63" applyNumberFormat="1" applyFont="1" applyFill="1" applyBorder="1" applyAlignment="1" applyProtection="0">
      <alignment vertical="top" wrapText="1"/>
    </xf>
    <xf numFmtId="0" fontId="17" borderId="62" applyNumberFormat="1" applyFont="1" applyFill="0" applyBorder="1" applyAlignment="1" applyProtection="0">
      <alignment vertical="top" wrapText="1"/>
    </xf>
    <xf numFmtId="0" fontId="17" borderId="63" applyNumberFormat="1" applyFont="1" applyFill="0" applyBorder="1" applyAlignment="1" applyProtection="0">
      <alignment vertical="top" wrapText="1"/>
    </xf>
    <xf numFmtId="59" fontId="7" fillId="8" borderId="111" applyNumberFormat="1" applyFont="1" applyFill="1" applyBorder="1" applyAlignment="1" applyProtection="0">
      <alignment horizontal="right" vertical="top" wrapText="1"/>
    </xf>
    <xf numFmtId="0" fontId="17" borderId="150" applyNumberFormat="1" applyFont="1" applyFill="0" applyBorder="1" applyAlignment="1" applyProtection="0">
      <alignment vertical="top" wrapText="1"/>
    </xf>
    <xf numFmtId="0" fontId="17" borderId="67" applyNumberFormat="1" applyFont="1" applyFill="0" applyBorder="1" applyAlignment="1" applyProtection="0">
      <alignment vertical="top" wrapText="1"/>
    </xf>
    <xf numFmtId="59" fontId="7" fillId="8" borderId="44" applyNumberFormat="1" applyFont="1" applyFill="1" applyBorder="1" applyAlignment="1" applyProtection="0">
      <alignment horizontal="right" vertical="top" wrapText="1"/>
    </xf>
    <xf numFmtId="0" fontId="17" fillId="9" borderId="151" applyNumberFormat="1" applyFont="1" applyFill="1" applyBorder="1" applyAlignment="1" applyProtection="0">
      <alignment vertical="top" wrapText="1"/>
    </xf>
    <xf numFmtId="0" fontId="17" fillId="9" borderId="152" applyNumberFormat="1" applyFont="1" applyFill="1" applyBorder="1" applyAlignment="1" applyProtection="0">
      <alignment vertical="top" wrapText="1"/>
    </xf>
    <xf numFmtId="0" fontId="17" fillId="9" borderId="153" applyNumberFormat="1" applyFont="1" applyFill="1" applyBorder="1" applyAlignment="1" applyProtection="0">
      <alignment vertical="top" wrapText="1"/>
    </xf>
    <xf numFmtId="0" fontId="17" fillId="9" borderId="69" applyNumberFormat="1" applyFont="1" applyFill="1" applyBorder="1" applyAlignment="1" applyProtection="0">
      <alignment vertical="top" wrapText="1"/>
    </xf>
    <xf numFmtId="59" fontId="7" fillId="8" borderId="115" applyNumberFormat="1" applyFont="1" applyFill="1" applyBorder="1" applyAlignment="1" applyProtection="0">
      <alignment horizontal="right" vertical="top" wrapText="1"/>
    </xf>
    <xf numFmtId="0" fontId="17" borderId="154" applyNumberFormat="1" applyFont="1" applyFill="0" applyBorder="1" applyAlignment="1" applyProtection="0">
      <alignment vertical="top" wrapText="1"/>
    </xf>
    <xf numFmtId="0" fontId="17" borderId="70" applyNumberFormat="1" applyFont="1" applyFill="0" applyBorder="1" applyAlignment="1" applyProtection="0">
      <alignment vertical="top" wrapText="1"/>
    </xf>
    <xf numFmtId="1" fontId="17" fillId="9" borderId="63" applyNumberFormat="1" applyFont="1" applyFill="1" applyBorder="1" applyAlignment="1" applyProtection="0">
      <alignment vertical="top" wrapText="1"/>
    </xf>
    <xf numFmtId="60" fontId="7" fillId="8" borderId="155" applyNumberFormat="1" applyFont="1" applyFill="1" applyBorder="1" applyAlignment="1" applyProtection="0">
      <alignment horizontal="right" vertical="top" wrapText="1"/>
    </xf>
    <xf numFmtId="1" fontId="17" borderId="63" applyNumberFormat="1" applyFont="1" applyFill="0" applyBorder="1" applyAlignment="1" applyProtection="0">
      <alignment vertical="top" wrapText="1"/>
    </xf>
    <xf numFmtId="61" fontId="17" borderId="63" applyNumberFormat="1" applyFont="1" applyFill="0" applyBorder="1" applyAlignment="1" applyProtection="0">
      <alignment vertical="top" wrapText="1"/>
    </xf>
    <xf numFmtId="59" fontId="7" fillId="8" borderId="107" applyNumberFormat="1" applyFont="1" applyFill="1" applyBorder="1" applyAlignment="1" applyProtection="0">
      <alignment horizontal="right" vertical="top" wrapText="1"/>
    </xf>
    <xf numFmtId="0" fontId="17" fillId="9" borderId="114" applyNumberFormat="1" applyFont="1" applyFill="1" applyBorder="1" applyAlignment="1" applyProtection="0">
      <alignment vertical="top" wrapText="1"/>
    </xf>
    <xf numFmtId="61" fontId="17" fillId="9" borderId="63" applyNumberFormat="1" applyFont="1" applyFill="1" applyBorder="1" applyAlignment="1" applyProtection="0">
      <alignment vertical="top" wrapText="1"/>
    </xf>
    <xf numFmtId="59" fontId="7" fillId="8" borderId="156" applyNumberFormat="1" applyFont="1" applyFill="1" applyBorder="1" applyAlignment="1" applyProtection="0">
      <alignment horizontal="right" vertical="top" wrapText="1"/>
    </xf>
    <xf numFmtId="59" fontId="7" fillId="8" borderId="12" applyNumberFormat="1" applyFont="1" applyFill="1" applyBorder="1" applyAlignment="1" applyProtection="0">
      <alignment horizontal="right" vertical="top" wrapText="1"/>
    </xf>
    <xf numFmtId="0" fontId="17" fillId="9" borderId="65" applyNumberFormat="1" applyFont="1" applyFill="1" applyBorder="1" applyAlignment="1" applyProtection="0">
      <alignment vertical="top" wrapText="1"/>
    </xf>
    <xf numFmtId="0" fontId="17" borderId="65" applyNumberFormat="1" applyFont="1" applyFill="0" applyBorder="1" applyAlignment="1" applyProtection="0">
      <alignment vertical="top" wrapText="1"/>
    </xf>
    <xf numFmtId="59" fontId="7" fillId="8" borderId="66" applyNumberFormat="1" applyFont="1" applyFill="1" applyBorder="1" applyAlignment="1" applyProtection="0">
      <alignment horizontal="right" vertical="top" wrapText="1"/>
    </xf>
    <xf numFmtId="59" fontId="7" fillId="8" borderId="64" applyNumberFormat="1" applyFont="1" applyFill="1" applyBorder="1" applyAlignment="1" applyProtection="0">
      <alignment horizontal="right" vertical="top" wrapText="1"/>
    </xf>
    <xf numFmtId="60" fontId="7" fillId="8" borderId="66" applyNumberFormat="1" applyFont="1" applyFill="1" applyBorder="1" applyAlignment="1" applyProtection="0">
      <alignment horizontal="right" vertical="top" wrapText="1"/>
    </xf>
    <xf numFmtId="60" fontId="7" fillId="8" borderId="59" applyNumberFormat="1" applyFont="1" applyFill="1" applyBorder="1" applyAlignment="1" applyProtection="0">
      <alignment horizontal="right" vertical="top" wrapText="1"/>
    </xf>
    <xf numFmtId="60" fontId="7" fillId="8" borderId="64" applyNumberFormat="1" applyFont="1" applyFill="1" applyBorder="1" applyAlignment="1" applyProtection="0">
      <alignment horizontal="right" vertical="top" wrapText="1"/>
    </xf>
    <xf numFmtId="60" fontId="7" fillId="8" borderId="12" applyNumberFormat="1" applyFont="1" applyFill="1" applyBorder="1" applyAlignment="1" applyProtection="0">
      <alignment horizontal="right" vertical="top" wrapText="1"/>
    </xf>
    <xf numFmtId="0" fontId="17" borderId="63" applyNumberFormat="0" applyFont="1" applyFill="0" applyBorder="1" applyAlignment="1" applyProtection="0">
      <alignment vertical="top" wrapText="1"/>
    </xf>
    <xf numFmtId="0" fontId="17" fillId="9" borderId="6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7" fillId="8" borderId="147" applyNumberFormat="1" applyFont="1" applyFill="1" applyBorder="1" applyAlignment="1" applyProtection="0">
      <alignment horizontal="right" vertical="top" wrapText="1"/>
    </xf>
    <xf numFmtId="59" fontId="7" fillId="8" borderId="157" applyNumberFormat="1" applyFont="1" applyFill="1" applyBorder="1" applyAlignment="1" applyProtection="0">
      <alignment horizontal="right" vertical="top" wrapText="1"/>
    </xf>
    <xf numFmtId="0" fontId="17" borderId="158" applyNumberFormat="1" applyFont="1" applyFill="0" applyBorder="1" applyAlignment="1" applyProtection="0">
      <alignment vertical="top" wrapText="1"/>
    </xf>
    <xf numFmtId="59" fontId="7" fillId="8" borderId="159" applyNumberFormat="1" applyFont="1" applyFill="1" applyBorder="1" applyAlignment="1" applyProtection="0">
      <alignment horizontal="right" vertical="top" wrapText="1"/>
    </xf>
    <xf numFmtId="0" fontId="17" borderId="160" applyNumberFormat="1" applyFont="1" applyFill="0" applyBorder="1" applyAlignment="1" applyProtection="0">
      <alignment vertical="top" wrapText="1"/>
    </xf>
    <xf numFmtId="0" fontId="17" borderId="161" applyNumberFormat="1" applyFont="1" applyFill="0" applyBorder="1" applyAlignment="1" applyProtection="0">
      <alignment vertical="top" wrapText="1"/>
    </xf>
    <xf numFmtId="59" fontId="7" fillId="8" borderId="162" applyNumberFormat="1" applyFont="1" applyFill="1" applyBorder="1" applyAlignment="1" applyProtection="0">
      <alignment horizontal="right" vertical="top" wrapText="1"/>
    </xf>
    <xf numFmtId="0" fontId="17" fillId="9" borderId="163" applyNumberFormat="1" applyFont="1" applyFill="1" applyBorder="1" applyAlignment="1" applyProtection="0">
      <alignment vertical="top" wrapText="1"/>
    </xf>
    <xf numFmtId="0" fontId="17" fillId="9" borderId="164" applyNumberFormat="1" applyFont="1" applyFill="1" applyBorder="1" applyAlignment="1" applyProtection="0">
      <alignment vertical="top" wrapText="1"/>
    </xf>
    <xf numFmtId="0" fontId="17" fillId="9" borderId="165" applyNumberFormat="1" applyFont="1" applyFill="1" applyBorder="1" applyAlignment="1" applyProtection="0">
      <alignment vertical="top" wrapText="1"/>
    </xf>
    <xf numFmtId="0" fontId="17" fillId="9" borderId="166" applyNumberFormat="1" applyFont="1" applyFill="1" applyBorder="1" applyAlignment="1" applyProtection="0">
      <alignment vertical="top" wrapText="1"/>
    </xf>
    <xf numFmtId="0" fontId="17" fillId="9" borderId="167" applyNumberFormat="1" applyFont="1" applyFill="1" applyBorder="1" applyAlignment="1" applyProtection="0">
      <alignment vertical="top" wrapText="1"/>
    </xf>
    <xf numFmtId="59" fontId="7" fillId="8" borderId="168" applyNumberFormat="1" applyFont="1" applyFill="1" applyBorder="1" applyAlignment="1" applyProtection="0">
      <alignment horizontal="right" vertical="top" wrapText="1"/>
    </xf>
    <xf numFmtId="0" fontId="17" borderId="169" applyNumberFormat="1" applyFont="1" applyFill="0" applyBorder="1" applyAlignment="1" applyProtection="0">
      <alignment vertical="top" wrapText="1"/>
    </xf>
    <xf numFmtId="0" fontId="17" borderId="170" applyNumberFormat="1" applyFont="1" applyFill="0" applyBorder="1" applyAlignment="1" applyProtection="0">
      <alignment vertical="top" wrapText="1"/>
    </xf>
    <xf numFmtId="0" fontId="17" fillId="9" borderId="71" applyNumberFormat="1" applyFont="1" applyFill="1" applyBorder="1" applyAlignment="1" applyProtection="0">
      <alignment vertical="top" wrapText="1"/>
    </xf>
    <xf numFmtId="0" fontId="17" fillId="9" borderId="72" applyNumberFormat="1" applyFont="1" applyFill="1" applyBorder="1" applyAlignment="1" applyProtection="0">
      <alignment vertical="top" wrapText="1"/>
    </xf>
    <xf numFmtId="0" fontId="17" borderId="73" applyNumberFormat="1" applyFont="1" applyFill="0" applyBorder="1" applyAlignment="1" applyProtection="0">
      <alignment vertical="top" wrapText="1"/>
    </xf>
    <xf numFmtId="0" fontId="17" borderId="74" applyNumberFormat="1" applyFont="1" applyFill="0" applyBorder="1" applyAlignment="1" applyProtection="0">
      <alignment vertical="top" wrapText="1"/>
    </xf>
    <xf numFmtId="0" fontId="17" borderId="75" applyNumberFormat="1" applyFont="1" applyFill="0" applyBorder="1" applyAlignment="1" applyProtection="0">
      <alignment vertical="top" wrapText="1"/>
    </xf>
    <xf numFmtId="0" fontId="17" borderId="12" applyNumberFormat="1" applyFont="1" applyFill="0" applyBorder="1" applyAlignment="1" applyProtection="0">
      <alignment vertical="top" wrapText="1"/>
    </xf>
    <xf numFmtId="0" fontId="17" fillId="9" borderId="76" applyNumberFormat="1" applyFont="1" applyFill="1" applyBorder="1" applyAlignment="1" applyProtection="0">
      <alignment vertical="top" wrapText="1"/>
    </xf>
    <xf numFmtId="0" fontId="17" fillId="9" borderId="77" applyNumberFormat="1" applyFont="1" applyFill="1" applyBorder="1" applyAlignment="1" applyProtection="0">
      <alignment vertical="top" wrapText="1"/>
    </xf>
    <xf numFmtId="0" fontId="17" fillId="9" borderId="72" applyNumberFormat="0" applyFont="1" applyFill="1" applyBorder="1" applyAlignment="1" applyProtection="0">
      <alignment vertical="top" wrapText="1"/>
    </xf>
    <xf numFmtId="0" fontId="17" borderId="74" applyNumberFormat="0" applyFont="1" applyFill="0" applyBorder="1" applyAlignment="1" applyProtection="0">
      <alignment vertical="top" wrapText="1"/>
    </xf>
    <xf numFmtId="0" fontId="17" fillId="9" borderId="7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7" fillId="9" borderId="17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7" borderId="71" applyNumberFormat="1" applyFont="1" applyFill="0" applyBorder="1" applyAlignment="1" applyProtection="0">
      <alignment vertical="top" wrapText="1"/>
    </xf>
    <xf numFmtId="0" fontId="17" borderId="72" applyNumberFormat="1" applyFont="1" applyFill="0" applyBorder="1" applyAlignment="1" applyProtection="0">
      <alignment vertical="top" wrapText="1"/>
    </xf>
    <xf numFmtId="59" fontId="7" fillId="8" borderId="19" applyNumberFormat="1" applyFont="1" applyFill="1" applyBorder="1" applyAlignment="1" applyProtection="0">
      <alignment horizontal="right" vertical="top" wrapText="1"/>
    </xf>
    <xf numFmtId="0" fontId="17" fillId="9" borderId="172" applyNumberFormat="1" applyFont="1" applyFill="1" applyBorder="1" applyAlignment="1" applyProtection="0">
      <alignment vertical="top" wrapText="1"/>
    </xf>
    <xf numFmtId="0" fontId="17" fillId="9" borderId="74" applyNumberFormat="1" applyFont="1" applyFill="1" applyBorder="1" applyAlignment="1" applyProtection="0">
      <alignment vertical="top" wrapText="1"/>
    </xf>
    <xf numFmtId="0" fontId="17" fillId="9" borderId="75" applyNumberFormat="1" applyFont="1" applyFill="1" applyBorder="1" applyAlignment="1" applyProtection="0">
      <alignment vertical="top" wrapText="1"/>
    </xf>
    <xf numFmtId="0" fontId="17" borderId="76" applyNumberFormat="1" applyFont="1" applyFill="0" applyBorder="1" applyAlignment="1" applyProtection="0">
      <alignment vertical="top" wrapText="1"/>
    </xf>
    <xf numFmtId="0" fontId="17" borderId="7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6" applyNumberFormat="0" applyFont="1" applyFill="0" applyBorder="0" applyAlignment="1" applyProtection="0">
      <alignment horizontal="center" vertical="center"/>
    </xf>
    <xf numFmtId="49" fontId="27" fillId="3" borderId="1" applyNumberFormat="1" applyFont="1" applyFill="1" applyBorder="1" applyAlignment="1" applyProtection="0">
      <alignment horizontal="center" vertical="center" wrapText="1"/>
    </xf>
    <xf numFmtId="49" fontId="28" fillId="3" borderId="1" applyNumberFormat="1" applyFont="1" applyFill="1" applyBorder="1" applyAlignment="1" applyProtection="0">
      <alignment horizontal="center" vertical="center" wrapText="1"/>
    </xf>
    <xf numFmtId="49" fontId="27" fillId="14" borderId="147" applyNumberFormat="1" applyFont="1" applyFill="1" applyBorder="1" applyAlignment="1" applyProtection="0">
      <alignment horizontal="center" vertical="top" wrapText="1"/>
    </xf>
    <xf numFmtId="49" fontId="29" borderId="148" applyNumberFormat="1" applyFont="1" applyFill="0" applyBorder="1" applyAlignment="1" applyProtection="0">
      <alignment horizontal="center" vertical="top" wrapText="1" readingOrder="1"/>
    </xf>
    <xf numFmtId="49" fontId="29" borderId="149" applyNumberFormat="1" applyFont="1" applyFill="0" applyBorder="1" applyAlignment="1" applyProtection="0">
      <alignment horizontal="center" vertical="top" wrapText="1" readingOrder="1"/>
    </xf>
    <xf numFmtId="0" fontId="29" borderId="149" applyNumberFormat="1" applyFont="1" applyFill="0" applyBorder="1" applyAlignment="1" applyProtection="0">
      <alignment horizontal="center" vertical="top" wrapText="1" readingOrder="1"/>
    </xf>
    <xf numFmtId="63" fontId="29" borderId="149" applyNumberFormat="1" applyFont="1" applyFill="0" applyBorder="1" applyAlignment="1" applyProtection="0">
      <alignment horizontal="center" vertical="center" wrapText="1" readingOrder="1"/>
    </xf>
    <xf numFmtId="49" fontId="29" borderId="149" applyNumberFormat="1" applyFont="1" applyFill="0" applyBorder="1" applyAlignment="1" applyProtection="0">
      <alignment horizontal="center" vertical="center" wrapText="1" readingOrder="1"/>
    </xf>
    <xf numFmtId="49" fontId="27" fillId="14" borderId="59" applyNumberFormat="1" applyFont="1" applyFill="1" applyBorder="1" applyAlignment="1" applyProtection="0">
      <alignment horizontal="center" vertical="top" wrapText="1"/>
    </xf>
    <xf numFmtId="49" fontId="29" fillId="9" borderId="62" applyNumberFormat="1" applyFont="1" applyFill="1" applyBorder="1" applyAlignment="1" applyProtection="0">
      <alignment horizontal="center" vertical="top" wrapText="1" readingOrder="1"/>
    </xf>
    <xf numFmtId="49" fontId="29" fillId="9" borderId="63" applyNumberFormat="1" applyFont="1" applyFill="1" applyBorder="1" applyAlignment="1" applyProtection="0">
      <alignment horizontal="center" vertical="top" wrapText="1" readingOrder="1"/>
    </xf>
    <xf numFmtId="0" fontId="29" fillId="9" borderId="63" applyNumberFormat="1" applyFont="1" applyFill="1" applyBorder="1" applyAlignment="1" applyProtection="0">
      <alignment horizontal="center" vertical="top" wrapText="1" readingOrder="1"/>
    </xf>
    <xf numFmtId="49" fontId="29" fillId="9" borderId="63" applyNumberFormat="1" applyFont="1" applyFill="1" applyBorder="1" applyAlignment="1" applyProtection="0">
      <alignment horizontal="center" vertical="center" wrapText="1" readingOrder="1"/>
    </xf>
    <xf numFmtId="63" fontId="29" fillId="9" borderId="63" applyNumberFormat="1" applyFont="1" applyFill="1" applyBorder="1" applyAlignment="1" applyProtection="0">
      <alignment horizontal="center" vertical="center" wrapText="1" readingOrder="1"/>
    </xf>
    <xf numFmtId="49" fontId="29" borderId="62" applyNumberFormat="1" applyFont="1" applyFill="0" applyBorder="1" applyAlignment="1" applyProtection="0">
      <alignment horizontal="center" vertical="top" wrapText="1" readingOrder="1"/>
    </xf>
    <xf numFmtId="49" fontId="29" borderId="63" applyNumberFormat="1" applyFont="1" applyFill="0" applyBorder="1" applyAlignment="1" applyProtection="0">
      <alignment horizontal="center" vertical="top" wrapText="1" readingOrder="1"/>
    </xf>
    <xf numFmtId="0" fontId="29" borderId="63" applyNumberFormat="1" applyFont="1" applyFill="0" applyBorder="1" applyAlignment="1" applyProtection="0">
      <alignment horizontal="center" vertical="top" wrapText="1" readingOrder="1"/>
    </xf>
    <xf numFmtId="49" fontId="29" borderId="63" applyNumberFormat="1" applyFont="1" applyFill="0" applyBorder="1" applyAlignment="1" applyProtection="0">
      <alignment horizontal="center" vertical="center" wrapText="1" readingOrder="1"/>
    </xf>
    <xf numFmtId="63" fontId="29" borderId="63" applyNumberFormat="1" applyFont="1" applyFill="0" applyBorder="1" applyAlignment="1" applyProtection="0">
      <alignment horizontal="center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8" fillId="3" borderId="1" applyNumberFormat="0" applyFont="1" applyFill="1" applyBorder="1" applyAlignment="1" applyProtection="0">
      <alignment vertical="top" wrapText="1"/>
    </xf>
    <xf numFmtId="49" fontId="28" fillId="3" borderId="2" applyNumberFormat="1" applyFont="1" applyFill="1" applyBorder="1" applyAlignment="1" applyProtection="0">
      <alignment horizontal="center" vertical="top" wrapText="1"/>
    </xf>
    <xf numFmtId="49" fontId="28" fillId="3" borderId="1" applyNumberFormat="1" applyFont="1" applyFill="1" applyBorder="1" applyAlignment="1" applyProtection="0">
      <alignment horizontal="center" vertical="top" wrapText="1"/>
    </xf>
    <xf numFmtId="0" fontId="28" fillId="8" borderId="4" applyNumberFormat="1" applyFont="1" applyFill="1" applyBorder="1" applyAlignment="1" applyProtection="0">
      <alignment vertical="top" wrapText="1"/>
    </xf>
    <xf numFmtId="61" fontId="5" borderId="5" applyNumberFormat="1" applyFont="1" applyFill="0" applyBorder="1" applyAlignment="1" applyProtection="0">
      <alignment vertical="center" wrapText="1" readingOrder="1"/>
    </xf>
    <xf numFmtId="61" fontId="0" borderId="173" applyNumberFormat="1" applyFont="1" applyFill="0" applyBorder="1" applyAlignment="1" applyProtection="0">
      <alignment vertical="top" wrapText="1"/>
    </xf>
    <xf numFmtId="0" fontId="0" borderId="149" applyNumberFormat="1" applyFont="1" applyFill="0" applyBorder="1" applyAlignment="1" applyProtection="0">
      <alignment vertical="top" wrapText="1"/>
    </xf>
    <xf numFmtId="0" fontId="28" fillId="8" borderId="9" applyNumberFormat="1" applyFont="1" applyFill="1" applyBorder="1" applyAlignment="1" applyProtection="0">
      <alignment vertical="top" wrapText="1"/>
    </xf>
    <xf numFmtId="61" fontId="5" fillId="9" borderId="5" applyNumberFormat="1" applyFont="1" applyFill="1" applyBorder="1" applyAlignment="1" applyProtection="0">
      <alignment vertical="center" wrapText="1" readingOrder="1"/>
    </xf>
    <xf numFmtId="61" fontId="0" fillId="9" borderId="80" applyNumberFormat="1" applyFont="1" applyFill="1" applyBorder="1" applyAlignment="1" applyProtection="0">
      <alignment vertical="top" wrapText="1"/>
    </xf>
    <xf numFmtId="0" fontId="0" fillId="9" borderId="63" applyNumberFormat="1" applyFont="1" applyFill="1" applyBorder="1" applyAlignment="1" applyProtection="0">
      <alignment vertical="top" wrapText="1"/>
    </xf>
    <xf numFmtId="61" fontId="0" borderId="80" applyNumberFormat="1" applyFont="1" applyFill="0" applyBorder="1" applyAlignment="1" applyProtection="0">
      <alignment vertical="top" wrapText="1"/>
    </xf>
    <xf numFmtId="0" fontId="0" borderId="63" applyNumberFormat="1" applyFont="1" applyFill="0" applyBorder="1" applyAlignment="1" applyProtection="0">
      <alignment vertical="top" wrapText="1"/>
    </xf>
    <xf numFmtId="0" fontId="28" fillId="8" borderId="174" applyNumberFormat="1" applyFont="1" applyFill="1" applyBorder="1" applyAlignment="1" applyProtection="0">
      <alignment vertical="top" wrapText="1"/>
    </xf>
    <xf numFmtId="0" fontId="5" borderId="12" applyNumberFormat="1" applyFont="1" applyFill="0" applyBorder="1" applyAlignment="1" applyProtection="0">
      <alignment vertical="center" wrapText="1" readingOrder="1"/>
    </xf>
    <xf numFmtId="61" fontId="5" borderId="13" applyNumberFormat="1" applyFont="1" applyFill="0" applyBorder="1" applyAlignment="1" applyProtection="0">
      <alignment vertical="center" wrapText="1" readingOrder="1"/>
    </xf>
    <xf numFmtId="0" fontId="28" fillId="8" borderId="34" applyNumberFormat="1" applyFont="1" applyFill="1" applyBorder="1" applyAlignment="1" applyProtection="0">
      <alignment vertical="top" wrapText="1"/>
    </xf>
    <xf numFmtId="0" fontId="6" fillId="9" borderId="175" applyNumberFormat="1" applyFont="1" applyFill="1" applyBorder="1" applyAlignment="1" applyProtection="0">
      <alignment vertical="center" wrapText="1" readingOrder="1"/>
    </xf>
    <xf numFmtId="0" fontId="28" fillId="8" borderId="176" applyNumberFormat="1" applyFont="1" applyFill="1" applyBorder="1" applyAlignment="1" applyProtection="0">
      <alignment vertical="top" wrapText="1"/>
    </xf>
    <xf numFmtId="0" fontId="6" borderId="166" applyNumberFormat="1" applyFont="1" applyFill="0" applyBorder="1" applyAlignment="1" applyProtection="0">
      <alignment vertical="center" wrapText="1" readingOrder="1"/>
    </xf>
    <xf numFmtId="61" fontId="5" borderId="177" applyNumberFormat="1" applyFont="1" applyFill="0" applyBorder="1" applyAlignment="1" applyProtection="0">
      <alignment vertical="center" wrapText="1" readingOrder="1"/>
    </xf>
    <xf numFmtId="0" fontId="6" fillId="9" borderId="178" applyNumberFormat="1" applyFont="1" applyFill="1" applyBorder="1" applyAlignment="1" applyProtection="0">
      <alignment vertical="center" wrapText="1" readingOrder="1"/>
    </xf>
    <xf numFmtId="61" fontId="5" fillId="9" borderId="89" applyNumberFormat="1" applyFont="1" applyFill="1" applyBorder="1" applyAlignment="1" applyProtection="0">
      <alignment vertical="center" wrapText="1" readingOrder="1"/>
    </xf>
    <xf numFmtId="61" fontId="5" borderId="89" applyNumberFormat="1" applyFont="1" applyFill="0" applyBorder="1" applyAlignment="1" applyProtection="0">
      <alignment vertical="center" wrapText="1" readingOrder="1"/>
    </xf>
    <xf numFmtId="0" fontId="28" fillId="8" borderId="68" applyNumberFormat="1" applyFont="1" applyFill="1" applyBorder="1" applyAlignment="1" applyProtection="0">
      <alignment vertical="top" wrapText="1"/>
    </xf>
    <xf numFmtId="61" fontId="5" fillId="9" borderId="179" applyNumberFormat="1" applyFont="1" applyFill="1" applyBorder="1" applyAlignment="1" applyProtection="0">
      <alignment vertical="center" wrapText="1" readingOrder="1"/>
    </xf>
    <xf numFmtId="0" fontId="28" fillId="8" borderId="59" applyNumberFormat="1" applyFont="1" applyFill="1" applyBorder="1" applyAlignment="1" applyProtection="0">
      <alignment vertical="top" wrapText="1"/>
    </xf>
    <xf numFmtId="0" fontId="6" borderId="91" applyNumberFormat="0" applyFont="1" applyFill="0" applyBorder="1" applyAlignment="1" applyProtection="0">
      <alignment vertical="center" wrapText="1" readingOrder="1"/>
    </xf>
    <xf numFmtId="0" fontId="6" fillId="9" borderId="91" applyNumberFormat="0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borderId="5" applyNumberFormat="0" applyFont="1" applyFill="0" applyBorder="1" applyAlignment="1" applyProtection="0">
      <alignment vertical="top" wrapText="1"/>
    </xf>
    <xf numFmtId="0" fontId="5" fillId="9" borderId="5" applyNumberFormat="0" applyFont="1" applyFill="1" applyBorder="1" applyAlignment="1" applyProtection="0">
      <alignment vertical="top" wrapText="1"/>
    </xf>
    <xf numFmtId="1" fontId="0" fillId="9" borderId="146" applyNumberFormat="1" applyFont="1" applyFill="1" applyBorder="1" applyAlignment="1" applyProtection="0">
      <alignment vertical="top" wrapText="1"/>
    </xf>
    <xf numFmtId="1" fontId="0" borderId="119" applyNumberFormat="1" applyFont="1" applyFill="0" applyBorder="1" applyAlignment="1" applyProtection="0">
      <alignment vertical="top" wrapText="1"/>
    </xf>
    <xf numFmtId="1" fontId="0" fillId="9" borderId="11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7" borderId="2" applyNumberFormat="0" applyFont="1" applyFill="1" applyBorder="1" applyAlignment="1" applyProtection="0">
      <alignment horizontal="center" vertical="center" wrapText="1"/>
    </xf>
    <xf numFmtId="0" fontId="4" fillId="8" borderId="4" applyNumberFormat="1" applyFont="1" applyFill="1" applyBorder="1" applyAlignment="1" applyProtection="0">
      <alignment horizontal="right" vertical="top" wrapText="1"/>
    </xf>
    <xf numFmtId="0" fontId="4" fillId="8" borderId="9" applyNumberFormat="1" applyFont="1" applyFill="1" applyBorder="1" applyAlignment="1" applyProtection="0">
      <alignment horizontal="right" vertical="top" wrapText="1"/>
    </xf>
    <xf numFmtId="0" fontId="5" borderId="180" applyNumberFormat="1" applyFont="1" applyFill="0" applyBorder="1" applyAlignment="1" applyProtection="0">
      <alignment vertical="center" wrapText="1" readingOrder="1"/>
    </xf>
    <xf numFmtId="0" fontId="4" fillId="8" borderId="34" applyNumberFormat="1" applyFont="1" applyFill="1" applyBorder="1" applyAlignment="1" applyProtection="0">
      <alignment horizontal="right" vertical="top" wrapText="1"/>
    </xf>
    <xf numFmtId="0" fontId="6" borderId="87" applyNumberFormat="1" applyFont="1" applyFill="0" applyBorder="1" applyAlignment="1" applyProtection="0">
      <alignment vertical="center" wrapText="1" readingOrder="1"/>
    </xf>
    <xf numFmtId="0" fontId="6" fillId="9" borderId="181" applyNumberFormat="1" applyFont="1" applyFill="1" applyBorder="1" applyAlignment="1" applyProtection="0">
      <alignment vertical="center" wrapText="1" readingOrder="1"/>
    </xf>
    <xf numFmtId="0" fontId="6" borderId="182" applyNumberFormat="1" applyFont="1" applyFill="0" applyBorder="1" applyAlignment="1" applyProtection="0">
      <alignment vertical="center" wrapText="1" readingOrder="1"/>
    </xf>
    <xf numFmtId="0" fontId="4" fillId="8" borderId="59" applyNumberFormat="1" applyFont="1" applyFill="1" applyBorder="1" applyAlignment="1" applyProtection="0">
      <alignment horizontal="right" vertical="top" wrapText="1"/>
    </xf>
    <xf numFmtId="0" fontId="6" fillId="9" borderId="62" applyNumberFormat="0" applyFont="1" applyFill="1" applyBorder="1" applyAlignment="1" applyProtection="0">
      <alignment vertical="center" wrapText="1" readingOrder="1"/>
    </xf>
    <xf numFmtId="0" fontId="6" borderId="62" applyNumberFormat="0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14040"/>
      <rgbColor rgb="fffefefe"/>
      <rgbColor rgb="ff3b408b"/>
      <rgbColor rgb="ffafafaf"/>
      <rgbColor rgb="ff00a2d7"/>
      <rgbColor rgb="ffdddddd"/>
      <rgbColor rgb="ff60b335"/>
      <rgbColor rgb="ffff8126"/>
      <rgbColor rgb="ffff4013"/>
      <rgbColor rgb="ffec3c9e"/>
      <rgbColor rgb="ffe22400"/>
      <rgbColor rgb="ff68d5fe"/>
      <rgbColor rgb="ffe4f7fe"/>
      <rgbColor rgb="ffdfe1e5"/>
      <rgbColor rgb="ff24282d"/>
      <rgbColor rgb="ff444344"/>
      <rgbColor rgb="ffa6a6a6"/>
      <rgbColor rgb="ffe22400"/>
      <rgbColor rgb="ffb21d27"/>
      <rgbColor rgb="ff6f7bd9"/>
      <rgbColor rgb="fffe9d41"/>
      <rgbColor rgb="ff6dba46"/>
      <rgbColor rgb="ff202020"/>
      <rgbColor rgb="ff5862c2"/>
      <rgbColor rgb="fff6c100"/>
      <rgbColor rgb="ff40bcea"/>
      <rgbColor rgb="ffd9f4ff"/>
      <rgbColor rgb="ffa0dfa6"/>
      <rgbColor rgb="ff212121"/>
      <rgbColor rgb="ffe0ce07"/>
      <rgbColor rgb="ff413aa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607"/>
          <c:y val="0.100219"/>
          <c:w val="0.87478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'Italy-main'!$K$4:$K$143</c:f>
              <c:numCache>
                <c:ptCount val="140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  <c:pt idx="138">
                  <c:v>242827.000000</c:v>
                </c:pt>
                <c:pt idx="139">
                  <c:v>243061.000000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471"/>
          <c:y val="0"/>
          <c:w val="0.83558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'Italy-main'!$B$4:$B$21</c:f>
              <c:strCache>
                <c:ptCount val="1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</c:strCache>
            </c:strRef>
          </c:cat>
          <c:val>
            <c:numRef>
              <c:f>'Italy-main'!$J$4:$J$21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223"/>
          <c:y val="0.100219"/>
          <c:w val="0.9100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2,2675e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0,1783x
R² = 0,9364</a:t>
                    </a:r>
                  </a:p>
                </c:rich>
              </c:tx>
            </c:trendlineLbl>
          </c:trendline>
          <c:cat>
            <c:strRef>
              <c:f>'Sweden-main'!$B$19:$B$62</c:f>
              <c:strCache>
                <c:ptCount val="4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</c:strCache>
            </c:strRef>
          </c:cat>
          <c:val>
            <c:numRef>
              <c:f>'Sweden-main'!$D$19:$D$62</c:f>
              <c:numCache>
                <c:ptCount val="4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18"/>
          <c:y val="0"/>
          <c:w val="0.869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5,1341e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0,1064x
R² = 0,9471</a:t>
                    </a:r>
                  </a:p>
                </c:rich>
              </c:tx>
            </c:trendlineLbl>
          </c:trendline>
          <c:cat>
            <c:strRef>
              <c:f>'Sweden-main'!$B$15:$B$71</c:f>
              <c:strCache>
                <c:ptCount val="57"/>
                <c:pt idx="0">
                  <c:v>07/03/20</c:v>
                </c:pt>
                <c:pt idx="1">
                  <c:v>08/03/20</c:v>
                </c:pt>
                <c:pt idx="2">
                  <c:v>09/03/20</c:v>
                </c:pt>
                <c:pt idx="3">
                  <c:v>10/03/20</c:v>
                </c:pt>
                <c:pt idx="4">
                  <c:v>11/03/20</c:v>
                </c:pt>
                <c:pt idx="5">
                  <c:v>12/03/20</c:v>
                </c:pt>
                <c:pt idx="6">
                  <c:v>13/03/20</c:v>
                </c:pt>
                <c:pt idx="7">
                  <c:v>14/3/2020</c:v>
                </c:pt>
                <c:pt idx="8">
                  <c:v>15/03/20</c:v>
                </c:pt>
                <c:pt idx="9">
                  <c:v>16/03/20</c:v>
                </c:pt>
                <c:pt idx="10">
                  <c:v>17/03/20</c:v>
                </c:pt>
                <c:pt idx="11">
                  <c:v>18/03/20</c:v>
                </c:pt>
                <c:pt idx="12">
                  <c:v>19/03/20</c:v>
                </c:pt>
                <c:pt idx="13">
                  <c:v>20/03/20</c:v>
                </c:pt>
                <c:pt idx="14">
                  <c:v>21/03/20</c:v>
                </c:pt>
                <c:pt idx="15">
                  <c:v>22/03/20</c:v>
                </c:pt>
                <c:pt idx="16">
                  <c:v>23/03/20</c:v>
                </c:pt>
                <c:pt idx="17">
                  <c:v>24/3/2020</c:v>
                </c:pt>
                <c:pt idx="18">
                  <c:v>25/3/2020</c:v>
                </c:pt>
                <c:pt idx="19">
                  <c:v>26/3/2020</c:v>
                </c:pt>
                <c:pt idx="20">
                  <c:v>27/3/2020</c:v>
                </c:pt>
                <c:pt idx="21">
                  <c:v>28/3/2020</c:v>
                </c:pt>
                <c:pt idx="22">
                  <c:v>29/3/2020</c:v>
                </c:pt>
                <c:pt idx="23">
                  <c:v>30/3/2020</c:v>
                </c:pt>
                <c:pt idx="24">
                  <c:v>31/3/2020</c:v>
                </c:pt>
                <c:pt idx="25">
                  <c:v>1/4/2020</c:v>
                </c:pt>
                <c:pt idx="26">
                  <c:v>2/4/2020</c:v>
                </c:pt>
                <c:pt idx="27">
                  <c:v>3/4/2020</c:v>
                </c:pt>
                <c:pt idx="28">
                  <c:v>4/4/2020</c:v>
                </c:pt>
                <c:pt idx="29">
                  <c:v>5/4/2020</c:v>
                </c:pt>
                <c:pt idx="30">
                  <c:v>6/4/2020</c:v>
                </c:pt>
                <c:pt idx="31">
                  <c:v>7/4/2020</c:v>
                </c:pt>
                <c:pt idx="32">
                  <c:v>8/4/2020</c:v>
                </c:pt>
                <c:pt idx="33">
                  <c:v>9/4/2020</c:v>
                </c:pt>
                <c:pt idx="34">
                  <c:v>10/4/2020</c:v>
                </c:pt>
                <c:pt idx="35">
                  <c:v>11/4/2020</c:v>
                </c:pt>
                <c:pt idx="36">
                  <c:v>12/4/2020</c:v>
                </c:pt>
                <c:pt idx="37">
                  <c:v>13/4/2020</c:v>
                </c:pt>
                <c:pt idx="38">
                  <c:v>14/4/2020</c:v>
                </c:pt>
                <c:pt idx="39">
                  <c:v>15/4/2020</c:v>
                </c:pt>
                <c:pt idx="40">
                  <c:v>16/4/2020</c:v>
                </c:pt>
                <c:pt idx="41">
                  <c:v>17/4/2020</c:v>
                </c:pt>
                <c:pt idx="42">
                  <c:v>18/4/2020</c:v>
                </c:pt>
                <c:pt idx="43">
                  <c:v>19/4/2020</c:v>
                </c:pt>
                <c:pt idx="44">
                  <c:v>20/4/2020</c:v>
                </c:pt>
                <c:pt idx="45">
                  <c:v>21/4/2020</c:v>
                </c:pt>
                <c:pt idx="46">
                  <c:v>22/4/2020</c:v>
                </c:pt>
                <c:pt idx="47">
                  <c:v>23/4/2020</c:v>
                </c:pt>
                <c:pt idx="48">
                  <c:v>24/4/2020</c:v>
                </c:pt>
                <c:pt idx="49">
                  <c:v>25/4/2020</c:v>
                </c:pt>
                <c:pt idx="50">
                  <c:v>26/4/2020</c:v>
                </c:pt>
                <c:pt idx="51">
                  <c:v>27/4/2020</c:v>
                </c:pt>
                <c:pt idx="52">
                  <c:v>28/4/2020</c:v>
                </c:pt>
                <c:pt idx="53">
                  <c:v>29/4/2020</c:v>
                </c:pt>
                <c:pt idx="54">
                  <c:v>30/4/2020</c:v>
                </c:pt>
                <c:pt idx="55">
                  <c:v>1/5/2020</c:v>
                </c:pt>
                <c:pt idx="56">
                  <c:v>2/5/2020</c:v>
                </c:pt>
              </c:strCache>
            </c:strRef>
          </c:cat>
          <c:val>
            <c:numRef>
              <c:f>'Sweden-main'!$H$15:$H$71</c:f>
              <c:numCache>
                <c:ptCount val="57"/>
                <c:pt idx="0">
                  <c:v>1.000000</c:v>
                </c:pt>
                <c:pt idx="1">
                  <c:v>4.000000</c:v>
                </c:pt>
                <c:pt idx="2">
                  <c:v>4.000000</c:v>
                </c:pt>
                <c:pt idx="3">
                  <c:v>5.000000</c:v>
                </c:pt>
                <c:pt idx="4">
                  <c:v>7.000000</c:v>
                </c:pt>
                <c:pt idx="5">
                  <c:v>8.000000</c:v>
                </c:pt>
                <c:pt idx="6">
                  <c:v>8.000000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12.000000</c:v>
                </c:pt>
                <c:pt idx="11">
                  <c:v>23.000000</c:v>
                </c:pt>
                <c:pt idx="12">
                  <c:v>27.000000</c:v>
                </c:pt>
                <c:pt idx="13">
                  <c:v>33.000000</c:v>
                </c:pt>
                <c:pt idx="14">
                  <c:v>41.000000</c:v>
                </c:pt>
                <c:pt idx="15">
                  <c:v>42.000000</c:v>
                </c:pt>
                <c:pt idx="16">
                  <c:v>42.000000</c:v>
                </c:pt>
                <c:pt idx="17">
                  <c:v>48.000000</c:v>
                </c:pt>
                <c:pt idx="18">
                  <c:v>58.000000</c:v>
                </c:pt>
                <c:pt idx="19">
                  <c:v>66.000000</c:v>
                </c:pt>
                <c:pt idx="20">
                  <c:v>68.000000</c:v>
                </c:pt>
                <c:pt idx="21">
                  <c:v>75.000000</c:v>
                </c:pt>
                <c:pt idx="22">
                  <c:v>77.000000</c:v>
                </c:pt>
                <c:pt idx="23">
                  <c:v>86.000000</c:v>
                </c:pt>
                <c:pt idx="24">
                  <c:v>109.000000</c:v>
                </c:pt>
                <c:pt idx="25">
                  <c:v>117.000000</c:v>
                </c:pt>
                <c:pt idx="26">
                  <c:v>121.000000</c:v>
                </c:pt>
                <c:pt idx="27">
                  <c:v>166.000000</c:v>
                </c:pt>
                <c:pt idx="28">
                  <c:v>166.000000</c:v>
                </c:pt>
                <c:pt idx="29">
                  <c:v>172.000000</c:v>
                </c:pt>
                <c:pt idx="30">
                  <c:v>173.000000</c:v>
                </c:pt>
                <c:pt idx="31">
                  <c:v>185.000000</c:v>
                </c:pt>
                <c:pt idx="32">
                  <c:v>230.000000</c:v>
                </c:pt>
                <c:pt idx="33">
                  <c:v>279.000000</c:v>
                </c:pt>
                <c:pt idx="34">
                  <c:v>302.000000</c:v>
                </c:pt>
                <c:pt idx="35">
                  <c:v>308.000000</c:v>
                </c:pt>
                <c:pt idx="36">
                  <c:v>316.000000</c:v>
                </c:pt>
                <c:pt idx="37">
                  <c:v>383.000000</c:v>
                </c:pt>
                <c:pt idx="38">
                  <c:v>388.000000</c:v>
                </c:pt>
                <c:pt idx="39">
                  <c:v>401.000000</c:v>
                </c:pt>
                <c:pt idx="40">
                  <c:v>421.000000</c:v>
                </c:pt>
                <c:pt idx="41">
                  <c:v>537.000000</c:v>
                </c:pt>
                <c:pt idx="42">
                  <c:v>566.000000</c:v>
                </c:pt>
                <c:pt idx="43">
                  <c:v>617.000000</c:v>
                </c:pt>
                <c:pt idx="44">
                  <c:v>630.000000</c:v>
                </c:pt>
                <c:pt idx="45">
                  <c:v>663.000000</c:v>
                </c:pt>
                <c:pt idx="46">
                  <c:v>720.000000</c:v>
                </c:pt>
                <c:pt idx="47">
                  <c:v>753.000000</c:v>
                </c:pt>
                <c:pt idx="48">
                  <c:v>802.000000</c:v>
                </c:pt>
                <c:pt idx="49">
                  <c:v>838.000000</c:v>
                </c:pt>
                <c:pt idx="50">
                  <c:v>860.000000</c:v>
                </c:pt>
                <c:pt idx="51">
                  <c:v>877.000000</c:v>
                </c:pt>
                <c:pt idx="52">
                  <c:v>928.000000</c:v>
                </c:pt>
                <c:pt idx="53">
                  <c:v>974.000000</c:v>
                </c:pt>
                <c:pt idx="54">
                  <c:v>1013.000000</c:v>
                </c:pt>
                <c:pt idx="55">
                  <c:v>1035.000000</c:v>
                </c:pt>
                <c:pt idx="56">
                  <c:v>1078.000000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'Sweden-main'!$L$3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'Sweden-main'!$B$27:$B$57</c:f>
              <c:strCache>
                <c:ptCount val="31"/>
                <c:pt idx="0">
                  <c:v>19/03/20</c:v>
                </c:pt>
                <c:pt idx="1">
                  <c:v>20/03/20</c:v>
                </c:pt>
                <c:pt idx="2">
                  <c:v>21/03/20</c:v>
                </c:pt>
                <c:pt idx="3">
                  <c:v>22/03/20</c:v>
                </c:pt>
                <c:pt idx="4">
                  <c:v>23/03/20</c:v>
                </c:pt>
                <c:pt idx="5">
                  <c:v>24/3/2020</c:v>
                </c:pt>
                <c:pt idx="6">
                  <c:v>25/3/2020</c:v>
                </c:pt>
                <c:pt idx="7">
                  <c:v>26/3/2020</c:v>
                </c:pt>
                <c:pt idx="8">
                  <c:v>27/3/2020</c:v>
                </c:pt>
                <c:pt idx="9">
                  <c:v>28/3/2020</c:v>
                </c:pt>
                <c:pt idx="10">
                  <c:v>29/3/2020</c:v>
                </c:pt>
                <c:pt idx="11">
                  <c:v>30/3/2020</c:v>
                </c:pt>
                <c:pt idx="12">
                  <c:v>31/3/2020</c:v>
                </c:pt>
                <c:pt idx="13">
                  <c:v>1/4/2020</c:v>
                </c:pt>
                <c:pt idx="14">
                  <c:v>2/4/2020</c:v>
                </c:pt>
                <c:pt idx="15">
                  <c:v>3/4/2020</c:v>
                </c:pt>
                <c:pt idx="16">
                  <c:v>4/4/2020</c:v>
                </c:pt>
                <c:pt idx="17">
                  <c:v>5/4/2020</c:v>
                </c:pt>
                <c:pt idx="18">
                  <c:v>6/4/2020</c:v>
                </c:pt>
                <c:pt idx="19">
                  <c:v>7/4/2020</c:v>
                </c:pt>
                <c:pt idx="20">
                  <c:v>8/4/2020</c:v>
                </c:pt>
                <c:pt idx="21">
                  <c:v>9/4/2020</c:v>
                </c:pt>
                <c:pt idx="22">
                  <c:v>10/4/2020</c:v>
                </c:pt>
                <c:pt idx="23">
                  <c:v>11/4/2020</c:v>
                </c:pt>
                <c:pt idx="24">
                  <c:v>12/4/2020</c:v>
                </c:pt>
                <c:pt idx="25">
                  <c:v>13/4/2020</c:v>
                </c:pt>
                <c:pt idx="26">
                  <c:v>14/4/2020</c:v>
                </c:pt>
                <c:pt idx="27">
                  <c:v>15/4/2020</c:v>
                </c:pt>
                <c:pt idx="28">
                  <c:v>16/4/2020</c:v>
                </c:pt>
                <c:pt idx="29">
                  <c:v>17/4/2020</c:v>
                </c:pt>
                <c:pt idx="30">
                  <c:v>18/4/2020</c:v>
                </c:pt>
              </c:strCache>
            </c:strRef>
          </c:cat>
          <c:val>
            <c:numRef>
              <c:f>'Sweden-main'!$L$27:$L$57</c:f>
              <c:numCache>
                <c:ptCount val="31"/>
                <c:pt idx="0">
                  <c:v>0.927200</c:v>
                </c:pt>
                <c:pt idx="1">
                  <c:v>0.916800</c:v>
                </c:pt>
                <c:pt idx="2">
                  <c:v>0.934300</c:v>
                </c:pt>
                <c:pt idx="3">
                  <c:v>0.939300</c:v>
                </c:pt>
                <c:pt idx="4">
                  <c:v>0.942200</c:v>
                </c:pt>
                <c:pt idx="5">
                  <c:v>0.949900</c:v>
                </c:pt>
                <c:pt idx="6">
                  <c:v>0.954300</c:v>
                </c:pt>
                <c:pt idx="7">
                  <c:v>0.961600</c:v>
                </c:pt>
                <c:pt idx="8">
                  <c:v>0.967800</c:v>
                </c:pt>
                <c:pt idx="9">
                  <c:v>0.971600</c:v>
                </c:pt>
                <c:pt idx="10">
                  <c:v>0.972700</c:v>
                </c:pt>
                <c:pt idx="11">
                  <c:v>0.974700</c:v>
                </c:pt>
                <c:pt idx="12">
                  <c:v>0.976300</c:v>
                </c:pt>
                <c:pt idx="13">
                  <c:v>0.978300</c:v>
                </c:pt>
                <c:pt idx="14">
                  <c:v>0.979600</c:v>
                </c:pt>
                <c:pt idx="15">
                  <c:v>0.980400</c:v>
                </c:pt>
                <c:pt idx="16">
                  <c:v>0.980400</c:v>
                </c:pt>
                <c:pt idx="17">
                  <c:v>0.979200</c:v>
                </c:pt>
                <c:pt idx="18">
                  <c:v>0.978300</c:v>
                </c:pt>
                <c:pt idx="19">
                  <c:v>0.978000</c:v>
                </c:pt>
                <c:pt idx="20">
                  <c:v>0.977600</c:v>
                </c:pt>
                <c:pt idx="21">
                  <c:v>0.977100</c:v>
                </c:pt>
                <c:pt idx="22">
                  <c:v>0.976100</c:v>
                </c:pt>
                <c:pt idx="23">
                  <c:v>0.974000</c:v>
                </c:pt>
                <c:pt idx="24">
                  <c:v>0.970800</c:v>
                </c:pt>
                <c:pt idx="25">
                  <c:v>0.966900</c:v>
                </c:pt>
                <c:pt idx="26">
                  <c:v>0.963400</c:v>
                </c:pt>
                <c:pt idx="27">
                  <c:v>0.960800</c:v>
                </c:pt>
                <c:pt idx="28">
                  <c:v>0.958300</c:v>
                </c:pt>
                <c:pt idx="29">
                  <c:v>0.955500</c:v>
                </c:pt>
                <c:pt idx="30">
                  <c:v>0.952700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5"/>
        <c:minorUnit val="0.0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'Italy-main'!$J$4:$J$28</c:f>
              <c:numCache>
                <c:ptCount val="2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.667"/>
        <c:minorUnit val="3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039"/>
          <c:y val="0.100219"/>
          <c:w val="0.86398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'Sweden-main'!$B$16:$B$48</c:f>
              <c:strCache>
                <c:ptCount val="33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</c:strCache>
            </c:strRef>
          </c:cat>
          <c:val>
            <c:numRef>
              <c:f>'Sweden-main'!$O$16:$O$48</c:f>
              <c:numCache>
                <c:ptCount val="3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9142"/>
          <c:y val="0"/>
          <c:w val="0.82526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5881"/>
          <c:y val="0.100219"/>
          <c:w val="0.9153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'Sweden-main'!$B$19:$B$50</c:f>
              <c:strCache>
                <c:ptCount val="3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</c:strCache>
            </c:strRef>
          </c:cat>
          <c:val>
            <c:numRef>
              <c:f>'Sweden-main'!$P$19:$P$50</c:f>
              <c:numCache>
                <c:ptCount val="32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3333"/>
        <c:minorUnit val="9.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1033"/>
          <c:y val="0"/>
          <c:w val="0.8891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'Germany'!$D$21:$D$48</c:f>
              <c:numCache>
                <c:ptCount val="28"/>
                <c:pt idx="0">
                  <c:v>3.000000</c:v>
                </c:pt>
                <c:pt idx="1">
                  <c:v>7.000000</c:v>
                </c:pt>
                <c:pt idx="2">
                  <c:v>9.000000</c:v>
                </c:pt>
                <c:pt idx="3">
                  <c:v>11.000000</c:v>
                </c:pt>
                <c:pt idx="4">
                  <c:v>17.000000</c:v>
                </c:pt>
                <c:pt idx="5">
                  <c:v>24.000000</c:v>
                </c:pt>
                <c:pt idx="6">
                  <c:v>28.000000</c:v>
                </c:pt>
                <c:pt idx="7">
                  <c:v>44.000000</c:v>
                </c:pt>
                <c:pt idx="8">
                  <c:v>68.000000</c:v>
                </c:pt>
                <c:pt idx="9">
                  <c:v>84.000000</c:v>
                </c:pt>
                <c:pt idx="10">
                  <c:v>94.000000</c:v>
                </c:pt>
                <c:pt idx="11">
                  <c:v>123.000000</c:v>
                </c:pt>
                <c:pt idx="12">
                  <c:v>159.000000</c:v>
                </c:pt>
                <c:pt idx="13">
                  <c:v>206.000000</c:v>
                </c:pt>
                <c:pt idx="14">
                  <c:v>262.000000</c:v>
                </c:pt>
                <c:pt idx="15">
                  <c:v>323.000000</c:v>
                </c:pt>
                <c:pt idx="16">
                  <c:v>398.000000</c:v>
                </c:pt>
                <c:pt idx="17">
                  <c:v>456.000000</c:v>
                </c:pt>
                <c:pt idx="18">
                  <c:v>616.000000</c:v>
                </c:pt>
                <c:pt idx="19">
                  <c:v>702.000000</c:v>
                </c:pt>
                <c:pt idx="20">
                  <c:v>909.000000</c:v>
                </c:pt>
                <c:pt idx="21">
                  <c:v>1107.000000</c:v>
                </c:pt>
                <c:pt idx="22">
                  <c:v>1275.000000</c:v>
                </c:pt>
                <c:pt idx="23">
                  <c:v>1427.000000</c:v>
                </c:pt>
                <c:pt idx="24">
                  <c:v>1576.000000</c:v>
                </c:pt>
                <c:pt idx="25">
                  <c:v>1680.000000</c:v>
                </c:pt>
                <c:pt idx="26">
                  <c:v>1983.000000</c:v>
                </c:pt>
                <c:pt idx="27">
                  <c:v>2196.000000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6608"/>
          <c:y val="0.100219"/>
          <c:w val="0.86072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'Sweden-main'!$B$16:$B$116</c:f>
              <c:strCache>
                <c:ptCount val="101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  <c:pt idx="59">
                  <c:v>6/5/2020</c:v>
                </c:pt>
                <c:pt idx="60">
                  <c:v>7/5/2020</c:v>
                </c:pt>
                <c:pt idx="61">
                  <c:v>8/5/2020</c:v>
                </c:pt>
                <c:pt idx="62">
                  <c:v>9/5/2020</c:v>
                </c:pt>
                <c:pt idx="63">
                  <c:v>10/5/2020</c:v>
                </c:pt>
                <c:pt idx="64">
                  <c:v>11/5/2020</c:v>
                </c:pt>
                <c:pt idx="65">
                  <c:v>12/5/2020</c:v>
                </c:pt>
                <c:pt idx="66">
                  <c:v>13/5/2020</c:v>
                </c:pt>
                <c:pt idx="67">
                  <c:v>14/5/2020</c:v>
                </c:pt>
                <c:pt idx="68">
                  <c:v>15/5/2020</c:v>
                </c:pt>
                <c:pt idx="69">
                  <c:v>16/5/2020</c:v>
                </c:pt>
                <c:pt idx="70">
                  <c:v>17/5/2020</c:v>
                </c:pt>
                <c:pt idx="71">
                  <c:v>18/5/2020</c:v>
                </c:pt>
                <c:pt idx="72">
                  <c:v>19/5/2020</c:v>
                </c:pt>
                <c:pt idx="73">
                  <c:v>20/5/2020</c:v>
                </c:pt>
                <c:pt idx="74">
                  <c:v>21/5/2020</c:v>
                </c:pt>
                <c:pt idx="75">
                  <c:v>22/5/2020</c:v>
                </c:pt>
                <c:pt idx="76">
                  <c:v>23/5/2020</c:v>
                </c:pt>
                <c:pt idx="77">
                  <c:v>24/5/2020</c:v>
                </c:pt>
                <c:pt idx="78">
                  <c:v>25/5/2020</c:v>
                </c:pt>
                <c:pt idx="79">
                  <c:v>26/5/2020</c:v>
                </c:pt>
                <c:pt idx="80">
                  <c:v>27/5/2020</c:v>
                </c:pt>
                <c:pt idx="81">
                  <c:v>28/5/2020</c:v>
                </c:pt>
                <c:pt idx="82">
                  <c:v>29/5/2020</c:v>
                </c:pt>
                <c:pt idx="83">
                  <c:v>30/5/2020</c:v>
                </c:pt>
                <c:pt idx="84">
                  <c:v>31/5/2020</c:v>
                </c:pt>
                <c:pt idx="85">
                  <c:v>1/6/2020</c:v>
                </c:pt>
                <c:pt idx="86">
                  <c:v>2/6/2020</c:v>
                </c:pt>
                <c:pt idx="87">
                  <c:v>3/6/2020</c:v>
                </c:pt>
                <c:pt idx="88">
                  <c:v>4/6/2020</c:v>
                </c:pt>
                <c:pt idx="89">
                  <c:v>5/6/2020</c:v>
                </c:pt>
                <c:pt idx="90">
                  <c:v>6/6/2020</c:v>
                </c:pt>
                <c:pt idx="91">
                  <c:v>7/6/2020</c:v>
                </c:pt>
                <c:pt idx="92">
                  <c:v>8/6/2020</c:v>
                </c:pt>
                <c:pt idx="93">
                  <c:v>9/6/2020</c:v>
                </c:pt>
                <c:pt idx="94">
                  <c:v>10/6/2020</c:v>
                </c:pt>
                <c:pt idx="95">
                  <c:v>11/6/2020</c:v>
                </c:pt>
                <c:pt idx="96">
                  <c:v>12/6/2020</c:v>
                </c:pt>
                <c:pt idx="97">
                  <c:v>13/6/2020</c:v>
                </c:pt>
                <c:pt idx="98">
                  <c:v>14/6/2020</c:v>
                </c:pt>
                <c:pt idx="99">
                  <c:v>15/6/2020</c:v>
                </c:pt>
                <c:pt idx="100">
                  <c:v>16/6/2020</c:v>
                </c:pt>
              </c:strCache>
            </c:strRef>
          </c:cat>
          <c:val>
            <c:numRef>
              <c:f>'Sweden-main'!$O$16:$O$116</c:f>
              <c:numCache>
                <c:ptCount val="101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  <c:pt idx="53">
                  <c:v>-152.000000</c:v>
                </c:pt>
                <c:pt idx="54">
                  <c:v>-146.000000</c:v>
                </c:pt>
                <c:pt idx="55">
                  <c:v>-234.000000</c:v>
                </c:pt>
                <c:pt idx="56">
                  <c:v>-36.000000</c:v>
                </c:pt>
                <c:pt idx="57">
                  <c:v>239.000000</c:v>
                </c:pt>
                <c:pt idx="58">
                  <c:v>161.000000</c:v>
                </c:pt>
                <c:pt idx="59">
                  <c:v>90.000000</c:v>
                </c:pt>
                <c:pt idx="60">
                  <c:v>70.000000</c:v>
                </c:pt>
                <c:pt idx="61">
                  <c:v>-109.000000</c:v>
                </c:pt>
                <c:pt idx="62">
                  <c:v>-204.000000</c:v>
                </c:pt>
                <c:pt idx="63">
                  <c:v>-231.000000</c:v>
                </c:pt>
                <c:pt idx="64">
                  <c:v>209.000000</c:v>
                </c:pt>
                <c:pt idx="65">
                  <c:v>315.000000</c:v>
                </c:pt>
                <c:pt idx="66">
                  <c:v>-81.000000</c:v>
                </c:pt>
                <c:pt idx="67">
                  <c:v>-35.000000</c:v>
                </c:pt>
                <c:pt idx="68">
                  <c:v>26.000000</c:v>
                </c:pt>
                <c:pt idx="69">
                  <c:v>-354.000000</c:v>
                </c:pt>
                <c:pt idx="70">
                  <c:v>-99.000000</c:v>
                </c:pt>
                <c:pt idx="71">
                  <c:v>198.000000</c:v>
                </c:pt>
                <c:pt idx="72">
                  <c:v>234.000000</c:v>
                </c:pt>
                <c:pt idx="73">
                  <c:v>136.000000</c:v>
                </c:pt>
                <c:pt idx="74">
                  <c:v>-213.000000</c:v>
                </c:pt>
                <c:pt idx="75">
                  <c:v>-79.000000</c:v>
                </c:pt>
                <c:pt idx="76">
                  <c:v>-132.000000</c:v>
                </c:pt>
                <c:pt idx="77">
                  <c:v>-193.000000</c:v>
                </c:pt>
                <c:pt idx="78">
                  <c:v>303.000000</c:v>
                </c:pt>
                <c:pt idx="79">
                  <c:v>250.000000</c:v>
                </c:pt>
                <c:pt idx="80">
                  <c:v>57.000000</c:v>
                </c:pt>
                <c:pt idx="81">
                  <c:v>-40.000000</c:v>
                </c:pt>
                <c:pt idx="82">
                  <c:v>1.000000</c:v>
                </c:pt>
                <c:pt idx="83">
                  <c:v>-349.000000</c:v>
                </c:pt>
                <c:pt idx="84">
                  <c:v>-167.000000</c:v>
                </c:pt>
                <c:pt idx="85">
                  <c:v>388.000000</c:v>
                </c:pt>
                <c:pt idx="86">
                  <c:v>252.000000</c:v>
                </c:pt>
                <c:pt idx="87">
                  <c:v>178.000000</c:v>
                </c:pt>
                <c:pt idx="88">
                  <c:v>-26.000000</c:v>
                </c:pt>
                <c:pt idx="89">
                  <c:v>105.000000</c:v>
                </c:pt>
                <c:pt idx="90">
                  <c:v>-336.000000</c:v>
                </c:pt>
                <c:pt idx="91">
                  <c:v>-364.000000</c:v>
                </c:pt>
                <c:pt idx="92">
                  <c:v>214.000000</c:v>
                </c:pt>
                <c:pt idx="93">
                  <c:v>288.000000</c:v>
                </c:pt>
                <c:pt idx="94">
                  <c:v>522.000000</c:v>
                </c:pt>
                <c:pt idx="95">
                  <c:v>-139.000000</c:v>
                </c:pt>
                <c:pt idx="96">
                  <c:v>44.000000</c:v>
                </c:pt>
                <c:pt idx="97">
                  <c:v>-278.000000</c:v>
                </c:pt>
                <c:pt idx="98">
                  <c:v>-694.000000</c:v>
                </c:pt>
                <c:pt idx="99">
                  <c:v>289.000000</c:v>
                </c:pt>
                <c:pt idx="100">
                  <c:v>574.000000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5632"/>
          <c:y val="0"/>
          <c:w val="0.82214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83404"/>
          <c:y val="0.10511"/>
          <c:w val="0.891229"/>
          <c:h val="0.806192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'Sweden-main'!$O$19:$O$117</c:f>
              <c:strCache>
                <c:ptCount val="99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-46</c:v>
                </c:pt>
                <c:pt idx="11">
                  <c:v>-17</c:v>
                </c:pt>
                <c:pt idx="12">
                  <c:v>65</c:v>
                </c:pt>
                <c:pt idx="13">
                  <c:v>48</c:v>
                </c:pt>
                <c:pt idx="14">
                  <c:v>84</c:v>
                </c:pt>
                <c:pt idx="15">
                  <c:v>-28</c:v>
                </c:pt>
                <c:pt idx="16">
                  <c:v>80</c:v>
                </c:pt>
                <c:pt idx="17">
                  <c:v>-66</c:v>
                </c:pt>
                <c:pt idx="18">
                  <c:v>-19</c:v>
                </c:pt>
                <c:pt idx="19">
                  <c:v>135</c:v>
                </c:pt>
                <c:pt idx="20">
                  <c:v>59</c:v>
                </c:pt>
                <c:pt idx="21">
                  <c:v>11</c:v>
                </c:pt>
                <c:pt idx="22">
                  <c:v>68</c:v>
                </c:pt>
                <c:pt idx="23">
                  <c:v>47</c:v>
                </c:pt>
                <c:pt idx="24">
                  <c:v>-244</c:v>
                </c:pt>
                <c:pt idx="25">
                  <c:v>-17</c:v>
                </c:pt>
                <c:pt idx="26">
                  <c:v>49</c:v>
                </c:pt>
                <c:pt idx="27">
                  <c:v>349</c:v>
                </c:pt>
                <c:pt idx="28">
                  <c:v>-83</c:v>
                </c:pt>
                <c:pt idx="29">
                  <c:v>-10</c:v>
                </c:pt>
                <c:pt idx="30">
                  <c:v>-191</c:v>
                </c:pt>
                <c:pt idx="31">
                  <c:v>-59</c:v>
                </c:pt>
                <c:pt idx="32">
                  <c:v>69</c:v>
                </c:pt>
                <c:pt idx="33">
                  <c:v>-27</c:v>
                </c:pt>
                <c:pt idx="34">
                  <c:v>42</c:v>
                </c:pt>
                <c:pt idx="35">
                  <c:v>125</c:v>
                </c:pt>
                <c:pt idx="36">
                  <c:v>19</c:v>
                </c:pt>
                <c:pt idx="37">
                  <c:v>65</c:v>
                </c:pt>
                <c:pt idx="38">
                  <c:v>-156</c:v>
                </c:pt>
                <c:pt idx="39">
                  <c:v>-144</c:v>
                </c:pt>
                <c:pt idx="40">
                  <c:v>73</c:v>
                </c:pt>
                <c:pt idx="41">
                  <c:v>245</c:v>
                </c:pt>
                <c:pt idx="42">
                  <c:v>16</c:v>
                </c:pt>
                <c:pt idx="43">
                  <c:v>36</c:v>
                </c:pt>
                <c:pt idx="44">
                  <c:v>28</c:v>
                </c:pt>
                <c:pt idx="45">
                  <c:v>-313</c:v>
                </c:pt>
                <c:pt idx="46">
                  <c:v>-173</c:v>
                </c:pt>
                <c:pt idx="47">
                  <c:v>276</c:v>
                </c:pt>
                <c:pt idx="48">
                  <c:v>185</c:v>
                </c:pt>
                <c:pt idx="49">
                  <c:v>69</c:v>
                </c:pt>
                <c:pt idx="50">
                  <c:v>-152</c:v>
                </c:pt>
                <c:pt idx="51">
                  <c:v>-146</c:v>
                </c:pt>
                <c:pt idx="52">
                  <c:v>-234</c:v>
                </c:pt>
                <c:pt idx="53">
                  <c:v>-36</c:v>
                </c:pt>
                <c:pt idx="54">
                  <c:v>239</c:v>
                </c:pt>
                <c:pt idx="55">
                  <c:v>161</c:v>
                </c:pt>
                <c:pt idx="56">
                  <c:v>90</c:v>
                </c:pt>
                <c:pt idx="57">
                  <c:v>70</c:v>
                </c:pt>
                <c:pt idx="58">
                  <c:v>-109</c:v>
                </c:pt>
                <c:pt idx="59">
                  <c:v>-204</c:v>
                </c:pt>
                <c:pt idx="60">
                  <c:v>-231</c:v>
                </c:pt>
                <c:pt idx="61">
                  <c:v>209</c:v>
                </c:pt>
                <c:pt idx="62">
                  <c:v>315</c:v>
                </c:pt>
                <c:pt idx="63">
                  <c:v>-81</c:v>
                </c:pt>
                <c:pt idx="64">
                  <c:v>-35</c:v>
                </c:pt>
                <c:pt idx="65">
                  <c:v>26</c:v>
                </c:pt>
                <c:pt idx="66">
                  <c:v>-354</c:v>
                </c:pt>
                <c:pt idx="67">
                  <c:v>-99</c:v>
                </c:pt>
                <c:pt idx="68">
                  <c:v>198</c:v>
                </c:pt>
                <c:pt idx="69">
                  <c:v>234</c:v>
                </c:pt>
                <c:pt idx="70">
                  <c:v>136</c:v>
                </c:pt>
                <c:pt idx="71">
                  <c:v>-213</c:v>
                </c:pt>
                <c:pt idx="72">
                  <c:v>-79</c:v>
                </c:pt>
                <c:pt idx="73">
                  <c:v>-132</c:v>
                </c:pt>
                <c:pt idx="74">
                  <c:v>-193</c:v>
                </c:pt>
                <c:pt idx="75">
                  <c:v>303</c:v>
                </c:pt>
                <c:pt idx="76">
                  <c:v>250</c:v>
                </c:pt>
                <c:pt idx="77">
                  <c:v>57</c:v>
                </c:pt>
                <c:pt idx="78">
                  <c:v>-40</c:v>
                </c:pt>
                <c:pt idx="79">
                  <c:v>1</c:v>
                </c:pt>
                <c:pt idx="80">
                  <c:v>-349</c:v>
                </c:pt>
                <c:pt idx="81">
                  <c:v>-167</c:v>
                </c:pt>
                <c:pt idx="82">
                  <c:v>388</c:v>
                </c:pt>
                <c:pt idx="83">
                  <c:v>252</c:v>
                </c:pt>
                <c:pt idx="84">
                  <c:v>178</c:v>
                </c:pt>
                <c:pt idx="85">
                  <c:v>-26</c:v>
                </c:pt>
                <c:pt idx="86">
                  <c:v>105</c:v>
                </c:pt>
                <c:pt idx="87">
                  <c:v>-336</c:v>
                </c:pt>
                <c:pt idx="88">
                  <c:v>-364</c:v>
                </c:pt>
                <c:pt idx="89">
                  <c:v>214</c:v>
                </c:pt>
                <c:pt idx="90">
                  <c:v>288</c:v>
                </c:pt>
                <c:pt idx="91">
                  <c:v>522</c:v>
                </c:pt>
                <c:pt idx="92">
                  <c:v>-139</c:v>
                </c:pt>
                <c:pt idx="93">
                  <c:v>44</c:v>
                </c:pt>
                <c:pt idx="94">
                  <c:v>-278</c:v>
                </c:pt>
                <c:pt idx="95">
                  <c:v>-694</c:v>
                </c:pt>
                <c:pt idx="96">
                  <c:v>289</c:v>
                </c:pt>
                <c:pt idx="97">
                  <c:v>574</c:v>
                </c:pt>
                <c:pt idx="98">
                  <c:v>220</c:v>
                </c:pt>
              </c:strCache>
            </c:strRef>
          </c:cat>
          <c:val>
            <c:numRef>
              <c:f>'Sweden-main'!$P$19:$P$117</c:f>
              <c:numCache>
                <c:ptCount val="99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  <c:pt idx="55">
                  <c:v>-5.000000</c:v>
                </c:pt>
                <c:pt idx="56">
                  <c:v>2.000000</c:v>
                </c:pt>
                <c:pt idx="57">
                  <c:v>12.000000</c:v>
                </c:pt>
                <c:pt idx="58">
                  <c:v>36.000000</c:v>
                </c:pt>
                <c:pt idx="59">
                  <c:v>-90.000000</c:v>
                </c:pt>
                <c:pt idx="60">
                  <c:v>-40.000000</c:v>
                </c:pt>
                <c:pt idx="61">
                  <c:v>26.000000</c:v>
                </c:pt>
                <c:pt idx="62">
                  <c:v>26.000000</c:v>
                </c:pt>
                <c:pt idx="63">
                  <c:v>90.000000</c:v>
                </c:pt>
                <c:pt idx="64">
                  <c:v>-78.000000</c:v>
                </c:pt>
                <c:pt idx="65">
                  <c:v>48.000000</c:v>
                </c:pt>
                <c:pt idx="66">
                  <c:v>-89.000000</c:v>
                </c:pt>
                <c:pt idx="67">
                  <c:v>-23.000000</c:v>
                </c:pt>
                <c:pt idx="68">
                  <c:v>14.000000</c:v>
                </c:pt>
                <c:pt idx="69">
                  <c:v>26.000000</c:v>
                </c:pt>
                <c:pt idx="70">
                  <c:v>43.000000</c:v>
                </c:pt>
                <c:pt idx="71">
                  <c:v>-48.000000</c:v>
                </c:pt>
                <c:pt idx="72">
                  <c:v>14.000000</c:v>
                </c:pt>
                <c:pt idx="73">
                  <c:v>13.000000</c:v>
                </c:pt>
                <c:pt idx="74">
                  <c:v>-61.000000</c:v>
                </c:pt>
                <c:pt idx="75">
                  <c:v>25.000000</c:v>
                </c:pt>
                <c:pt idx="76">
                  <c:v>65.000000</c:v>
                </c:pt>
                <c:pt idx="77">
                  <c:v>-1.000000</c:v>
                </c:pt>
                <c:pt idx="78">
                  <c:v>-49.000000</c:v>
                </c:pt>
                <c:pt idx="79">
                  <c:v>38.000000</c:v>
                </c:pt>
                <c:pt idx="80">
                  <c:v>-39.000000</c:v>
                </c:pt>
                <c:pt idx="81">
                  <c:v>-45.000000</c:v>
                </c:pt>
                <c:pt idx="82">
                  <c:v>8.000000</c:v>
                </c:pt>
                <c:pt idx="83">
                  <c:v>57.000000</c:v>
                </c:pt>
                <c:pt idx="84">
                  <c:v>9.000000</c:v>
                </c:pt>
                <c:pt idx="85">
                  <c:v>-54.000000</c:v>
                </c:pt>
                <c:pt idx="86">
                  <c:v>57.000000</c:v>
                </c:pt>
                <c:pt idx="87">
                  <c:v>-60.000000</c:v>
                </c:pt>
                <c:pt idx="88">
                  <c:v>-14.000000</c:v>
                </c:pt>
                <c:pt idx="89">
                  <c:v>32.000000</c:v>
                </c:pt>
                <c:pt idx="90">
                  <c:v>-12.000000</c:v>
                </c:pt>
                <c:pt idx="91">
                  <c:v>55.000000</c:v>
                </c:pt>
                <c:pt idx="92">
                  <c:v>-59.000000</c:v>
                </c:pt>
                <c:pt idx="93">
                  <c:v>21.000000</c:v>
                </c:pt>
                <c:pt idx="94">
                  <c:v>-20.000000</c:v>
                </c:pt>
                <c:pt idx="95">
                  <c:v>-20.000000</c:v>
                </c:pt>
                <c:pt idx="96">
                  <c:v>17.000000</c:v>
                </c:pt>
                <c:pt idx="97">
                  <c:v>31.000000</c:v>
                </c:pt>
                <c:pt idx="98">
                  <c:v>54.000000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4.4444"/>
        <c:minorUnit val="22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413"/>
          <c:y val="0"/>
          <c:w val="0.841681"/>
          <c:h val="0.057339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425"/>
          <c:y val="0.109505"/>
          <c:w val="0.898139"/>
          <c:h val="0.840424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Lit>
              <c:ptCount val="53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</c:strLit>
          </c:cat>
          <c:val>
            <c:numRef>
              <c:f>'Sweden-main'!$O$16:$O$68</c:f>
              <c:numCache>
                <c:ptCount val="5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5"/>
          <c:min val="-6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4364"/>
          <c:y val="0"/>
          <c:w val="0.857884"/>
          <c:h val="0.0586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46"/>
          <c:y val="0.100219"/>
          <c:w val="0.87740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'Italy-main'!$K$4:$K$143</c:f>
              <c:numCache>
                <c:ptCount val="140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  <c:pt idx="138">
                  <c:v>242827.000000</c:v>
                </c:pt>
                <c:pt idx="139">
                  <c:v>243061.000000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895"/>
          <c:y val="0"/>
          <c:w val="0.838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1234"/>
          <c:y val="0.100219"/>
          <c:w val="0.9047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8"/>
            <c:forward val="0"/>
            <c:backward val="0"/>
            <c:dispRSqr val="1"/>
            <c:dispEq val="1"/>
          </c:trendline>
          <c:cat>
            <c:strRef>
              <c:f>'Sweden-main'!$O$19:$O$28,'Sweden-main'!$B$19:$B$63</c:f>
              <c:strCache>
                <c:ptCount val="55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11/03/20</c:v>
                </c:pt>
                <c:pt idx="11">
                  <c:v>12/03/20</c:v>
                </c:pt>
                <c:pt idx="12">
                  <c:v>13/03/20</c:v>
                </c:pt>
                <c:pt idx="13">
                  <c:v>14/3/2020</c:v>
                </c:pt>
                <c:pt idx="14">
                  <c:v>15/03/20</c:v>
                </c:pt>
                <c:pt idx="15">
                  <c:v>16/03/20</c:v>
                </c:pt>
                <c:pt idx="16">
                  <c:v>17/03/20</c:v>
                </c:pt>
                <c:pt idx="17">
                  <c:v>18/03/20</c:v>
                </c:pt>
                <c:pt idx="18">
                  <c:v>19/03/20</c:v>
                </c:pt>
                <c:pt idx="19">
                  <c:v>20/03/20</c:v>
                </c:pt>
                <c:pt idx="20">
                  <c:v>21/03/20</c:v>
                </c:pt>
                <c:pt idx="21">
                  <c:v>22/03/20</c:v>
                </c:pt>
                <c:pt idx="22">
                  <c:v>23/03/20</c:v>
                </c:pt>
                <c:pt idx="23">
                  <c:v>24/3/2020</c:v>
                </c:pt>
                <c:pt idx="24">
                  <c:v>25/3/2020</c:v>
                </c:pt>
                <c:pt idx="25">
                  <c:v>26/3/2020</c:v>
                </c:pt>
                <c:pt idx="26">
                  <c:v>27/3/2020</c:v>
                </c:pt>
                <c:pt idx="27">
                  <c:v>28/3/2020</c:v>
                </c:pt>
                <c:pt idx="28">
                  <c:v>29/3/2020</c:v>
                </c:pt>
                <c:pt idx="29">
                  <c:v>30/3/2020</c:v>
                </c:pt>
                <c:pt idx="30">
                  <c:v>31/3/2020</c:v>
                </c:pt>
                <c:pt idx="31">
                  <c:v>1/4/2020</c:v>
                </c:pt>
                <c:pt idx="32">
                  <c:v>2/4/2020</c:v>
                </c:pt>
                <c:pt idx="33">
                  <c:v>3/4/2020</c:v>
                </c:pt>
                <c:pt idx="34">
                  <c:v>4/4/2020</c:v>
                </c:pt>
                <c:pt idx="35">
                  <c:v>5/4/2020</c:v>
                </c:pt>
                <c:pt idx="36">
                  <c:v>6/4/2020</c:v>
                </c:pt>
                <c:pt idx="37">
                  <c:v>7/4/2020</c:v>
                </c:pt>
                <c:pt idx="38">
                  <c:v>8/4/2020</c:v>
                </c:pt>
                <c:pt idx="39">
                  <c:v>9/4/2020</c:v>
                </c:pt>
                <c:pt idx="40">
                  <c:v>10/4/2020</c:v>
                </c:pt>
                <c:pt idx="41">
                  <c:v>11/4/2020</c:v>
                </c:pt>
                <c:pt idx="42">
                  <c:v>12/4/2020</c:v>
                </c:pt>
                <c:pt idx="43">
                  <c:v>13/4/2020</c:v>
                </c:pt>
                <c:pt idx="44">
                  <c:v>14/4/2020</c:v>
                </c:pt>
                <c:pt idx="45">
                  <c:v>15/4/2020</c:v>
                </c:pt>
                <c:pt idx="46">
                  <c:v>16/4/2020</c:v>
                </c:pt>
                <c:pt idx="47">
                  <c:v>17/4/2020</c:v>
                </c:pt>
                <c:pt idx="48">
                  <c:v>18/4/2020</c:v>
                </c:pt>
                <c:pt idx="49">
                  <c:v>19/4/2020</c:v>
                </c:pt>
                <c:pt idx="50">
                  <c:v>20/4/2020</c:v>
                </c:pt>
                <c:pt idx="51">
                  <c:v>21/4/2020</c:v>
                </c:pt>
                <c:pt idx="52">
                  <c:v>22/4/2020</c:v>
                </c:pt>
                <c:pt idx="53">
                  <c:v>23/4/2020</c:v>
                </c:pt>
                <c:pt idx="54">
                  <c:v>24/4/2020</c:v>
                </c:pt>
              </c:strCache>
            </c:strRef>
          </c:cat>
          <c:val>
            <c:numRef>
              <c:f>'Sweden-main'!$P$19:$P$73</c:f>
              <c:numCache>
                <c:ptCount val="55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-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6.66667"/>
        <c:minorUnit val="3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12279"/>
          <c:y val="0"/>
          <c:w val="0.8544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1,3332e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0,2178x
R² = 0,9669</a:t>
                    </a:r>
                  </a:p>
                </c:rich>
              </c:tx>
            </c:trendlineLbl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789"/>
          <c:y val="0.100219"/>
          <c:w val="0.8672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138,98e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0,1581x
R² = 0,9884</a:t>
                    </a:r>
                  </a:p>
                </c:rich>
              </c:tx>
            </c:trendlineLbl>
          </c:trendline>
          <c:cat>
            <c:strRef>
              <c:f>'Sweden-main'!$B$38:$B$49</c:f>
              <c:strCache>
                <c:ptCount val="12"/>
                <c:pt idx="0">
                  <c:v>30/3/2020</c:v>
                </c:pt>
                <c:pt idx="1">
                  <c:v>31/3/2020</c:v>
                </c:pt>
                <c:pt idx="2">
                  <c:v>1/4/2020</c:v>
                </c:pt>
                <c:pt idx="3">
                  <c:v>2/4/2020</c:v>
                </c:pt>
                <c:pt idx="4">
                  <c:v>3/4/2020</c:v>
                </c:pt>
                <c:pt idx="5">
                  <c:v>4/4/2020</c:v>
                </c:pt>
                <c:pt idx="6">
                  <c:v>5/4/2020</c:v>
                </c:pt>
                <c:pt idx="7">
                  <c:v>6/4/2020</c:v>
                </c:pt>
                <c:pt idx="8">
                  <c:v>7/4/2020</c:v>
                </c:pt>
                <c:pt idx="9">
                  <c:v>8/4/2020</c:v>
                </c:pt>
                <c:pt idx="10">
                  <c:v>9/4/2020</c:v>
                </c:pt>
                <c:pt idx="11">
                  <c:v>10/4/2020</c:v>
                </c:pt>
              </c:strCache>
            </c:strRef>
          </c:cat>
          <c:val>
            <c:numRef>
              <c:f>'Sweden-main'!$D$38:$D$49</c:f>
              <c:numCache>
                <c:ptCount val="12"/>
                <c:pt idx="0">
                  <c:v>146.000000</c:v>
                </c:pt>
                <c:pt idx="1">
                  <c:v>180.000000</c:v>
                </c:pt>
                <c:pt idx="2">
                  <c:v>239.000000</c:v>
                </c:pt>
                <c:pt idx="3">
                  <c:v>282.000000</c:v>
                </c:pt>
                <c:pt idx="4">
                  <c:v>333.000000</c:v>
                </c:pt>
                <c:pt idx="5">
                  <c:v>373.000000</c:v>
                </c:pt>
                <c:pt idx="6">
                  <c:v>401.000000</c:v>
                </c:pt>
                <c:pt idx="7">
                  <c:v>477.000000</c:v>
                </c:pt>
                <c:pt idx="8">
                  <c:v>591.000000</c:v>
                </c:pt>
                <c:pt idx="9">
                  <c:v>687.000000</c:v>
                </c:pt>
                <c:pt idx="10">
                  <c:v>793.000000</c:v>
                </c:pt>
                <c:pt idx="11">
                  <c:v>870.000000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7279"/>
          <c:y val="0"/>
          <c:w val="0.82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110,3e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0,2843x
R² = 0,9941</a:t>
                    </a:r>
                  </a:p>
                </c:rich>
              </c:tx>
            </c:trendlineLbl>
          </c:trendline>
          <c:cat>
            <c:strRef>
              <c:f>'Italy-main'!$B$14:$B$21</c:f>
              <c:strCache>
                <c:ptCount val="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</c:strCache>
            </c:strRef>
          </c:cat>
          <c:val>
            <c:numRef>
              <c:f>'Italy-main'!$J$14:$J$21</c:f>
              <c:numCache>
                <c:ptCount val="8"/>
                <c:pt idx="0">
                  <c:v>148.000000</c:v>
                </c:pt>
                <c:pt idx="1">
                  <c:v>197.000000</c:v>
                </c:pt>
                <c:pt idx="2">
                  <c:v>233.000000</c:v>
                </c:pt>
                <c:pt idx="3">
                  <c:v>366.000000</c:v>
                </c:pt>
                <c:pt idx="4">
                  <c:v>463.000000</c:v>
                </c:pt>
                <c:pt idx="5">
                  <c:v>631.000000</c:v>
                </c:pt>
                <c:pt idx="6">
                  <c:v>827.000000</c:v>
                </c:pt>
                <c:pt idx="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3.333"/>
        <c:minorUnit val="9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36"/>
          <c:y val="0.100219"/>
          <c:w val="0.8668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'Sweden-main'!$B$6:$B$139</c:f>
              <c:strCache>
                <c:ptCount val="13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  <c:pt idx="133">
                  <c:v>9/7/2020</c:v>
                </c:pt>
              </c:strCache>
            </c:strRef>
          </c:cat>
          <c:val>
            <c:numRef>
              <c:f>'Sweden-main'!$M$6:$M$139</c:f>
              <c:numCache>
                <c:ptCount val="13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419.000000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774.000000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1806.000000</c:v>
                </c:pt>
                <c:pt idx="119">
                  <c:v>1335.000000</c:v>
                </c:pt>
                <c:pt idx="120">
                  <c:v>1239.000000</c:v>
                </c:pt>
                <c:pt idx="121">
                  <c:v>892.000000</c:v>
                </c:pt>
                <c:pt idx="122">
                  <c:v>477.000000</c:v>
                </c:pt>
                <c:pt idx="123">
                  <c:v>777.000000</c:v>
                </c:pt>
                <c:pt idx="124">
                  <c:v>905.000000</c:v>
                </c:pt>
                <c:pt idx="125">
                  <c:v>744.000000</c:v>
                </c:pt>
                <c:pt idx="126">
                  <c:v>773.000000</c:v>
                </c:pt>
                <c:pt idx="127">
                  <c:v>816.000000</c:v>
                </c:pt>
                <c:pt idx="128">
                  <c:v>490.000000</c:v>
                </c:pt>
                <c:pt idx="129">
                  <c:v>433.000000</c:v>
                </c:pt>
                <c:pt idx="130">
                  <c:v>275.000000</c:v>
                </c:pt>
                <c:pt idx="131">
                  <c:v>295.000000</c:v>
                </c:pt>
                <c:pt idx="132">
                  <c:v>710.000000</c:v>
                </c:pt>
                <c:pt idx="133">
                  <c:v>458.000000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4518"/>
          <c:y val="0"/>
          <c:w val="0.8279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'Sweden-main'!$N$22:$N$140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'Sweden-main'!$R$19:$R$108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  <c:pt idx="70">
                  <c:v>4145.000000</c:v>
                </c:pt>
                <c:pt idx="71">
                  <c:v>4198.000000</c:v>
                </c:pt>
                <c:pt idx="72">
                  <c:v>4253.000000</c:v>
                </c:pt>
                <c:pt idx="73">
                  <c:v>4309.000000</c:v>
                </c:pt>
                <c:pt idx="74">
                  <c:v>4352.000000</c:v>
                </c:pt>
                <c:pt idx="75">
                  <c:v>4394.000000</c:v>
                </c:pt>
                <c:pt idx="76">
                  <c:v>4422.000000</c:v>
                </c:pt>
                <c:pt idx="77">
                  <c:v>4461.000000</c:v>
                </c:pt>
                <c:pt idx="78">
                  <c:v>4501.000000</c:v>
                </c:pt>
                <c:pt idx="79">
                  <c:v>4541.000000</c:v>
                </c:pt>
                <c:pt idx="80">
                  <c:v>4580.000000</c:v>
                </c:pt>
                <c:pt idx="81">
                  <c:v>4625.000000</c:v>
                </c:pt>
                <c:pt idx="82">
                  <c:v>4665.000000</c:v>
                </c:pt>
                <c:pt idx="83">
                  <c:v>4701.000000</c:v>
                </c:pt>
                <c:pt idx="84">
                  <c:v>4727.000000</c:v>
                </c:pt>
                <c:pt idx="85">
                  <c:v>4772.000000</c:v>
                </c:pt>
                <c:pt idx="86">
                  <c:v>4810.000000</c:v>
                </c:pt>
                <c:pt idx="87">
                  <c:v>4839.000000</c:v>
                </c:pt>
                <c:pt idx="88">
                  <c:v>4872.000000</c:v>
                </c:pt>
                <c:pt idx="89">
                  <c:v>4910.000000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3,8294e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0,1764x
R² = 0,9051</a:t>
                    </a:r>
                  </a:p>
                </c:rich>
              </c:tx>
            </c:trendlineLbl>
          </c:trendline>
          <c:cat>
            <c:strRef>
              <c:f>'Sweden-main'!$B$19:$B$61</c:f>
              <c:strCache>
                <c:ptCount val="43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</c:strCache>
            </c:strRef>
          </c:cat>
          <c:val>
            <c:numRef>
              <c:f>'Sweden-main'!$R$19:$R$61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8801"/>
          <c:y val="0.100219"/>
          <c:w val="0.9150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0,6448e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0,3757x
R² = 0,9893</a:t>
                    </a:r>
                  </a:p>
                </c:rich>
              </c:tx>
            </c:trendlineLbl>
          </c:trendline>
          <c:cat>
            <c:strRef>
              <c:f>'Sweden-main'!$B$19:$B$30</c:f>
              <c:strCache>
                <c:ptCount val="1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</c:strCache>
            </c:strRef>
          </c:cat>
          <c:val>
            <c:numRef>
              <c:f>'Sweden-main'!$R$19:$R$30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3348"/>
          <c:y val="0"/>
          <c:w val="0.8740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83462"/>
          <c:y val="0.100219"/>
          <c:w val="0.86795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'Italy-main'!$K$4:$K$143</c:f>
              <c:numCache>
                <c:ptCount val="140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  <c:pt idx="138">
                  <c:v>242827.000000</c:v>
                </c:pt>
                <c:pt idx="139">
                  <c:v>243061.000000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11891"/>
          <c:y val="0"/>
          <c:w val="0.82904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'Sweden-main'!$B$22:$B$125</c:f>
              <c:strCache>
                <c:ptCount val="104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</c:strCache>
            </c:strRef>
          </c:cat>
          <c:val>
            <c:numRef>
              <c:f>'Sweden-main'!$Q$22:$Q$125</c:f>
              <c:numCache>
                <c:ptCount val="104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  <c:pt idx="97">
                  <c:v>28.000000</c:v>
                </c:pt>
                <c:pt idx="98">
                  <c:v>28.000000</c:v>
                </c:pt>
                <c:pt idx="99">
                  <c:v>20.000000</c:v>
                </c:pt>
                <c:pt idx="100">
                  <c:v>19.000000</c:v>
                </c:pt>
                <c:pt idx="101">
                  <c:v>25.000000</c:v>
                </c:pt>
                <c:pt idx="102">
                  <c:v>22.000000</c:v>
                </c:pt>
                <c:pt idx="103">
                  <c:v>20.000000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'Sweden-main'!$N$22:$N$140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37"/>
          <c:y val="0.100219"/>
          <c:w val="0.8842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10/7/2020</c:v>
                </c:pt>
              </c:strCache>
            </c:strRef>
          </c:cat>
          <c:val>
            <c:numRef>
              <c:f>'Sweden-main'!$S$4:$S$142</c:f>
              <c:numCache>
                <c:ptCount val="137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10.000000</c:v>
                </c:pt>
                <c:pt idx="4">
                  <c:v>13.000000</c:v>
                </c:pt>
                <c:pt idx="5">
                  <c:v>13.000000</c:v>
                </c:pt>
                <c:pt idx="6">
                  <c:v>18.000000</c:v>
                </c:pt>
                <c:pt idx="7">
                  <c:v>31.000000</c:v>
                </c:pt>
                <c:pt idx="8">
                  <c:v>61.000000</c:v>
                </c:pt>
                <c:pt idx="9">
                  <c:v>86.000000</c:v>
                </c:pt>
                <c:pt idx="10">
                  <c:v>145.000000</c:v>
                </c:pt>
                <c:pt idx="11">
                  <c:v>178.000000</c:v>
                </c:pt>
                <c:pt idx="12">
                  <c:v>224.000000</c:v>
                </c:pt>
                <c:pt idx="13">
                  <c:v>325.000000</c:v>
                </c:pt>
                <c:pt idx="14">
                  <c:v>423.000000</c:v>
                </c:pt>
                <c:pt idx="15">
                  <c:v>619.000000</c:v>
                </c:pt>
                <c:pt idx="16">
                  <c:v>770.000000</c:v>
                </c:pt>
                <c:pt idx="17">
                  <c:v>922.000000</c:v>
                </c:pt>
                <c:pt idx="18">
                  <c:v>993.000000</c:v>
                </c:pt>
                <c:pt idx="19">
                  <c:v>1062.000000</c:v>
                </c:pt>
                <c:pt idx="20">
                  <c:v>1145.000000</c:v>
                </c:pt>
                <c:pt idx="21">
                  <c:v>1264.000000</c:v>
                </c:pt>
                <c:pt idx="22">
                  <c:v>1409.000000</c:v>
                </c:pt>
                <c:pt idx="23">
                  <c:v>1552.000000</c:v>
                </c:pt>
                <c:pt idx="24">
                  <c:v>1732.000000</c:v>
                </c:pt>
                <c:pt idx="25">
                  <c:v>1866.000000</c:v>
                </c:pt>
                <c:pt idx="26">
                  <c:v>1983.000000</c:v>
                </c:pt>
                <c:pt idx="27">
                  <c:v>2165.000000</c:v>
                </c:pt>
                <c:pt idx="28">
                  <c:v>2395.000000</c:v>
                </c:pt>
                <c:pt idx="29">
                  <c:v>2709.000000</c:v>
                </c:pt>
                <c:pt idx="30">
                  <c:v>2995.000000</c:v>
                </c:pt>
                <c:pt idx="31">
                  <c:v>3361.000000</c:v>
                </c:pt>
                <c:pt idx="32">
                  <c:v>3661.000000</c:v>
                </c:pt>
                <c:pt idx="33">
                  <c:v>3942.000000</c:v>
                </c:pt>
                <c:pt idx="34">
                  <c:v>4358.000000</c:v>
                </c:pt>
                <c:pt idx="35">
                  <c:v>4833.000000</c:v>
                </c:pt>
                <c:pt idx="36">
                  <c:v>5319.000000</c:v>
                </c:pt>
                <c:pt idx="37">
                  <c:v>5873.000000</c:v>
                </c:pt>
                <c:pt idx="38">
                  <c:v>6474.000000</c:v>
                </c:pt>
                <c:pt idx="39">
                  <c:v>6831.000000</c:v>
                </c:pt>
                <c:pt idx="40">
                  <c:v>7171.000000</c:v>
                </c:pt>
                <c:pt idx="41">
                  <c:v>7560.000000</c:v>
                </c:pt>
                <c:pt idx="42">
                  <c:v>8298.000000</c:v>
                </c:pt>
                <c:pt idx="43">
                  <c:v>8953.000000</c:v>
                </c:pt>
                <c:pt idx="44">
                  <c:v>9598.000000</c:v>
                </c:pt>
                <c:pt idx="45">
                  <c:v>10052.000000</c:v>
                </c:pt>
                <c:pt idx="46">
                  <c:v>10447.000000</c:v>
                </c:pt>
                <c:pt idx="47">
                  <c:v>10911.000000</c:v>
                </c:pt>
                <c:pt idx="48">
                  <c:v>11348.000000</c:v>
                </c:pt>
                <c:pt idx="49">
                  <c:v>11827.000000</c:v>
                </c:pt>
                <c:pt idx="50">
                  <c:v>12431.000000</c:v>
                </c:pt>
                <c:pt idx="51">
                  <c:v>13054.000000</c:v>
                </c:pt>
                <c:pt idx="52">
                  <c:v>13742.000000</c:v>
                </c:pt>
                <c:pt idx="53">
                  <c:v>14274.000000</c:v>
                </c:pt>
                <c:pt idx="54">
                  <c:v>14662.000000</c:v>
                </c:pt>
                <c:pt idx="55">
                  <c:v>15123.000000</c:v>
                </c:pt>
                <c:pt idx="56">
                  <c:v>15829.000000</c:v>
                </c:pt>
                <c:pt idx="57">
                  <c:v>16551.000000</c:v>
                </c:pt>
                <c:pt idx="58">
                  <c:v>17309.000000</c:v>
                </c:pt>
                <c:pt idx="59">
                  <c:v>18095.000000</c:v>
                </c:pt>
                <c:pt idx="60">
                  <c:v>18568.000000</c:v>
                </c:pt>
                <c:pt idx="61">
                  <c:v>18868.000000</c:v>
                </c:pt>
                <c:pt idx="62">
                  <c:v>19444.000000</c:v>
                </c:pt>
                <c:pt idx="63">
                  <c:v>20205.000000</c:v>
                </c:pt>
                <c:pt idx="64">
                  <c:v>21035.000000</c:v>
                </c:pt>
                <c:pt idx="65">
                  <c:v>21713.000000</c:v>
                </c:pt>
                <c:pt idx="66">
                  <c:v>22245.000000</c:v>
                </c:pt>
                <c:pt idx="67">
                  <c:v>22543.000000</c:v>
                </c:pt>
                <c:pt idx="68">
                  <c:v>22805.000000</c:v>
                </c:pt>
                <c:pt idx="69">
                  <c:v>23306.000000</c:v>
                </c:pt>
                <c:pt idx="70">
                  <c:v>23968.000000</c:v>
                </c:pt>
                <c:pt idx="71">
                  <c:v>24720.000000</c:v>
                </c:pt>
                <c:pt idx="72">
                  <c:v>25542.000000</c:v>
                </c:pt>
                <c:pt idx="73">
                  <c:v>26255.000000</c:v>
                </c:pt>
                <c:pt idx="74">
                  <c:v>26764.000000</c:v>
                </c:pt>
                <c:pt idx="75">
                  <c:v>27042.000000</c:v>
                </c:pt>
                <c:pt idx="76">
                  <c:v>27529.000000</c:v>
                </c:pt>
                <c:pt idx="77">
                  <c:v>28331.000000</c:v>
                </c:pt>
                <c:pt idx="78">
                  <c:v>29052.000000</c:v>
                </c:pt>
                <c:pt idx="79">
                  <c:v>29738.000000</c:v>
                </c:pt>
                <c:pt idx="80">
                  <c:v>30450.000000</c:v>
                </c:pt>
                <c:pt idx="81">
                  <c:v>30808.000000</c:v>
                </c:pt>
                <c:pt idx="82">
                  <c:v>31067.000000</c:v>
                </c:pt>
                <c:pt idx="83">
                  <c:v>31524.000000</c:v>
                </c:pt>
                <c:pt idx="84">
                  <c:v>32215.000000</c:v>
                </c:pt>
                <c:pt idx="85">
                  <c:v>33042.000000</c:v>
                </c:pt>
                <c:pt idx="86">
                  <c:v>33656.000000</c:v>
                </c:pt>
                <c:pt idx="87">
                  <c:v>34191.000000</c:v>
                </c:pt>
                <c:pt idx="88">
                  <c:v>34594.000000</c:v>
                </c:pt>
                <c:pt idx="89">
                  <c:v>34804.000000</c:v>
                </c:pt>
                <c:pt idx="90">
                  <c:v>35317.000000</c:v>
                </c:pt>
                <c:pt idx="91">
                  <c:v>36080.000000</c:v>
                </c:pt>
                <c:pt idx="92">
                  <c:v>36900.000000</c:v>
                </c:pt>
                <c:pt idx="93">
                  <c:v>37680.000000</c:v>
                </c:pt>
                <c:pt idx="94">
                  <c:v>38461.000000</c:v>
                </c:pt>
                <c:pt idx="95">
                  <c:v>38893.000000</c:v>
                </c:pt>
                <c:pt idx="96">
                  <c:v>39158.000000</c:v>
                </c:pt>
                <c:pt idx="97">
                  <c:v>39811.000000</c:v>
                </c:pt>
                <c:pt idx="98">
                  <c:v>40716.000000</c:v>
                </c:pt>
                <c:pt idx="99">
                  <c:v>41799.000000</c:v>
                </c:pt>
                <c:pt idx="100">
                  <c:v>42856.000000</c:v>
                </c:pt>
                <c:pt idx="101">
                  <c:v>44018.000000</c:v>
                </c:pt>
                <c:pt idx="102">
                  <c:v>44843.000000</c:v>
                </c:pt>
                <c:pt idx="103">
                  <c:v>45304.000000</c:v>
                </c:pt>
                <c:pt idx="104">
                  <c:v>45972.000000</c:v>
                </c:pt>
                <c:pt idx="105">
                  <c:v>46946.000000</c:v>
                </c:pt>
                <c:pt idx="106">
                  <c:v>48432.000000</c:v>
                </c:pt>
                <c:pt idx="107">
                  <c:v>49779.000000</c:v>
                </c:pt>
                <c:pt idx="108">
                  <c:v>51170.000000</c:v>
                </c:pt>
                <c:pt idx="109">
                  <c:v>52283.000000</c:v>
                </c:pt>
                <c:pt idx="110">
                  <c:v>52702.000000</c:v>
                </c:pt>
                <c:pt idx="111">
                  <c:v>53410.000000</c:v>
                </c:pt>
                <c:pt idx="112">
                  <c:v>54692.000000</c:v>
                </c:pt>
                <c:pt idx="113">
                  <c:v>56194.000000</c:v>
                </c:pt>
                <c:pt idx="114">
                  <c:v>57753.000000</c:v>
                </c:pt>
                <c:pt idx="115">
                  <c:v>59073.000000</c:v>
                </c:pt>
                <c:pt idx="116">
                  <c:v>59847.000000</c:v>
                </c:pt>
                <c:pt idx="117">
                  <c:v>60169.000000</c:v>
                </c:pt>
                <c:pt idx="118">
                  <c:v>60981.000000</c:v>
                </c:pt>
                <c:pt idx="119">
                  <c:v>62325.000000</c:v>
                </c:pt>
                <c:pt idx="120">
                  <c:v>64131.000000</c:v>
                </c:pt>
                <c:pt idx="121">
                  <c:v>65466.000000</c:v>
                </c:pt>
                <c:pt idx="122">
                  <c:v>66705.000000</c:v>
                </c:pt>
                <c:pt idx="123">
                  <c:v>67597.000000</c:v>
                </c:pt>
                <c:pt idx="124">
                  <c:v>68074.000000</c:v>
                </c:pt>
                <c:pt idx="125">
                  <c:v>68851.000000</c:v>
                </c:pt>
                <c:pt idx="126">
                  <c:v>69756.000000</c:v>
                </c:pt>
                <c:pt idx="127">
                  <c:v>70500.000000</c:v>
                </c:pt>
                <c:pt idx="128">
                  <c:v>71273.000000</c:v>
                </c:pt>
                <c:pt idx="129">
                  <c:v>72089.000000</c:v>
                </c:pt>
                <c:pt idx="130">
                  <c:v>72579.000000</c:v>
                </c:pt>
                <c:pt idx="131">
                  <c:v>73012.000000</c:v>
                </c:pt>
                <c:pt idx="132">
                  <c:v>73287.000000</c:v>
                </c:pt>
                <c:pt idx="133">
                  <c:v>73582.000000</c:v>
                </c:pt>
                <c:pt idx="134">
                  <c:v>74292.000000</c:v>
                </c:pt>
                <c:pt idx="135">
                  <c:v>74750.000000</c:v>
                </c:pt>
                <c:pt idx="136">
                  <c:v>74913.000000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454"/>
          <c:y val="0"/>
          <c:w val="0.8446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28,568e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0,1333x
R² = 0,8337</a:t>
                    </a:r>
                  </a:p>
                </c:rich>
              </c:tx>
            </c:trendlineLbl>
          </c:trendline>
          <c:cat>
            <c:strRef>
              <c:f>'Sweden-main'!$B$4:$B$60</c:f>
              <c:strCache>
                <c:ptCount val="5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</c:strCache>
            </c:strRef>
          </c:cat>
          <c:val>
            <c:numRef>
              <c:f>'Sweden-main'!$S$5:$S$61</c:f>
              <c:numCache>
                <c:ptCount val="57"/>
                <c:pt idx="0">
                  <c:v>1.000000</c:v>
                </c:pt>
                <c:pt idx="1">
                  <c:v>2.000000</c:v>
                </c:pt>
                <c:pt idx="2">
                  <c:v>10.000000</c:v>
                </c:pt>
                <c:pt idx="3">
                  <c:v>13.000000</c:v>
                </c:pt>
                <c:pt idx="4">
                  <c:v>13.000000</c:v>
                </c:pt>
                <c:pt idx="5">
                  <c:v>18.000000</c:v>
                </c:pt>
                <c:pt idx="6">
                  <c:v>31.000000</c:v>
                </c:pt>
                <c:pt idx="7">
                  <c:v>61.000000</c:v>
                </c:pt>
                <c:pt idx="8">
                  <c:v>86.000000</c:v>
                </c:pt>
                <c:pt idx="9">
                  <c:v>145.000000</c:v>
                </c:pt>
                <c:pt idx="10">
                  <c:v>178.000000</c:v>
                </c:pt>
                <c:pt idx="11">
                  <c:v>224.000000</c:v>
                </c:pt>
                <c:pt idx="12">
                  <c:v>325.000000</c:v>
                </c:pt>
                <c:pt idx="13">
                  <c:v>423.000000</c:v>
                </c:pt>
                <c:pt idx="14">
                  <c:v>619.000000</c:v>
                </c:pt>
                <c:pt idx="15">
                  <c:v>770.000000</c:v>
                </c:pt>
                <c:pt idx="16">
                  <c:v>922.000000</c:v>
                </c:pt>
                <c:pt idx="17">
                  <c:v>993.000000</c:v>
                </c:pt>
                <c:pt idx="18">
                  <c:v>1062.000000</c:v>
                </c:pt>
                <c:pt idx="19">
                  <c:v>1145.000000</c:v>
                </c:pt>
                <c:pt idx="20">
                  <c:v>1264.000000</c:v>
                </c:pt>
                <c:pt idx="21">
                  <c:v>1409.000000</c:v>
                </c:pt>
                <c:pt idx="22">
                  <c:v>1552.000000</c:v>
                </c:pt>
                <c:pt idx="23">
                  <c:v>1732.000000</c:v>
                </c:pt>
                <c:pt idx="24">
                  <c:v>1866.000000</c:v>
                </c:pt>
                <c:pt idx="25">
                  <c:v>1983.000000</c:v>
                </c:pt>
                <c:pt idx="26">
                  <c:v>2165.000000</c:v>
                </c:pt>
                <c:pt idx="27">
                  <c:v>2395.000000</c:v>
                </c:pt>
                <c:pt idx="28">
                  <c:v>2709.000000</c:v>
                </c:pt>
                <c:pt idx="29">
                  <c:v>2995.000000</c:v>
                </c:pt>
                <c:pt idx="30">
                  <c:v>3361.000000</c:v>
                </c:pt>
                <c:pt idx="31">
                  <c:v>3661.000000</c:v>
                </c:pt>
                <c:pt idx="32">
                  <c:v>3942.000000</c:v>
                </c:pt>
                <c:pt idx="33">
                  <c:v>4358.000000</c:v>
                </c:pt>
                <c:pt idx="34">
                  <c:v>4833.000000</c:v>
                </c:pt>
                <c:pt idx="35">
                  <c:v>5319.000000</c:v>
                </c:pt>
                <c:pt idx="36">
                  <c:v>5873.000000</c:v>
                </c:pt>
                <c:pt idx="37">
                  <c:v>6474.000000</c:v>
                </c:pt>
                <c:pt idx="38">
                  <c:v>6831.000000</c:v>
                </c:pt>
                <c:pt idx="39">
                  <c:v>7171.000000</c:v>
                </c:pt>
                <c:pt idx="40">
                  <c:v>7560.000000</c:v>
                </c:pt>
                <c:pt idx="41">
                  <c:v>8298.000000</c:v>
                </c:pt>
                <c:pt idx="42">
                  <c:v>8953.000000</c:v>
                </c:pt>
                <c:pt idx="43">
                  <c:v>9598.000000</c:v>
                </c:pt>
                <c:pt idx="44">
                  <c:v>10052.000000</c:v>
                </c:pt>
                <c:pt idx="45">
                  <c:v>10447.000000</c:v>
                </c:pt>
                <c:pt idx="46">
                  <c:v>10911.000000</c:v>
                </c:pt>
                <c:pt idx="47">
                  <c:v>11348.000000</c:v>
                </c:pt>
                <c:pt idx="48">
                  <c:v>11827.000000</c:v>
                </c:pt>
                <c:pt idx="49">
                  <c:v>12431.000000</c:v>
                </c:pt>
                <c:pt idx="50">
                  <c:v>13054.000000</c:v>
                </c:pt>
                <c:pt idx="51">
                  <c:v>13742.000000</c:v>
                </c:pt>
                <c:pt idx="52">
                  <c:v>14274.000000</c:v>
                </c:pt>
                <c:pt idx="53">
                  <c:v>14662.000000</c:v>
                </c:pt>
                <c:pt idx="54">
                  <c:v>15123.000000</c:v>
                </c:pt>
                <c:pt idx="55">
                  <c:v>15829.000000</c:v>
                </c:pt>
                <c:pt idx="56">
                  <c:v>16551.000000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'Sweden-main'!$M$22:$M$44,'Sweden-main'!$B$22:$B$117</c:f>
              <c:strCache>
                <c:ptCount val="119"/>
                <c:pt idx="0">
                  <c:v>71</c:v>
                </c:pt>
                <c:pt idx="1">
                  <c:v>69</c:v>
                </c:pt>
                <c:pt idx="2">
                  <c:v>83</c:v>
                </c:pt>
                <c:pt idx="3">
                  <c:v>119</c:v>
                </c:pt>
                <c:pt idx="4">
                  <c:v>145</c:v>
                </c:pt>
                <c:pt idx="5">
                  <c:v>143</c:v>
                </c:pt>
                <c:pt idx="6">
                  <c:v>180</c:v>
                </c:pt>
                <c:pt idx="7">
                  <c:v>134</c:v>
                </c:pt>
                <c:pt idx="8">
                  <c:v>117</c:v>
                </c:pt>
                <c:pt idx="9">
                  <c:v>182</c:v>
                </c:pt>
                <c:pt idx="10">
                  <c:v>230</c:v>
                </c:pt>
                <c:pt idx="11">
                  <c:v>314</c:v>
                </c:pt>
                <c:pt idx="12">
                  <c:v>286</c:v>
                </c:pt>
                <c:pt idx="13">
                  <c:v>366</c:v>
                </c:pt>
                <c:pt idx="14">
                  <c:v>300</c:v>
                </c:pt>
                <c:pt idx="15">
                  <c:v>281</c:v>
                </c:pt>
                <c:pt idx="16">
                  <c:v>416</c:v>
                </c:pt>
                <c:pt idx="17">
                  <c:v>475</c:v>
                </c:pt>
                <c:pt idx="18">
                  <c:v>486</c:v>
                </c:pt>
                <c:pt idx="19">
                  <c:v>554</c:v>
                </c:pt>
                <c:pt idx="20">
                  <c:v>601</c:v>
                </c:pt>
                <c:pt idx="21">
                  <c:v>357</c:v>
                </c:pt>
                <c:pt idx="22">
                  <c:v>340</c:v>
                </c:pt>
                <c:pt idx="23">
                  <c:v>14/3/2020</c:v>
                </c:pt>
                <c:pt idx="24">
                  <c:v>15/03/20</c:v>
                </c:pt>
                <c:pt idx="25">
                  <c:v>16/03/20</c:v>
                </c:pt>
                <c:pt idx="26">
                  <c:v>17/03/20</c:v>
                </c:pt>
                <c:pt idx="27">
                  <c:v>18/03/20</c:v>
                </c:pt>
                <c:pt idx="28">
                  <c:v>19/03/20</c:v>
                </c:pt>
                <c:pt idx="29">
                  <c:v>20/03/20</c:v>
                </c:pt>
                <c:pt idx="30">
                  <c:v>21/03/20</c:v>
                </c:pt>
                <c:pt idx="31">
                  <c:v>22/03/20</c:v>
                </c:pt>
                <c:pt idx="32">
                  <c:v>23/03/20</c:v>
                </c:pt>
                <c:pt idx="33">
                  <c:v>24/3/2020</c:v>
                </c:pt>
                <c:pt idx="34">
                  <c:v>25/3/2020</c:v>
                </c:pt>
                <c:pt idx="35">
                  <c:v>26/3/2020</c:v>
                </c:pt>
                <c:pt idx="36">
                  <c:v>27/3/2020</c:v>
                </c:pt>
                <c:pt idx="37">
                  <c:v>28/3/2020</c:v>
                </c:pt>
                <c:pt idx="38">
                  <c:v>29/3/2020</c:v>
                </c:pt>
                <c:pt idx="39">
                  <c:v>30/3/2020</c:v>
                </c:pt>
                <c:pt idx="40">
                  <c:v>31/3/2020</c:v>
                </c:pt>
                <c:pt idx="41">
                  <c:v>1/4/2020</c:v>
                </c:pt>
                <c:pt idx="42">
                  <c:v>2/4/2020</c:v>
                </c:pt>
                <c:pt idx="43">
                  <c:v>3/4/2020</c:v>
                </c:pt>
                <c:pt idx="44">
                  <c:v>4/4/2020</c:v>
                </c:pt>
                <c:pt idx="45">
                  <c:v>5/4/2020</c:v>
                </c:pt>
                <c:pt idx="46">
                  <c:v>6/4/2020</c:v>
                </c:pt>
                <c:pt idx="47">
                  <c:v>7/4/2020</c:v>
                </c:pt>
                <c:pt idx="48">
                  <c:v>8/4/2020</c:v>
                </c:pt>
                <c:pt idx="49">
                  <c:v>9/4/2020</c:v>
                </c:pt>
                <c:pt idx="50">
                  <c:v>10/4/2020</c:v>
                </c:pt>
                <c:pt idx="51">
                  <c:v>11/4/2020</c:v>
                </c:pt>
                <c:pt idx="52">
                  <c:v>12/4/2020</c:v>
                </c:pt>
                <c:pt idx="53">
                  <c:v>13/4/2020</c:v>
                </c:pt>
                <c:pt idx="54">
                  <c:v>14/4/2020</c:v>
                </c:pt>
                <c:pt idx="55">
                  <c:v>15/4/2020</c:v>
                </c:pt>
                <c:pt idx="56">
                  <c:v>16/4/2020</c:v>
                </c:pt>
                <c:pt idx="57">
                  <c:v>17/4/2020</c:v>
                </c:pt>
                <c:pt idx="58">
                  <c:v>18/4/2020</c:v>
                </c:pt>
                <c:pt idx="59">
                  <c:v>19/4/2020</c:v>
                </c:pt>
                <c:pt idx="60">
                  <c:v>20/4/2020</c:v>
                </c:pt>
                <c:pt idx="61">
                  <c:v>21/4/2020</c:v>
                </c:pt>
                <c:pt idx="62">
                  <c:v>22/4/2020</c:v>
                </c:pt>
                <c:pt idx="63">
                  <c:v>23/4/2020</c:v>
                </c:pt>
                <c:pt idx="64">
                  <c:v>24/4/2020</c:v>
                </c:pt>
                <c:pt idx="65">
                  <c:v>25/4/2020</c:v>
                </c:pt>
                <c:pt idx="66">
                  <c:v>26/4/2020</c:v>
                </c:pt>
                <c:pt idx="67">
                  <c:v>27/4/2020</c:v>
                </c:pt>
                <c:pt idx="68">
                  <c:v>28/4/2020</c:v>
                </c:pt>
                <c:pt idx="69">
                  <c:v>29/4/2020</c:v>
                </c:pt>
                <c:pt idx="70">
                  <c:v>30/4/2020</c:v>
                </c:pt>
                <c:pt idx="71">
                  <c:v>1/5/2020</c:v>
                </c:pt>
                <c:pt idx="72">
                  <c:v>2/5/2020</c:v>
                </c:pt>
                <c:pt idx="73">
                  <c:v>3/5/2020</c:v>
                </c:pt>
                <c:pt idx="74">
                  <c:v>4/5/2020</c:v>
                </c:pt>
                <c:pt idx="75">
                  <c:v>5/5/2020</c:v>
                </c:pt>
                <c:pt idx="76">
                  <c:v>6/5/2020</c:v>
                </c:pt>
                <c:pt idx="77">
                  <c:v>7/5/2020</c:v>
                </c:pt>
                <c:pt idx="78">
                  <c:v>8/5/2020</c:v>
                </c:pt>
                <c:pt idx="79">
                  <c:v>9/5/2020</c:v>
                </c:pt>
                <c:pt idx="80">
                  <c:v>10/5/2020</c:v>
                </c:pt>
                <c:pt idx="81">
                  <c:v>11/5/2020</c:v>
                </c:pt>
                <c:pt idx="82">
                  <c:v>12/5/2020</c:v>
                </c:pt>
                <c:pt idx="83">
                  <c:v>13/5/2020</c:v>
                </c:pt>
                <c:pt idx="84">
                  <c:v>14/5/2020</c:v>
                </c:pt>
                <c:pt idx="85">
                  <c:v>15/5/2020</c:v>
                </c:pt>
                <c:pt idx="86">
                  <c:v>16/5/2020</c:v>
                </c:pt>
                <c:pt idx="87">
                  <c:v>17/5/2020</c:v>
                </c:pt>
                <c:pt idx="88">
                  <c:v>18/5/2020</c:v>
                </c:pt>
                <c:pt idx="89">
                  <c:v>19/5/2020</c:v>
                </c:pt>
                <c:pt idx="90">
                  <c:v>20/5/2020</c:v>
                </c:pt>
                <c:pt idx="91">
                  <c:v>21/5/2020</c:v>
                </c:pt>
                <c:pt idx="92">
                  <c:v>22/5/2020</c:v>
                </c:pt>
                <c:pt idx="93">
                  <c:v>23/5/2020</c:v>
                </c:pt>
                <c:pt idx="94">
                  <c:v>24/5/2020</c:v>
                </c:pt>
                <c:pt idx="95">
                  <c:v>25/5/2020</c:v>
                </c:pt>
                <c:pt idx="96">
                  <c:v>26/5/2020</c:v>
                </c:pt>
                <c:pt idx="97">
                  <c:v>27/5/2020</c:v>
                </c:pt>
                <c:pt idx="98">
                  <c:v>28/5/2020</c:v>
                </c:pt>
                <c:pt idx="99">
                  <c:v>29/5/2020</c:v>
                </c:pt>
                <c:pt idx="100">
                  <c:v>30/5/2020</c:v>
                </c:pt>
                <c:pt idx="101">
                  <c:v>31/5/2020</c:v>
                </c:pt>
                <c:pt idx="102">
                  <c:v>1/6/2020</c:v>
                </c:pt>
                <c:pt idx="103">
                  <c:v>2/6/2020</c:v>
                </c:pt>
                <c:pt idx="104">
                  <c:v>3/6/2020</c:v>
                </c:pt>
                <c:pt idx="105">
                  <c:v>4/6/2020</c:v>
                </c:pt>
                <c:pt idx="106">
                  <c:v>5/6/2020</c:v>
                </c:pt>
                <c:pt idx="107">
                  <c:v>6/6/2020</c:v>
                </c:pt>
                <c:pt idx="108">
                  <c:v>7/6/2020</c:v>
                </c:pt>
                <c:pt idx="109">
                  <c:v>8/6/2020</c:v>
                </c:pt>
                <c:pt idx="110">
                  <c:v>9/6/2020</c:v>
                </c:pt>
                <c:pt idx="111">
                  <c:v>10/6/2020</c:v>
                </c:pt>
                <c:pt idx="112">
                  <c:v>11/6/2020</c:v>
                </c:pt>
                <c:pt idx="113">
                  <c:v>12/6/2020</c:v>
                </c:pt>
                <c:pt idx="114">
                  <c:v>13/6/2020</c:v>
                </c:pt>
                <c:pt idx="115">
                  <c:v>14/6/2020</c:v>
                </c:pt>
                <c:pt idx="116">
                  <c:v>15/6/2020</c:v>
                </c:pt>
                <c:pt idx="117">
                  <c:v>16/6/2020</c:v>
                </c:pt>
                <c:pt idx="118">
                  <c:v>17/6/2020</c:v>
                </c:pt>
              </c:strCache>
            </c:strRef>
          </c:cat>
          <c:val>
            <c:numRef>
              <c:f>'Sweden-main'!$N$22:$N$140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37"/>
          <c:y val="0.100219"/>
          <c:w val="0.8842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chemeClr val="accent3">
                <a:hueOff val="-256203"/>
                <a:lumOff val="-1273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</c:strCache>
            </c:strRef>
          </c:cat>
          <c:val>
            <c:numRef>
              <c:f>'Sweden-main'!$G$4:$G$142</c:f>
              <c:numCache>
                <c:ptCount val="139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  <c:pt idx="135">
                  <c:v>16507.000000</c:v>
                </c:pt>
                <c:pt idx="136">
                  <c:v>16650.000000</c:v>
                </c:pt>
                <c:pt idx="137">
                  <c:v>16650.000000</c:v>
                </c:pt>
                <c:pt idx="138">
                  <c:v>16650.000000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454"/>
          <c:y val="0"/>
          <c:w val="0.8446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10/7/2020</c:v>
                </c:pt>
              </c:strCache>
            </c:strRef>
          </c:cat>
          <c:val>
            <c:numRef>
              <c:f>'Sweden-regions'!$F$4:$F$142</c:f>
              <c:numCache>
                <c:ptCount val="13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  <c:pt idx="135">
                  <c:v>21705.000000</c:v>
                </c:pt>
                <c:pt idx="136">
                  <c:v>21907.000000</c:v>
                </c:pt>
                <c:pt idx="137">
                  <c:v>21907.000000</c:v>
                </c:pt>
                <c:pt idx="138">
                  <c:v>21907.000000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10/7/2020</c:v>
                </c:pt>
              </c:strCache>
            </c:strRef>
          </c:cat>
          <c:val>
            <c:numRef>
              <c:f>'Sweden-regions'!$G$4:$G$142</c:f>
              <c:numCache>
                <c:ptCount val="139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  <c:pt idx="135">
                  <c:v>16507.000000</c:v>
                </c:pt>
                <c:pt idx="136">
                  <c:v>16650.000000</c:v>
                </c:pt>
                <c:pt idx="137">
                  <c:v>16650.000000</c:v>
                </c:pt>
                <c:pt idx="138">
                  <c:v>16650.000000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3976"/>
          <c:y val="0.100219"/>
          <c:w val="0.89921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'Sweden-regions'!$B$19:$B$107</c:f>
              <c:strCache>
                <c:ptCount val="89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</c:strCache>
            </c:strRef>
          </c:cat>
          <c:val>
            <c:numRef>
              <c:f>'Sweden-regions'!$D$19:$D$107</c:f>
              <c:numCache>
                <c:ptCount val="89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9827"/>
          <c:y val="0"/>
          <c:w val="0.858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5147"/>
          <c:y val="0.100219"/>
          <c:w val="0.9007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'Sweden-regions'!$J$3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'Sweden-regions'!$B$6:$B$139</c:f>
              <c:strCache>
                <c:ptCount val="13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  <c:pt idx="133">
                  <c:v>9/7/2020</c:v>
                </c:pt>
              </c:strCache>
            </c:strRef>
          </c:cat>
          <c:val>
            <c:numRef>
              <c:f>'Sweden-regions'!$J$6:$J$139</c:f>
              <c:numCache>
                <c:ptCount val="13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419.000000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774.000000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1806.000000</c:v>
                </c:pt>
                <c:pt idx="119">
                  <c:v>1335.000000</c:v>
                </c:pt>
                <c:pt idx="120">
                  <c:v>1239.000000</c:v>
                </c:pt>
                <c:pt idx="121">
                  <c:v>892.000000</c:v>
                </c:pt>
                <c:pt idx="122">
                  <c:v>477.000000</c:v>
                </c:pt>
                <c:pt idx="123">
                  <c:v>777.000000</c:v>
                </c:pt>
                <c:pt idx="124">
                  <c:v>905.000000</c:v>
                </c:pt>
                <c:pt idx="125">
                  <c:v>744.000000</c:v>
                </c:pt>
                <c:pt idx="126">
                  <c:v>773.000000</c:v>
                </c:pt>
                <c:pt idx="127">
                  <c:v>816.000000</c:v>
                </c:pt>
                <c:pt idx="128">
                  <c:v>490.000000</c:v>
                </c:pt>
                <c:pt idx="129">
                  <c:v>433.000000</c:v>
                </c:pt>
                <c:pt idx="130">
                  <c:v>275.000000</c:v>
                </c:pt>
                <c:pt idx="131">
                  <c:v>295.000000</c:v>
                </c:pt>
                <c:pt idx="132">
                  <c:v>710.000000</c:v>
                </c:pt>
                <c:pt idx="133">
                  <c:v>458.000000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"/>
        <c:minorUnit val="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0871"/>
          <c:y val="0"/>
          <c:w val="0.86038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688"/>
          <c:y val="0.100219"/>
          <c:w val="0.85414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'Italy-main'!$J$4:$J$143</c:f>
              <c:numCache>
                <c:ptCount val="140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  <c:pt idx="138">
                  <c:v>34945.000000</c:v>
                </c:pt>
                <c:pt idx="139">
                  <c:v>34954.000000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645"/>
          <c:y val="0"/>
          <c:w val="0.81586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'Sweden-regions'!$K$22:$K$140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19"/>
          <c:y val="0.100219"/>
          <c:w val="0.89690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'Sweden-regions'!$M$3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'Sweden-regions'!$B$19:$B$88</c:f>
              <c:strCache>
                <c:ptCount val="7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</c:strCache>
            </c:strRef>
          </c:cat>
          <c:val>
            <c:numRef>
              <c:f>'Sweden-regions'!$M$19:$M$88</c:f>
              <c:numCache>
                <c:ptCount val="7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6"/>
          <c:y val="0"/>
          <c:w val="0.85670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'Sweden-regions'!$L$3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'Sweden-regions'!$B$22:$B$125</c:f>
              <c:strCache>
                <c:ptCount val="104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</c:strCache>
            </c:strRef>
          </c:cat>
          <c:val>
            <c:numRef>
              <c:f>'Sweden-regions'!$L$22:$L$125</c:f>
              <c:numCache>
                <c:ptCount val="104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  <c:pt idx="97">
                  <c:v>28.000000</c:v>
                </c:pt>
                <c:pt idx="98">
                  <c:v>28.000000</c:v>
                </c:pt>
                <c:pt idx="99">
                  <c:v>20.000000</c:v>
                </c:pt>
                <c:pt idx="100">
                  <c:v>19.000000</c:v>
                </c:pt>
                <c:pt idx="101">
                  <c:v>25.000000</c:v>
                </c:pt>
                <c:pt idx="102">
                  <c:v>22.000000</c:v>
                </c:pt>
                <c:pt idx="103">
                  <c:v>20.000000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'Sweden-regions'!$K$22:$K$140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'Sweden-regions'!$J$22:$J$23,'Sweden-regions'!$B$22:$B$138</c:f>
              <c:strCache>
                <c:ptCount val="119"/>
                <c:pt idx="0">
                  <c:v>71</c:v>
                </c:pt>
                <c:pt idx="1">
                  <c:v>69</c:v>
                </c:pt>
                <c:pt idx="2">
                  <c:v>14/3/2020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30/3/2020</c:v>
                </c:pt>
                <c:pt idx="19">
                  <c:v>31/3/2020</c:v>
                </c:pt>
                <c:pt idx="20">
                  <c:v>1/4/2020</c:v>
                </c:pt>
                <c:pt idx="21">
                  <c:v>2/4/2020</c:v>
                </c:pt>
                <c:pt idx="22">
                  <c:v>3/4/2020</c:v>
                </c:pt>
                <c:pt idx="23">
                  <c:v>4/4/2020</c:v>
                </c:pt>
                <c:pt idx="24">
                  <c:v>5/4/2020</c:v>
                </c:pt>
                <c:pt idx="25">
                  <c:v>6/4/2020</c:v>
                </c:pt>
                <c:pt idx="26">
                  <c:v>7/4/2020</c:v>
                </c:pt>
                <c:pt idx="27">
                  <c:v>8/4/2020</c:v>
                </c:pt>
                <c:pt idx="28">
                  <c:v>9/4/2020</c:v>
                </c:pt>
                <c:pt idx="29">
                  <c:v>10/4/2020</c:v>
                </c:pt>
                <c:pt idx="30">
                  <c:v>11/4/2020</c:v>
                </c:pt>
                <c:pt idx="31">
                  <c:v>12/4/2020</c:v>
                </c:pt>
                <c:pt idx="32">
                  <c:v>13/4/2020</c:v>
                </c:pt>
                <c:pt idx="33">
                  <c:v>14/4/2020</c:v>
                </c:pt>
                <c:pt idx="34">
                  <c:v>15/4/2020</c:v>
                </c:pt>
                <c:pt idx="35">
                  <c:v>16/4/2020</c:v>
                </c:pt>
                <c:pt idx="36">
                  <c:v>17/4/2020</c:v>
                </c:pt>
                <c:pt idx="37">
                  <c:v>18/4/2020</c:v>
                </c:pt>
                <c:pt idx="38">
                  <c:v>19/4/2020</c:v>
                </c:pt>
                <c:pt idx="39">
                  <c:v>20/4/2020</c:v>
                </c:pt>
                <c:pt idx="40">
                  <c:v>21/4/2020</c:v>
                </c:pt>
                <c:pt idx="41">
                  <c:v>22/4/2020</c:v>
                </c:pt>
                <c:pt idx="42">
                  <c:v>23/4/2020</c:v>
                </c:pt>
                <c:pt idx="43">
                  <c:v>24/4/2020</c:v>
                </c:pt>
                <c:pt idx="44">
                  <c:v>25/4/2020</c:v>
                </c:pt>
                <c:pt idx="45">
                  <c:v>26/4/2020</c:v>
                </c:pt>
                <c:pt idx="46">
                  <c:v>27/4/2020</c:v>
                </c:pt>
                <c:pt idx="47">
                  <c:v>28/4/2020</c:v>
                </c:pt>
                <c:pt idx="48">
                  <c:v>29/4/2020</c:v>
                </c:pt>
                <c:pt idx="49">
                  <c:v>30/4/2020</c:v>
                </c:pt>
                <c:pt idx="50">
                  <c:v>1/5/2020</c:v>
                </c:pt>
                <c:pt idx="51">
                  <c:v>2/5/2020</c:v>
                </c:pt>
                <c:pt idx="52">
                  <c:v>3/5/2020</c:v>
                </c:pt>
                <c:pt idx="53">
                  <c:v>4/5/2020</c:v>
                </c:pt>
                <c:pt idx="54">
                  <c:v>5/5/2020</c:v>
                </c:pt>
                <c:pt idx="55">
                  <c:v>6/5/2020</c:v>
                </c:pt>
                <c:pt idx="56">
                  <c:v>7/5/2020</c:v>
                </c:pt>
                <c:pt idx="57">
                  <c:v>8/5/2020</c:v>
                </c:pt>
                <c:pt idx="58">
                  <c:v>9/5/2020</c:v>
                </c:pt>
                <c:pt idx="59">
                  <c:v>10/5/2020</c:v>
                </c:pt>
                <c:pt idx="60">
                  <c:v>11/5/2020</c:v>
                </c:pt>
                <c:pt idx="61">
                  <c:v>12/5/2020</c:v>
                </c:pt>
                <c:pt idx="62">
                  <c:v>13/5/2020</c:v>
                </c:pt>
                <c:pt idx="63">
                  <c:v>14/5/2020</c:v>
                </c:pt>
                <c:pt idx="64">
                  <c:v>15/5/2020</c:v>
                </c:pt>
                <c:pt idx="65">
                  <c:v>16/5/2020</c:v>
                </c:pt>
                <c:pt idx="66">
                  <c:v>17/5/2020</c:v>
                </c:pt>
                <c:pt idx="67">
                  <c:v>18/5/2020</c:v>
                </c:pt>
                <c:pt idx="68">
                  <c:v>19/5/2020</c:v>
                </c:pt>
                <c:pt idx="69">
                  <c:v>20/5/2020</c:v>
                </c:pt>
                <c:pt idx="70">
                  <c:v>21/5/2020</c:v>
                </c:pt>
                <c:pt idx="71">
                  <c:v>22/5/2020</c:v>
                </c:pt>
                <c:pt idx="72">
                  <c:v>23/5/2020</c:v>
                </c:pt>
                <c:pt idx="73">
                  <c:v>24/5/2020</c:v>
                </c:pt>
                <c:pt idx="74">
                  <c:v>25/5/2020</c:v>
                </c:pt>
                <c:pt idx="75">
                  <c:v>26/5/2020</c:v>
                </c:pt>
                <c:pt idx="76">
                  <c:v>27/5/2020</c:v>
                </c:pt>
                <c:pt idx="77">
                  <c:v>28/5/2020</c:v>
                </c:pt>
                <c:pt idx="78">
                  <c:v>29/5/2020</c:v>
                </c:pt>
                <c:pt idx="79">
                  <c:v>30/5/2020</c:v>
                </c:pt>
                <c:pt idx="80">
                  <c:v>31/5/2020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6/6/2020</c:v>
                </c:pt>
                <c:pt idx="87">
                  <c:v>7/6/2020</c:v>
                </c:pt>
                <c:pt idx="88">
                  <c:v>8/6/2020</c:v>
                </c:pt>
                <c:pt idx="89">
                  <c:v>9/6/2020</c:v>
                </c:pt>
                <c:pt idx="90">
                  <c:v>10/6/2020</c:v>
                </c:pt>
                <c:pt idx="91">
                  <c:v>11/6/2020</c:v>
                </c:pt>
                <c:pt idx="92">
                  <c:v>12/6/2020</c:v>
                </c:pt>
                <c:pt idx="93">
                  <c:v>13/6/2020</c:v>
                </c:pt>
                <c:pt idx="94">
                  <c:v>14/6/2020</c:v>
                </c:pt>
                <c:pt idx="95">
                  <c:v>15/6/2020</c:v>
                </c:pt>
                <c:pt idx="96">
                  <c:v>16/6/2020</c:v>
                </c:pt>
                <c:pt idx="97">
                  <c:v>17/6/2020</c:v>
                </c:pt>
                <c:pt idx="98">
                  <c:v>18/6/2020</c:v>
                </c:pt>
                <c:pt idx="99">
                  <c:v>19/6/2020</c:v>
                </c:pt>
                <c:pt idx="100">
                  <c:v>20/6/2020</c:v>
                </c:pt>
                <c:pt idx="101">
                  <c:v>21/6/2020</c:v>
                </c:pt>
                <c:pt idx="102">
                  <c:v>22/6/2020</c:v>
                </c:pt>
                <c:pt idx="103">
                  <c:v>23/6/2020</c:v>
                </c:pt>
                <c:pt idx="104">
                  <c:v>24/6/2020</c:v>
                </c:pt>
                <c:pt idx="105">
                  <c:v>25/6/2020</c:v>
                </c:pt>
                <c:pt idx="106">
                  <c:v>26/6/2020</c:v>
                </c:pt>
                <c:pt idx="107">
                  <c:v>27/6/2020</c:v>
                </c:pt>
                <c:pt idx="108">
                  <c:v>28/6/2020</c:v>
                </c:pt>
                <c:pt idx="109">
                  <c:v>29/6/2020</c:v>
                </c:pt>
                <c:pt idx="110">
                  <c:v>30/6/2020</c:v>
                </c:pt>
                <c:pt idx="111">
                  <c:v>1/7/2020</c:v>
                </c:pt>
                <c:pt idx="112">
                  <c:v>2/7/2020</c:v>
                </c:pt>
                <c:pt idx="113">
                  <c:v>3/7/2020</c:v>
                </c:pt>
                <c:pt idx="114">
                  <c:v>4/7/2020</c:v>
                </c:pt>
                <c:pt idx="115">
                  <c:v>5/7/2020</c:v>
                </c:pt>
                <c:pt idx="116">
                  <c:v>6/7/2020</c:v>
                </c:pt>
                <c:pt idx="117">
                  <c:v>7/7/2020</c:v>
                </c:pt>
                <c:pt idx="118">
                  <c:v>8/7/2020</c:v>
                </c:pt>
              </c:strCache>
            </c:strRef>
          </c:cat>
          <c:val>
            <c:numRef>
              <c:f>'Sweden-regions'!$K$22:$K$140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7876"/>
          <c:y val="0.100219"/>
          <c:w val="0.8911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10/7/2020</c:v>
                </c:pt>
              </c:strCache>
            </c:strRef>
          </c:cat>
          <c:val>
            <c:numRef>
              <c:f>'Sweden-regions'!$H$4:$H$142</c:f>
              <c:numCache>
                <c:ptCount val="13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  <c:pt idx="135">
                  <c:v>2461.000000</c:v>
                </c:pt>
                <c:pt idx="136">
                  <c:v>2469.000000</c:v>
                </c:pt>
                <c:pt idx="137">
                  <c:v>2469.000000</c:v>
                </c:pt>
                <c:pt idx="138">
                  <c:v>2469.000000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388"/>
          <c:y val="0"/>
          <c:w val="0.85125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'Sweden-regions'!$O$3</c:f>
              <c:strCache>
                <c:ptCount val="1"/>
                <c:pt idx="0">
                  <c:v>Actual New Cases Stockholm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'Sweden-regions'!$B$4:$B$139</c:f>
              <c:strCache>
                <c:ptCount val="136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</c:strCache>
            </c:strRef>
          </c:cat>
          <c:val>
            <c:numRef>
              <c:f>'Sweden-regions'!$O$4:$O$139</c:f>
              <c:numCache>
                <c:ptCount val="136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2.000000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10.000000</c:v>
                </c:pt>
                <c:pt idx="8">
                  <c:v>21.000000</c:v>
                </c:pt>
                <c:pt idx="9">
                  <c:v>22.000000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29.000000</c:v>
                </c:pt>
                <c:pt idx="13">
                  <c:v>64.000000</c:v>
                </c:pt>
                <c:pt idx="14">
                  <c:v>26.000000</c:v>
                </c:pt>
                <c:pt idx="15">
                  <c:v>32.000000</c:v>
                </c:pt>
                <c:pt idx="16">
                  <c:v>42.000000</c:v>
                </c:pt>
                <c:pt idx="17">
                  <c:v>31.000000</c:v>
                </c:pt>
                <c:pt idx="18">
                  <c:v>18.000000</c:v>
                </c:pt>
                <c:pt idx="19">
                  <c:v>17.000000</c:v>
                </c:pt>
                <c:pt idx="20">
                  <c:v>34.000000</c:v>
                </c:pt>
                <c:pt idx="21">
                  <c:v>35.000000</c:v>
                </c:pt>
                <c:pt idx="22">
                  <c:v>58.000000</c:v>
                </c:pt>
                <c:pt idx="23">
                  <c:v>66.000000</c:v>
                </c:pt>
                <c:pt idx="24">
                  <c:v>84.000000</c:v>
                </c:pt>
                <c:pt idx="25">
                  <c:v>71.000000</c:v>
                </c:pt>
                <c:pt idx="26">
                  <c:v>59.000000</c:v>
                </c:pt>
                <c:pt idx="27">
                  <c:v>99.000000</c:v>
                </c:pt>
                <c:pt idx="28">
                  <c:v>105.000000</c:v>
                </c:pt>
                <c:pt idx="29">
                  <c:v>154.000000</c:v>
                </c:pt>
                <c:pt idx="30">
                  <c:v>132.000000</c:v>
                </c:pt>
                <c:pt idx="31">
                  <c:v>176.000000</c:v>
                </c:pt>
                <c:pt idx="32">
                  <c:v>147.000000</c:v>
                </c:pt>
                <c:pt idx="33">
                  <c:v>150.000000</c:v>
                </c:pt>
                <c:pt idx="34">
                  <c:v>172.000000</c:v>
                </c:pt>
                <c:pt idx="35">
                  <c:v>209.000000</c:v>
                </c:pt>
                <c:pt idx="36">
                  <c:v>205.000000</c:v>
                </c:pt>
                <c:pt idx="37">
                  <c:v>216.000000</c:v>
                </c:pt>
                <c:pt idx="38">
                  <c:v>245.000000</c:v>
                </c:pt>
                <c:pt idx="39">
                  <c:v>129.000000</c:v>
                </c:pt>
                <c:pt idx="40">
                  <c:v>172.000000</c:v>
                </c:pt>
                <c:pt idx="41">
                  <c:v>131.000000</c:v>
                </c:pt>
                <c:pt idx="42">
                  <c:v>243.000000</c:v>
                </c:pt>
                <c:pt idx="43">
                  <c:v>271.000000</c:v>
                </c:pt>
                <c:pt idx="44">
                  <c:v>240.000000</c:v>
                </c:pt>
                <c:pt idx="45">
                  <c:v>148.000000</c:v>
                </c:pt>
                <c:pt idx="46">
                  <c:v>200.000000</c:v>
                </c:pt>
                <c:pt idx="47">
                  <c:v>182.000000</c:v>
                </c:pt>
                <c:pt idx="48">
                  <c:v>200.000000</c:v>
                </c:pt>
                <c:pt idx="49">
                  <c:v>179.000000</c:v>
                </c:pt>
                <c:pt idx="50">
                  <c:v>215.000000</c:v>
                </c:pt>
                <c:pt idx="51">
                  <c:v>221.000000</c:v>
                </c:pt>
                <c:pt idx="52">
                  <c:v>221.000000</c:v>
                </c:pt>
                <c:pt idx="53">
                  <c:v>180.000000</c:v>
                </c:pt>
                <c:pt idx="54">
                  <c:v>192.000000</c:v>
                </c:pt>
                <c:pt idx="55">
                  <c:v>211.000000</c:v>
                </c:pt>
                <c:pt idx="56">
                  <c:v>163.000000</c:v>
                </c:pt>
                <c:pt idx="57">
                  <c:v>288.000000</c:v>
                </c:pt>
                <c:pt idx="58">
                  <c:v>291.000000</c:v>
                </c:pt>
                <c:pt idx="59">
                  <c:v>233.000000</c:v>
                </c:pt>
                <c:pt idx="60">
                  <c:v>138.000000</c:v>
                </c:pt>
                <c:pt idx="61">
                  <c:v>110.000000</c:v>
                </c:pt>
                <c:pt idx="62">
                  <c:v>226.000000</c:v>
                </c:pt>
                <c:pt idx="63">
                  <c:v>259.000000</c:v>
                </c:pt>
                <c:pt idx="64">
                  <c:v>279.000000</c:v>
                </c:pt>
                <c:pt idx="65">
                  <c:v>257.000000</c:v>
                </c:pt>
                <c:pt idx="66">
                  <c:v>141.000000</c:v>
                </c:pt>
                <c:pt idx="67">
                  <c:v>80.000000</c:v>
                </c:pt>
                <c:pt idx="68">
                  <c:v>128.000000</c:v>
                </c:pt>
                <c:pt idx="69">
                  <c:v>173.000000</c:v>
                </c:pt>
                <c:pt idx="70">
                  <c:v>173.000000</c:v>
                </c:pt>
                <c:pt idx="71">
                  <c:v>213.000000</c:v>
                </c:pt>
                <c:pt idx="72">
                  <c:v>304.000000</c:v>
                </c:pt>
                <c:pt idx="73">
                  <c:v>235.000000</c:v>
                </c:pt>
                <c:pt idx="74">
                  <c:v>115.000000</c:v>
                </c:pt>
                <c:pt idx="75">
                  <c:v>78.000000</c:v>
                </c:pt>
                <c:pt idx="76">
                  <c:v>242.000000</c:v>
                </c:pt>
                <c:pt idx="77">
                  <c:v>282.000000</c:v>
                </c:pt>
                <c:pt idx="78">
                  <c:v>259.000000</c:v>
                </c:pt>
                <c:pt idx="79">
                  <c:v>177.000000</c:v>
                </c:pt>
                <c:pt idx="80">
                  <c:v>208.000000</c:v>
                </c:pt>
                <c:pt idx="81">
                  <c:v>64.000000</c:v>
                </c:pt>
                <c:pt idx="82">
                  <c:v>59.000000</c:v>
                </c:pt>
                <c:pt idx="83">
                  <c:v>177.000000</c:v>
                </c:pt>
                <c:pt idx="84">
                  <c:v>202.000000</c:v>
                </c:pt>
                <c:pt idx="85">
                  <c:v>192.000000</c:v>
                </c:pt>
                <c:pt idx="86">
                  <c:v>124.000000</c:v>
                </c:pt>
                <c:pt idx="87">
                  <c:v>148.000000</c:v>
                </c:pt>
                <c:pt idx="88">
                  <c:v>78.000000</c:v>
                </c:pt>
                <c:pt idx="89">
                  <c:v>59.000000</c:v>
                </c:pt>
                <c:pt idx="90">
                  <c:v>182.000000</c:v>
                </c:pt>
                <c:pt idx="91">
                  <c:v>213.000000</c:v>
                </c:pt>
                <c:pt idx="92">
                  <c:v>226.000000</c:v>
                </c:pt>
                <c:pt idx="93">
                  <c:v>284.000000</c:v>
                </c:pt>
                <c:pt idx="94">
                  <c:v>218.000000</c:v>
                </c:pt>
                <c:pt idx="95">
                  <c:v>73.000000</c:v>
                </c:pt>
                <c:pt idx="96">
                  <c:v>67.000000</c:v>
                </c:pt>
                <c:pt idx="97">
                  <c:v>162.000000</c:v>
                </c:pt>
                <c:pt idx="98">
                  <c:v>153.000000</c:v>
                </c:pt>
                <c:pt idx="99">
                  <c:v>251.000000</c:v>
                </c:pt>
                <c:pt idx="100">
                  <c:v>220.000000</c:v>
                </c:pt>
                <c:pt idx="101">
                  <c:v>238.000000</c:v>
                </c:pt>
                <c:pt idx="102">
                  <c:v>207.000000</c:v>
                </c:pt>
                <c:pt idx="103">
                  <c:v>47.000000</c:v>
                </c:pt>
                <c:pt idx="104">
                  <c:v>242.000000</c:v>
                </c:pt>
                <c:pt idx="105">
                  <c:v>257.000000</c:v>
                </c:pt>
                <c:pt idx="106">
                  <c:v>267.000000</c:v>
                </c:pt>
                <c:pt idx="107">
                  <c:v>222.000000</c:v>
                </c:pt>
                <c:pt idx="108">
                  <c:v>203.000000</c:v>
                </c:pt>
                <c:pt idx="109">
                  <c:v>182.000000</c:v>
                </c:pt>
                <c:pt idx="110">
                  <c:v>75.000000</c:v>
                </c:pt>
                <c:pt idx="111">
                  <c:v>141.000000</c:v>
                </c:pt>
                <c:pt idx="112">
                  <c:v>238.000000</c:v>
                </c:pt>
                <c:pt idx="113">
                  <c:v>380.000000</c:v>
                </c:pt>
                <c:pt idx="114">
                  <c:v>424.000000</c:v>
                </c:pt>
                <c:pt idx="115">
                  <c:v>448.000000</c:v>
                </c:pt>
                <c:pt idx="116">
                  <c:v>211.000000</c:v>
                </c:pt>
                <c:pt idx="117">
                  <c:v>92.000000</c:v>
                </c:pt>
                <c:pt idx="118">
                  <c:v>230.000000</c:v>
                </c:pt>
                <c:pt idx="119">
                  <c:v>244.000000</c:v>
                </c:pt>
                <c:pt idx="120">
                  <c:v>322.000000</c:v>
                </c:pt>
                <c:pt idx="121">
                  <c:v>252.000000</c:v>
                </c:pt>
                <c:pt idx="122">
                  <c:v>229.000000</c:v>
                </c:pt>
                <c:pt idx="123">
                  <c:v>322.000000</c:v>
                </c:pt>
                <c:pt idx="124">
                  <c:v>226.000000</c:v>
                </c:pt>
                <c:pt idx="125">
                  <c:v>286.000000</c:v>
                </c:pt>
                <c:pt idx="126">
                  <c:v>215.000000</c:v>
                </c:pt>
                <c:pt idx="127">
                  <c:v>194.000000</c:v>
                </c:pt>
                <c:pt idx="128">
                  <c:v>196.000000</c:v>
                </c:pt>
                <c:pt idx="129">
                  <c:v>222.000000</c:v>
                </c:pt>
                <c:pt idx="130">
                  <c:v>143.000000</c:v>
                </c:pt>
                <c:pt idx="131">
                  <c:v>137.000000</c:v>
                </c:pt>
                <c:pt idx="132">
                  <c:v>53.000000</c:v>
                </c:pt>
                <c:pt idx="133">
                  <c:v>46.000000</c:v>
                </c:pt>
                <c:pt idx="134">
                  <c:v>183.000000</c:v>
                </c:pt>
                <c:pt idx="135">
                  <c:v>143.000000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.3333"/>
        <c:minorUnit val="4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'Sweden-regions'!$P$3</c:f>
              <c:strCache>
                <c:ptCount val="1"/>
                <c:pt idx="0">
                  <c:v>Actual New Cases Västra Götland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1"/>
                    <a:satOff val="40788"/>
                    <a:lumOff val="-3126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'Sweden-regions'!$B$4:$B$139</c:f>
              <c:strCache>
                <c:ptCount val="136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</c:strCache>
            </c:strRef>
          </c:cat>
          <c:val>
            <c:numRef>
              <c:f>'Sweden-regions'!$P$4:$P$139</c:f>
              <c:numCache>
                <c:ptCount val="136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3.000000</c:v>
                </c:pt>
                <c:pt idx="4">
                  <c:v>2.000000</c:v>
                </c:pt>
                <c:pt idx="5">
                  <c:v>0.000000</c:v>
                </c:pt>
                <c:pt idx="6">
                  <c:v>3.000000</c:v>
                </c:pt>
                <c:pt idx="7">
                  <c:v>2.000000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15.000000</c:v>
                </c:pt>
                <c:pt idx="14">
                  <c:v>13.000000</c:v>
                </c:pt>
                <c:pt idx="15">
                  <c:v>57.000000</c:v>
                </c:pt>
                <c:pt idx="16">
                  <c:v>19.000000</c:v>
                </c:pt>
                <c:pt idx="17">
                  <c:v>19.000000</c:v>
                </c:pt>
                <c:pt idx="18">
                  <c:v>5.000000</c:v>
                </c:pt>
                <c:pt idx="19">
                  <c:v>18.000000</c:v>
                </c:pt>
                <c:pt idx="20">
                  <c:v>6.000000</c:v>
                </c:pt>
                <c:pt idx="21">
                  <c:v>13.000000</c:v>
                </c:pt>
                <c:pt idx="22">
                  <c:v>10.000000</c:v>
                </c:pt>
                <c:pt idx="23">
                  <c:v>14.000000</c:v>
                </c:pt>
                <c:pt idx="24">
                  <c:v>23.000000</c:v>
                </c:pt>
                <c:pt idx="25">
                  <c:v>8.000000</c:v>
                </c:pt>
                <c:pt idx="26">
                  <c:v>4.000000</c:v>
                </c:pt>
                <c:pt idx="27">
                  <c:v>9.000000</c:v>
                </c:pt>
                <c:pt idx="28">
                  <c:v>10.000000</c:v>
                </c:pt>
                <c:pt idx="29">
                  <c:v>19.000000</c:v>
                </c:pt>
                <c:pt idx="30">
                  <c:v>20.000000</c:v>
                </c:pt>
                <c:pt idx="31">
                  <c:v>18.000000</c:v>
                </c:pt>
                <c:pt idx="32">
                  <c:v>25.000000</c:v>
                </c:pt>
                <c:pt idx="33">
                  <c:v>15.000000</c:v>
                </c:pt>
                <c:pt idx="34">
                  <c:v>27.000000</c:v>
                </c:pt>
                <c:pt idx="35">
                  <c:v>29.000000</c:v>
                </c:pt>
                <c:pt idx="36">
                  <c:v>29.000000</c:v>
                </c:pt>
                <c:pt idx="37">
                  <c:v>47.000000</c:v>
                </c:pt>
                <c:pt idx="38">
                  <c:v>48.000000</c:v>
                </c:pt>
                <c:pt idx="39">
                  <c:v>30.000000</c:v>
                </c:pt>
                <c:pt idx="40">
                  <c:v>30.000000</c:v>
                </c:pt>
                <c:pt idx="41">
                  <c:v>53.000000</c:v>
                </c:pt>
                <c:pt idx="42">
                  <c:v>64.000000</c:v>
                </c:pt>
                <c:pt idx="43">
                  <c:v>68.000000</c:v>
                </c:pt>
                <c:pt idx="44">
                  <c:v>116.000000</c:v>
                </c:pt>
                <c:pt idx="45">
                  <c:v>69.000000</c:v>
                </c:pt>
                <c:pt idx="46">
                  <c:v>32.000000</c:v>
                </c:pt>
                <c:pt idx="47">
                  <c:v>42.000000</c:v>
                </c:pt>
                <c:pt idx="48">
                  <c:v>48.000000</c:v>
                </c:pt>
                <c:pt idx="49">
                  <c:v>63.000000</c:v>
                </c:pt>
                <c:pt idx="50">
                  <c:v>70.000000</c:v>
                </c:pt>
                <c:pt idx="51">
                  <c:v>84.000000</c:v>
                </c:pt>
                <c:pt idx="52">
                  <c:v>77.000000</c:v>
                </c:pt>
                <c:pt idx="53">
                  <c:v>48.000000</c:v>
                </c:pt>
                <c:pt idx="54">
                  <c:v>31.000000</c:v>
                </c:pt>
                <c:pt idx="55">
                  <c:v>50.000000</c:v>
                </c:pt>
                <c:pt idx="56">
                  <c:v>123.000000</c:v>
                </c:pt>
                <c:pt idx="57">
                  <c:v>79.000000</c:v>
                </c:pt>
                <c:pt idx="58">
                  <c:v>72.000000</c:v>
                </c:pt>
                <c:pt idx="59">
                  <c:v>147.000000</c:v>
                </c:pt>
                <c:pt idx="60">
                  <c:v>94.000000</c:v>
                </c:pt>
                <c:pt idx="61">
                  <c:v>46.000000</c:v>
                </c:pt>
                <c:pt idx="62">
                  <c:v>99.000000</c:v>
                </c:pt>
                <c:pt idx="63">
                  <c:v>83.000000</c:v>
                </c:pt>
                <c:pt idx="64">
                  <c:v>149.000000</c:v>
                </c:pt>
                <c:pt idx="65">
                  <c:v>95.000000</c:v>
                </c:pt>
                <c:pt idx="66">
                  <c:v>123.000000</c:v>
                </c:pt>
                <c:pt idx="67">
                  <c:v>33.000000</c:v>
                </c:pt>
                <c:pt idx="68">
                  <c:v>42.000000</c:v>
                </c:pt>
                <c:pt idx="69">
                  <c:v>75.000000</c:v>
                </c:pt>
                <c:pt idx="70">
                  <c:v>110.000000</c:v>
                </c:pt>
                <c:pt idx="71">
                  <c:v>177.000000</c:v>
                </c:pt>
                <c:pt idx="72">
                  <c:v>163.000000</c:v>
                </c:pt>
                <c:pt idx="73">
                  <c:v>129.000000</c:v>
                </c:pt>
                <c:pt idx="74">
                  <c:v>109.000000</c:v>
                </c:pt>
                <c:pt idx="75">
                  <c:v>86.000000</c:v>
                </c:pt>
                <c:pt idx="76">
                  <c:v>54.000000</c:v>
                </c:pt>
                <c:pt idx="77">
                  <c:v>150.000000</c:v>
                </c:pt>
                <c:pt idx="78">
                  <c:v>133.000000</c:v>
                </c:pt>
                <c:pt idx="79">
                  <c:v>151.000000</c:v>
                </c:pt>
                <c:pt idx="80">
                  <c:v>154.000000</c:v>
                </c:pt>
                <c:pt idx="81">
                  <c:v>97.000000</c:v>
                </c:pt>
                <c:pt idx="82">
                  <c:v>89.000000</c:v>
                </c:pt>
                <c:pt idx="83">
                  <c:v>40.000000</c:v>
                </c:pt>
                <c:pt idx="84">
                  <c:v>105.000000</c:v>
                </c:pt>
                <c:pt idx="85">
                  <c:v>162.000000</c:v>
                </c:pt>
                <c:pt idx="86">
                  <c:v>168.000000</c:v>
                </c:pt>
                <c:pt idx="87">
                  <c:v>146.000000</c:v>
                </c:pt>
                <c:pt idx="88">
                  <c:v>84.000000</c:v>
                </c:pt>
                <c:pt idx="89">
                  <c:v>27.000000</c:v>
                </c:pt>
                <c:pt idx="90">
                  <c:v>107.000000</c:v>
                </c:pt>
                <c:pt idx="91">
                  <c:v>119.000000</c:v>
                </c:pt>
                <c:pt idx="92">
                  <c:v>106.000000</c:v>
                </c:pt>
                <c:pt idx="93">
                  <c:v>102.000000</c:v>
                </c:pt>
                <c:pt idx="94">
                  <c:v>223.000000</c:v>
                </c:pt>
                <c:pt idx="95">
                  <c:v>117.000000</c:v>
                </c:pt>
                <c:pt idx="96">
                  <c:v>99.000000</c:v>
                </c:pt>
                <c:pt idx="97">
                  <c:v>93.000000</c:v>
                </c:pt>
                <c:pt idx="98">
                  <c:v>269.000000</c:v>
                </c:pt>
                <c:pt idx="99">
                  <c:v>429.000000</c:v>
                </c:pt>
                <c:pt idx="100">
                  <c:v>405.000000</c:v>
                </c:pt>
                <c:pt idx="101">
                  <c:v>483.000000</c:v>
                </c:pt>
                <c:pt idx="102">
                  <c:v>284.000000</c:v>
                </c:pt>
                <c:pt idx="103">
                  <c:v>230.000000</c:v>
                </c:pt>
                <c:pt idx="104">
                  <c:v>123.000000</c:v>
                </c:pt>
                <c:pt idx="105">
                  <c:v>258.000000</c:v>
                </c:pt>
                <c:pt idx="106">
                  <c:v>584.000000</c:v>
                </c:pt>
                <c:pt idx="107">
                  <c:v>529.000000</c:v>
                </c:pt>
                <c:pt idx="108">
                  <c:v>541.000000</c:v>
                </c:pt>
                <c:pt idx="109">
                  <c:v>448.000000</c:v>
                </c:pt>
                <c:pt idx="110">
                  <c:v>162.000000</c:v>
                </c:pt>
                <c:pt idx="111">
                  <c:v>222.000000</c:v>
                </c:pt>
                <c:pt idx="112">
                  <c:v>354.000000</c:v>
                </c:pt>
                <c:pt idx="113">
                  <c:v>335.000000</c:v>
                </c:pt>
                <c:pt idx="114">
                  <c:v>304.000000</c:v>
                </c:pt>
                <c:pt idx="115">
                  <c:v>279.000000</c:v>
                </c:pt>
                <c:pt idx="116">
                  <c:v>385.000000</c:v>
                </c:pt>
                <c:pt idx="117">
                  <c:v>139.000000</c:v>
                </c:pt>
                <c:pt idx="118">
                  <c:v>262.000000</c:v>
                </c:pt>
                <c:pt idx="119">
                  <c:v>268.000000</c:v>
                </c:pt>
                <c:pt idx="120">
                  <c:v>512.000000</c:v>
                </c:pt>
                <c:pt idx="121">
                  <c:v>377.000000</c:v>
                </c:pt>
                <c:pt idx="122">
                  <c:v>313.000000</c:v>
                </c:pt>
                <c:pt idx="123">
                  <c:v>233.000000</c:v>
                </c:pt>
                <c:pt idx="124">
                  <c:v>176.000000</c:v>
                </c:pt>
                <c:pt idx="125">
                  <c:v>137.000000</c:v>
                </c:pt>
                <c:pt idx="126">
                  <c:v>254.000000</c:v>
                </c:pt>
                <c:pt idx="127">
                  <c:v>105.000000</c:v>
                </c:pt>
                <c:pt idx="128">
                  <c:v>218.000000</c:v>
                </c:pt>
                <c:pt idx="129">
                  <c:v>186.000000</c:v>
                </c:pt>
                <c:pt idx="130">
                  <c:v>179.000000</c:v>
                </c:pt>
                <c:pt idx="131">
                  <c:v>125.000000</c:v>
                </c:pt>
                <c:pt idx="132">
                  <c:v>19.000000</c:v>
                </c:pt>
                <c:pt idx="133">
                  <c:v>54.000000</c:v>
                </c:pt>
                <c:pt idx="134">
                  <c:v>214.000000</c:v>
                </c:pt>
                <c:pt idx="135">
                  <c:v>138.000000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4.5455"/>
        <c:minorUnit val="27.272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926"/>
          <c:y val="0.100219"/>
          <c:w val="0.9113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'Sweden-regions'!$Q$3</c:f>
              <c:strCache>
                <c:ptCount val="1"/>
                <c:pt idx="0">
                  <c:v>Actual New Cases Örebro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'Sweden-regions'!$B$20:$B$140</c:f>
              <c:strCache>
                <c:ptCount val="121"/>
                <c:pt idx="0">
                  <c:v>12/03/20</c:v>
                </c:pt>
                <c:pt idx="1">
                  <c:v>13/03/20</c:v>
                </c:pt>
                <c:pt idx="2">
                  <c:v>14/3/2020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30/3/2020</c:v>
                </c:pt>
                <c:pt idx="19">
                  <c:v>31/3/2020</c:v>
                </c:pt>
                <c:pt idx="20">
                  <c:v>1/4/2020</c:v>
                </c:pt>
                <c:pt idx="21">
                  <c:v>2/4/2020</c:v>
                </c:pt>
                <c:pt idx="22">
                  <c:v>3/4/2020</c:v>
                </c:pt>
                <c:pt idx="23">
                  <c:v>4/4/2020</c:v>
                </c:pt>
                <c:pt idx="24">
                  <c:v>5/4/2020</c:v>
                </c:pt>
                <c:pt idx="25">
                  <c:v>6/4/2020</c:v>
                </c:pt>
                <c:pt idx="26">
                  <c:v>7/4/2020</c:v>
                </c:pt>
                <c:pt idx="27">
                  <c:v>8/4/2020</c:v>
                </c:pt>
                <c:pt idx="28">
                  <c:v>9/4/2020</c:v>
                </c:pt>
                <c:pt idx="29">
                  <c:v>10/4/2020</c:v>
                </c:pt>
                <c:pt idx="30">
                  <c:v>11/4/2020</c:v>
                </c:pt>
                <c:pt idx="31">
                  <c:v>12/4/2020</c:v>
                </c:pt>
                <c:pt idx="32">
                  <c:v>13/4/2020</c:v>
                </c:pt>
                <c:pt idx="33">
                  <c:v>14/4/2020</c:v>
                </c:pt>
                <c:pt idx="34">
                  <c:v>15/4/2020</c:v>
                </c:pt>
                <c:pt idx="35">
                  <c:v>16/4/2020</c:v>
                </c:pt>
                <c:pt idx="36">
                  <c:v>17/4/2020</c:v>
                </c:pt>
                <c:pt idx="37">
                  <c:v>18/4/2020</c:v>
                </c:pt>
                <c:pt idx="38">
                  <c:v>19/4/2020</c:v>
                </c:pt>
                <c:pt idx="39">
                  <c:v>20/4/2020</c:v>
                </c:pt>
                <c:pt idx="40">
                  <c:v>21/4/2020</c:v>
                </c:pt>
                <c:pt idx="41">
                  <c:v>22/4/2020</c:v>
                </c:pt>
                <c:pt idx="42">
                  <c:v>23/4/2020</c:v>
                </c:pt>
                <c:pt idx="43">
                  <c:v>24/4/2020</c:v>
                </c:pt>
                <c:pt idx="44">
                  <c:v>25/4/2020</c:v>
                </c:pt>
                <c:pt idx="45">
                  <c:v>26/4/2020</c:v>
                </c:pt>
                <c:pt idx="46">
                  <c:v>27/4/2020</c:v>
                </c:pt>
                <c:pt idx="47">
                  <c:v>28/4/2020</c:v>
                </c:pt>
                <c:pt idx="48">
                  <c:v>29/4/2020</c:v>
                </c:pt>
                <c:pt idx="49">
                  <c:v>30/4/2020</c:v>
                </c:pt>
                <c:pt idx="50">
                  <c:v>1/5/2020</c:v>
                </c:pt>
                <c:pt idx="51">
                  <c:v>2/5/2020</c:v>
                </c:pt>
                <c:pt idx="52">
                  <c:v>3/5/2020</c:v>
                </c:pt>
                <c:pt idx="53">
                  <c:v>4/5/2020</c:v>
                </c:pt>
                <c:pt idx="54">
                  <c:v>5/5/2020</c:v>
                </c:pt>
                <c:pt idx="55">
                  <c:v>6/5/2020</c:v>
                </c:pt>
                <c:pt idx="56">
                  <c:v>7/5/2020</c:v>
                </c:pt>
                <c:pt idx="57">
                  <c:v>8/5/2020</c:v>
                </c:pt>
                <c:pt idx="58">
                  <c:v>9/5/2020</c:v>
                </c:pt>
                <c:pt idx="59">
                  <c:v>10/5/2020</c:v>
                </c:pt>
                <c:pt idx="60">
                  <c:v>11/5/2020</c:v>
                </c:pt>
                <c:pt idx="61">
                  <c:v>12/5/2020</c:v>
                </c:pt>
                <c:pt idx="62">
                  <c:v>13/5/2020</c:v>
                </c:pt>
                <c:pt idx="63">
                  <c:v>14/5/2020</c:v>
                </c:pt>
                <c:pt idx="64">
                  <c:v>15/5/2020</c:v>
                </c:pt>
                <c:pt idx="65">
                  <c:v>16/5/2020</c:v>
                </c:pt>
                <c:pt idx="66">
                  <c:v>17/5/2020</c:v>
                </c:pt>
                <c:pt idx="67">
                  <c:v>18/5/2020</c:v>
                </c:pt>
                <c:pt idx="68">
                  <c:v>19/5/2020</c:v>
                </c:pt>
                <c:pt idx="69">
                  <c:v>20/5/2020</c:v>
                </c:pt>
                <c:pt idx="70">
                  <c:v>21/5/2020</c:v>
                </c:pt>
                <c:pt idx="71">
                  <c:v>22/5/2020</c:v>
                </c:pt>
                <c:pt idx="72">
                  <c:v>23/5/2020</c:v>
                </c:pt>
                <c:pt idx="73">
                  <c:v>24/5/2020</c:v>
                </c:pt>
                <c:pt idx="74">
                  <c:v>25/5/2020</c:v>
                </c:pt>
                <c:pt idx="75">
                  <c:v>26/5/2020</c:v>
                </c:pt>
                <c:pt idx="76">
                  <c:v>27/5/2020</c:v>
                </c:pt>
                <c:pt idx="77">
                  <c:v>28/5/2020</c:v>
                </c:pt>
                <c:pt idx="78">
                  <c:v>29/5/2020</c:v>
                </c:pt>
                <c:pt idx="79">
                  <c:v>30/5/2020</c:v>
                </c:pt>
                <c:pt idx="80">
                  <c:v>31/5/2020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6/6/2020</c:v>
                </c:pt>
                <c:pt idx="87">
                  <c:v>7/6/2020</c:v>
                </c:pt>
                <c:pt idx="88">
                  <c:v>8/6/2020</c:v>
                </c:pt>
                <c:pt idx="89">
                  <c:v>9/6/2020</c:v>
                </c:pt>
                <c:pt idx="90">
                  <c:v>10/6/2020</c:v>
                </c:pt>
                <c:pt idx="91">
                  <c:v>11/6/2020</c:v>
                </c:pt>
                <c:pt idx="92">
                  <c:v>12/6/2020</c:v>
                </c:pt>
                <c:pt idx="93">
                  <c:v>13/6/2020</c:v>
                </c:pt>
                <c:pt idx="94">
                  <c:v>14/6/2020</c:v>
                </c:pt>
                <c:pt idx="95">
                  <c:v>15/6/2020</c:v>
                </c:pt>
                <c:pt idx="96">
                  <c:v>16/6/2020</c:v>
                </c:pt>
                <c:pt idx="97">
                  <c:v>17/6/2020</c:v>
                </c:pt>
                <c:pt idx="98">
                  <c:v>18/6/2020</c:v>
                </c:pt>
                <c:pt idx="99">
                  <c:v>19/6/2020</c:v>
                </c:pt>
                <c:pt idx="100">
                  <c:v>20/6/2020</c:v>
                </c:pt>
                <c:pt idx="101">
                  <c:v>21/6/2020</c:v>
                </c:pt>
                <c:pt idx="102">
                  <c:v>22/6/2020</c:v>
                </c:pt>
                <c:pt idx="103">
                  <c:v>23/6/2020</c:v>
                </c:pt>
                <c:pt idx="104">
                  <c:v>24/6/2020</c:v>
                </c:pt>
                <c:pt idx="105">
                  <c:v>25/6/2020</c:v>
                </c:pt>
                <c:pt idx="106">
                  <c:v>26/6/2020</c:v>
                </c:pt>
                <c:pt idx="107">
                  <c:v>27/6/2020</c:v>
                </c:pt>
                <c:pt idx="108">
                  <c:v>28/6/2020</c:v>
                </c:pt>
                <c:pt idx="109">
                  <c:v>29/6/2020</c:v>
                </c:pt>
                <c:pt idx="110">
                  <c:v>30/6/2020</c:v>
                </c:pt>
                <c:pt idx="111">
                  <c:v>1/7/2020</c:v>
                </c:pt>
                <c:pt idx="112">
                  <c:v>2/7/2020</c:v>
                </c:pt>
                <c:pt idx="113">
                  <c:v>3/7/2020</c:v>
                </c:pt>
                <c:pt idx="114">
                  <c:v>4/7/2020</c:v>
                </c:pt>
                <c:pt idx="115">
                  <c:v>5/7/2020</c:v>
                </c:pt>
                <c:pt idx="116">
                  <c:v>6/7/2020</c:v>
                </c:pt>
                <c:pt idx="117">
                  <c:v>7/7/2020</c:v>
                </c:pt>
                <c:pt idx="118">
                  <c:v>8/7/2020</c:v>
                </c:pt>
                <c:pt idx="119">
                  <c:v>9/7/2020</c:v>
                </c:pt>
                <c:pt idx="120">
                  <c:v>10/7/2020</c:v>
                </c:pt>
              </c:strCache>
            </c:strRef>
          </c:cat>
          <c:val>
            <c:numRef>
              <c:f>'Sweden-regions'!$Q$20:$Q$140</c:f>
              <c:numCache>
                <c:ptCount val="121"/>
                <c:pt idx="0">
                  <c:v>3.000000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16.000000</c:v>
                </c:pt>
                <c:pt idx="6">
                  <c:v>3.000000</c:v>
                </c:pt>
                <c:pt idx="7">
                  <c:v>9.000000</c:v>
                </c:pt>
                <c:pt idx="8">
                  <c:v>5.000000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6.000000</c:v>
                </c:pt>
                <c:pt idx="12">
                  <c:v>11.000000</c:v>
                </c:pt>
                <c:pt idx="13">
                  <c:v>8.000000</c:v>
                </c:pt>
                <c:pt idx="14">
                  <c:v>6.000000</c:v>
                </c:pt>
                <c:pt idx="15">
                  <c:v>6.000000</c:v>
                </c:pt>
                <c:pt idx="16">
                  <c:v>8.000000</c:v>
                </c:pt>
                <c:pt idx="17">
                  <c:v>3.000000</c:v>
                </c:pt>
                <c:pt idx="18">
                  <c:v>17.000000</c:v>
                </c:pt>
                <c:pt idx="19">
                  <c:v>11.000000</c:v>
                </c:pt>
                <c:pt idx="20">
                  <c:v>5.000000</c:v>
                </c:pt>
                <c:pt idx="21">
                  <c:v>28.000000</c:v>
                </c:pt>
                <c:pt idx="22">
                  <c:v>20.000000</c:v>
                </c:pt>
                <c:pt idx="23">
                  <c:v>3.000000</c:v>
                </c:pt>
                <c:pt idx="24">
                  <c:v>0.000000</c:v>
                </c:pt>
                <c:pt idx="25">
                  <c:v>12.000000</c:v>
                </c:pt>
                <c:pt idx="26">
                  <c:v>73.000000</c:v>
                </c:pt>
                <c:pt idx="27">
                  <c:v>37.000000</c:v>
                </c:pt>
                <c:pt idx="28">
                  <c:v>10.000000</c:v>
                </c:pt>
                <c:pt idx="29">
                  <c:v>7.000000</c:v>
                </c:pt>
                <c:pt idx="30">
                  <c:v>13.000000</c:v>
                </c:pt>
                <c:pt idx="31">
                  <c:v>75.000000</c:v>
                </c:pt>
                <c:pt idx="32">
                  <c:v>21.000000</c:v>
                </c:pt>
                <c:pt idx="33">
                  <c:v>53.000000</c:v>
                </c:pt>
                <c:pt idx="34">
                  <c:v>30.000000</c:v>
                </c:pt>
                <c:pt idx="35">
                  <c:v>30.000000</c:v>
                </c:pt>
                <c:pt idx="36">
                  <c:v>32.000000</c:v>
                </c:pt>
                <c:pt idx="37">
                  <c:v>52.000000</c:v>
                </c:pt>
                <c:pt idx="38">
                  <c:v>6.000000</c:v>
                </c:pt>
                <c:pt idx="39">
                  <c:v>23.000000</c:v>
                </c:pt>
                <c:pt idx="40">
                  <c:v>64.000000</c:v>
                </c:pt>
                <c:pt idx="41">
                  <c:v>27.000000</c:v>
                </c:pt>
                <c:pt idx="42">
                  <c:v>38.000000</c:v>
                </c:pt>
                <c:pt idx="43">
                  <c:v>41.000000</c:v>
                </c:pt>
                <c:pt idx="44">
                  <c:v>37.000000</c:v>
                </c:pt>
                <c:pt idx="45">
                  <c:v>17.000000</c:v>
                </c:pt>
                <c:pt idx="46">
                  <c:v>18.000000</c:v>
                </c:pt>
                <c:pt idx="47">
                  <c:v>74.000000</c:v>
                </c:pt>
                <c:pt idx="48">
                  <c:v>34.000000</c:v>
                </c:pt>
                <c:pt idx="49">
                  <c:v>44.000000</c:v>
                </c:pt>
                <c:pt idx="50">
                  <c:v>34.000000</c:v>
                </c:pt>
                <c:pt idx="51">
                  <c:v>20.000000</c:v>
                </c:pt>
                <c:pt idx="52">
                  <c:v>14.000000</c:v>
                </c:pt>
                <c:pt idx="53">
                  <c:v>17.000000</c:v>
                </c:pt>
                <c:pt idx="54">
                  <c:v>49.000000</c:v>
                </c:pt>
                <c:pt idx="55">
                  <c:v>35.000000</c:v>
                </c:pt>
                <c:pt idx="56">
                  <c:v>37.000000</c:v>
                </c:pt>
                <c:pt idx="57">
                  <c:v>35.000000</c:v>
                </c:pt>
                <c:pt idx="58">
                  <c:v>29.000000</c:v>
                </c:pt>
                <c:pt idx="59">
                  <c:v>16.000000</c:v>
                </c:pt>
                <c:pt idx="60">
                  <c:v>27.000000</c:v>
                </c:pt>
                <c:pt idx="61">
                  <c:v>46.000000</c:v>
                </c:pt>
                <c:pt idx="62">
                  <c:v>30.000000</c:v>
                </c:pt>
                <c:pt idx="63">
                  <c:v>24.000000</c:v>
                </c:pt>
                <c:pt idx="64">
                  <c:v>26.000000</c:v>
                </c:pt>
                <c:pt idx="65">
                  <c:v>20.000000</c:v>
                </c:pt>
                <c:pt idx="66">
                  <c:v>3.000000</c:v>
                </c:pt>
                <c:pt idx="67">
                  <c:v>11.000000</c:v>
                </c:pt>
                <c:pt idx="68">
                  <c:v>22.000000</c:v>
                </c:pt>
                <c:pt idx="69">
                  <c:v>54.000000</c:v>
                </c:pt>
                <c:pt idx="70">
                  <c:v>38.000000</c:v>
                </c:pt>
                <c:pt idx="71">
                  <c:v>10.000000</c:v>
                </c:pt>
                <c:pt idx="72">
                  <c:v>8.000000</c:v>
                </c:pt>
                <c:pt idx="73">
                  <c:v>29.000000</c:v>
                </c:pt>
                <c:pt idx="74">
                  <c:v>11.000000</c:v>
                </c:pt>
                <c:pt idx="75">
                  <c:v>28.000000</c:v>
                </c:pt>
                <c:pt idx="76">
                  <c:v>31.000000</c:v>
                </c:pt>
                <c:pt idx="77">
                  <c:v>31.000000</c:v>
                </c:pt>
                <c:pt idx="78">
                  <c:v>18.000000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51.000000</c:v>
                </c:pt>
                <c:pt idx="82">
                  <c:v>18.000000</c:v>
                </c:pt>
                <c:pt idx="83">
                  <c:v>24.000000</c:v>
                </c:pt>
                <c:pt idx="84">
                  <c:v>8.000000</c:v>
                </c:pt>
                <c:pt idx="85">
                  <c:v>46.000000</c:v>
                </c:pt>
                <c:pt idx="86">
                  <c:v>19.000000</c:v>
                </c:pt>
                <c:pt idx="87">
                  <c:v>15.000000</c:v>
                </c:pt>
                <c:pt idx="88">
                  <c:v>7.000000</c:v>
                </c:pt>
                <c:pt idx="89">
                  <c:v>26.000000</c:v>
                </c:pt>
                <c:pt idx="90">
                  <c:v>27.000000</c:v>
                </c:pt>
                <c:pt idx="91">
                  <c:v>36.000000</c:v>
                </c:pt>
                <c:pt idx="92">
                  <c:v>12.000000</c:v>
                </c:pt>
                <c:pt idx="93">
                  <c:v>14.000000</c:v>
                </c:pt>
                <c:pt idx="94">
                  <c:v>11.000000</c:v>
                </c:pt>
                <c:pt idx="95">
                  <c:v>8.000000</c:v>
                </c:pt>
                <c:pt idx="96">
                  <c:v>54.000000</c:v>
                </c:pt>
                <c:pt idx="97">
                  <c:v>20.000000</c:v>
                </c:pt>
                <c:pt idx="98">
                  <c:v>21.000000</c:v>
                </c:pt>
                <c:pt idx="99">
                  <c:v>10.000000</c:v>
                </c:pt>
                <c:pt idx="100">
                  <c:v>1.000000</c:v>
                </c:pt>
                <c:pt idx="101">
                  <c:v>5.000000</c:v>
                </c:pt>
                <c:pt idx="102">
                  <c:v>8.000000</c:v>
                </c:pt>
                <c:pt idx="103">
                  <c:v>19.000000</c:v>
                </c:pt>
                <c:pt idx="104">
                  <c:v>8.000000</c:v>
                </c:pt>
                <c:pt idx="105">
                  <c:v>27.000000</c:v>
                </c:pt>
                <c:pt idx="106">
                  <c:v>16.000000</c:v>
                </c:pt>
                <c:pt idx="107">
                  <c:v>6.000000</c:v>
                </c:pt>
                <c:pt idx="108">
                  <c:v>4.000000</c:v>
                </c:pt>
                <c:pt idx="109">
                  <c:v>3.000000</c:v>
                </c:pt>
                <c:pt idx="110">
                  <c:v>14.000000</c:v>
                </c:pt>
                <c:pt idx="111">
                  <c:v>31.000000</c:v>
                </c:pt>
                <c:pt idx="112">
                  <c:v>21.000000</c:v>
                </c:pt>
                <c:pt idx="113">
                  <c:v>20.000000</c:v>
                </c:pt>
                <c:pt idx="114">
                  <c:v>16.000000</c:v>
                </c:pt>
                <c:pt idx="115">
                  <c:v>0.000000</c:v>
                </c:pt>
                <c:pt idx="116">
                  <c:v>21.000000</c:v>
                </c:pt>
                <c:pt idx="117">
                  <c:v>7.000000</c:v>
                </c:pt>
                <c:pt idx="118">
                  <c:v>11.000000</c:v>
                </c:pt>
                <c:pt idx="119">
                  <c:v>6.000000</c:v>
                </c:pt>
                <c:pt idx="120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1775"/>
          <c:y val="0"/>
          <c:w val="0.8705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10/7/2020</c:v>
                </c:pt>
              </c:strCache>
            </c:strRef>
          </c:cat>
          <c:val>
            <c:numRef>
              <c:f>'Sweden-regions'!$C$4:$C$142</c:f>
              <c:numCache>
                <c:ptCount val="139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  <c:pt idx="109">
                  <c:v>50931.000000</c:v>
                </c:pt>
                <c:pt idx="110">
                  <c:v>51614.000000</c:v>
                </c:pt>
                <c:pt idx="111">
                  <c:v>52383.000000</c:v>
                </c:pt>
                <c:pt idx="112">
                  <c:v>53323.000000</c:v>
                </c:pt>
                <c:pt idx="113">
                  <c:v>54562.000000</c:v>
                </c:pt>
                <c:pt idx="114">
                  <c:v>56043.000000</c:v>
                </c:pt>
                <c:pt idx="115">
                  <c:v>56043.000000</c:v>
                </c:pt>
                <c:pt idx="116">
                  <c:v>56043.000000</c:v>
                </c:pt>
                <c:pt idx="117">
                  <c:v>56043.000000</c:v>
                </c:pt>
                <c:pt idx="118">
                  <c:v>58932.000000</c:v>
                </c:pt>
                <c:pt idx="119">
                  <c:v>60837.000000</c:v>
                </c:pt>
                <c:pt idx="120">
                  <c:v>62324.000000</c:v>
                </c:pt>
                <c:pt idx="121">
                  <c:v>63890.000000</c:v>
                </c:pt>
                <c:pt idx="122">
                  <c:v>65137.000000</c:v>
                </c:pt>
                <c:pt idx="123">
                  <c:v>65137.000000</c:v>
                </c:pt>
                <c:pt idx="124">
                  <c:v>65137.000000</c:v>
                </c:pt>
                <c:pt idx="125">
                  <c:v>67667.000000</c:v>
                </c:pt>
                <c:pt idx="126">
                  <c:v>68451.000000</c:v>
                </c:pt>
                <c:pt idx="127">
                  <c:v>69692.000000</c:v>
                </c:pt>
                <c:pt idx="128">
                  <c:v>70639.000000</c:v>
                </c:pt>
                <c:pt idx="129">
                  <c:v>71419.000000</c:v>
                </c:pt>
                <c:pt idx="130">
                  <c:v>71419.000000</c:v>
                </c:pt>
                <c:pt idx="131">
                  <c:v>71419.000000</c:v>
                </c:pt>
                <c:pt idx="132">
                  <c:v>73061.000000</c:v>
                </c:pt>
                <c:pt idx="133">
                  <c:v>73344.000000</c:v>
                </c:pt>
                <c:pt idx="134">
                  <c:v>73858.000000</c:v>
                </c:pt>
                <c:pt idx="135">
                  <c:v>74333.000000</c:v>
                </c:pt>
                <c:pt idx="136">
                  <c:v>74898.000000</c:v>
                </c:pt>
                <c:pt idx="137">
                  <c:v>74898.000000</c:v>
                </c:pt>
                <c:pt idx="138">
                  <c:v>74898.000000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4866"/>
          <c:y val="0.100219"/>
          <c:w val="0.8870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'Italy-main'!$J$4:$J$143</c:f>
              <c:numCache>
                <c:ptCount val="140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  <c:pt idx="138">
                  <c:v>34945.000000</c:v>
                </c:pt>
                <c:pt idx="139">
                  <c:v>34954.000000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1718"/>
          <c:y val="0"/>
          <c:w val="0.8473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122"/>
          <c:y val="0.100219"/>
          <c:w val="0.89074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'Belgium'!$B$9:$B$75</c:f>
              <c:strCache>
                <c:ptCount val="67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  <c:pt idx="43">
                  <c:v>12/4/2020</c:v>
                </c:pt>
                <c:pt idx="44">
                  <c:v>13/4/2020</c:v>
                </c:pt>
                <c:pt idx="45">
                  <c:v>14/4/2020</c:v>
                </c:pt>
                <c:pt idx="46">
                  <c:v>15/4/2020</c:v>
                </c:pt>
                <c:pt idx="47">
                  <c:v>16/4/2020</c:v>
                </c:pt>
                <c:pt idx="48">
                  <c:v>17/4/2020</c:v>
                </c:pt>
                <c:pt idx="49">
                  <c:v>18/4/2020</c:v>
                </c:pt>
                <c:pt idx="50">
                  <c:v>19/4/2020</c:v>
                </c:pt>
                <c:pt idx="51">
                  <c:v>20/4/2020</c:v>
                </c:pt>
                <c:pt idx="52">
                  <c:v>21/4/2020</c:v>
                </c:pt>
                <c:pt idx="53">
                  <c:v>22/4/2020</c:v>
                </c:pt>
                <c:pt idx="54">
                  <c:v>23/4/2020</c:v>
                </c:pt>
                <c:pt idx="55">
                  <c:v>24/4/2020</c:v>
                </c:pt>
                <c:pt idx="56">
                  <c:v>25/4/2020</c:v>
                </c:pt>
                <c:pt idx="57">
                  <c:v>26/4/2020</c:v>
                </c:pt>
                <c:pt idx="58">
                  <c:v>27/4/2020</c:v>
                </c:pt>
                <c:pt idx="59">
                  <c:v>28/4/2020</c:v>
                </c:pt>
                <c:pt idx="60">
                  <c:v>29/4/2020</c:v>
                </c:pt>
                <c:pt idx="61">
                  <c:v>30/4/2020</c:v>
                </c:pt>
                <c:pt idx="62">
                  <c:v>1/5/2020</c:v>
                </c:pt>
                <c:pt idx="63">
                  <c:v>2/5/2020</c:v>
                </c:pt>
                <c:pt idx="64">
                  <c:v>3/5/2020</c:v>
                </c:pt>
                <c:pt idx="65">
                  <c:v>4/5/2020</c:v>
                </c:pt>
                <c:pt idx="66">
                  <c:v>5/5/2020</c:v>
                </c:pt>
              </c:strCache>
            </c:strRef>
          </c:cat>
          <c:val>
            <c:numRef>
              <c:f>'Belgium'!$C$9:$C$75</c:f>
              <c:numCache>
                <c:ptCount val="67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  <c:pt idx="43">
                  <c:v>29647.000000</c:v>
                </c:pt>
                <c:pt idx="44">
                  <c:v>30589.000000</c:v>
                </c:pt>
                <c:pt idx="45">
                  <c:v>31119.000000</c:v>
                </c:pt>
                <c:pt idx="46">
                  <c:v>33573.000000</c:v>
                </c:pt>
                <c:pt idx="47">
                  <c:v>34809.000000</c:v>
                </c:pt>
                <c:pt idx="48">
                  <c:v>36138.000000</c:v>
                </c:pt>
                <c:pt idx="49">
                  <c:v>37183.000000</c:v>
                </c:pt>
                <c:pt idx="50">
                  <c:v>38496.000000</c:v>
                </c:pt>
                <c:pt idx="51">
                  <c:v>39983.000000</c:v>
                </c:pt>
                <c:pt idx="52">
                  <c:v>40956.000000</c:v>
                </c:pt>
                <c:pt idx="53">
                  <c:v>41889.000000</c:v>
                </c:pt>
                <c:pt idx="54">
                  <c:v>42797.000000</c:v>
                </c:pt>
                <c:pt idx="55">
                  <c:v>44293.000000</c:v>
                </c:pt>
                <c:pt idx="56">
                  <c:v>45325.000000</c:v>
                </c:pt>
                <c:pt idx="57">
                  <c:v>46134.000000</c:v>
                </c:pt>
                <c:pt idx="58">
                  <c:v>46687.000000</c:v>
                </c:pt>
                <c:pt idx="59">
                  <c:v>47334.000000</c:v>
                </c:pt>
                <c:pt idx="60">
                  <c:v>47859.000000</c:v>
                </c:pt>
                <c:pt idx="61">
                  <c:v>48519.000000</c:v>
                </c:pt>
                <c:pt idx="62">
                  <c:v>49032.000000</c:v>
                </c:pt>
                <c:pt idx="63">
                  <c:v>49517.000000</c:v>
                </c:pt>
                <c:pt idx="64">
                  <c:v>49906.000000</c:v>
                </c:pt>
                <c:pt idx="65">
                  <c:v>50267.000000</c:v>
                </c:pt>
                <c:pt idx="66">
                  <c:v>50509.000000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671"/>
          <c:y val="0"/>
          <c:w val="0.850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0,203x
R² = 0,8925</a:t>
                    </a:r>
                  </a:p>
                </c:rich>
              </c:tx>
            </c:trendlineLbl>
          </c:trendline>
          <c:cat>
            <c:strRef>
              <c:f>'Belgium'!$B$9:$B$51</c:f>
              <c:strCache>
                <c:ptCount val="43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</c:strCache>
            </c:strRef>
          </c:cat>
          <c:val>
            <c:numRef>
              <c:f>'Belgium'!$C$9:$C$51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432"/>
          <c:y val="0.100219"/>
          <c:w val="0.91033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'Belgium'!$B$17:$B$75</c:f>
              <c:strCache>
                <c:ptCount val="59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14/03/20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</c:strCache>
            </c:strRef>
          </c:cat>
          <c:val>
            <c:numRef>
              <c:f>'Belgium'!$D$17:$D$75</c:f>
              <c:numCache>
                <c:ptCount val="5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4.000000</c:v>
                </c:pt>
                <c:pt idx="7">
                  <c:v>4.000000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14.000000</c:v>
                </c:pt>
                <c:pt idx="11">
                  <c:v>21.000000</c:v>
                </c:pt>
                <c:pt idx="12">
                  <c:v>37.000000</c:v>
                </c:pt>
                <c:pt idx="13">
                  <c:v>67.000000</c:v>
                </c:pt>
                <c:pt idx="14">
                  <c:v>75.000000</c:v>
                </c:pt>
                <c:pt idx="15">
                  <c:v>88.000000</c:v>
                </c:pt>
                <c:pt idx="16">
                  <c:v>122.000000</c:v>
                </c:pt>
                <c:pt idx="17">
                  <c:v>178.000000</c:v>
                </c:pt>
                <c:pt idx="18">
                  <c:v>220.000000</c:v>
                </c:pt>
                <c:pt idx="19">
                  <c:v>289.000000</c:v>
                </c:pt>
                <c:pt idx="20">
                  <c:v>353.000000</c:v>
                </c:pt>
                <c:pt idx="21">
                  <c:v>431.000000</c:v>
                </c:pt>
                <c:pt idx="22">
                  <c:v>513.000000</c:v>
                </c:pt>
                <c:pt idx="23">
                  <c:v>705.000000</c:v>
                </c:pt>
                <c:pt idx="24">
                  <c:v>828.000000</c:v>
                </c:pt>
                <c:pt idx="25">
                  <c:v>1011.000000</c:v>
                </c:pt>
                <c:pt idx="26">
                  <c:v>1143.000000</c:v>
                </c:pt>
                <c:pt idx="27">
                  <c:v>1283.000000</c:v>
                </c:pt>
                <c:pt idx="28">
                  <c:v>1447.000000</c:v>
                </c:pt>
                <c:pt idx="29">
                  <c:v>1632.000000</c:v>
                </c:pt>
                <c:pt idx="30">
                  <c:v>2035.000000</c:v>
                </c:pt>
                <c:pt idx="31">
                  <c:v>2240.000000</c:v>
                </c:pt>
                <c:pt idx="32">
                  <c:v>2523.000000</c:v>
                </c:pt>
                <c:pt idx="33">
                  <c:v>3019.000000</c:v>
                </c:pt>
                <c:pt idx="34">
                  <c:v>3346.000000</c:v>
                </c:pt>
                <c:pt idx="35">
                  <c:v>3600.000000</c:v>
                </c:pt>
                <c:pt idx="36">
                  <c:v>3903.000000</c:v>
                </c:pt>
                <c:pt idx="37">
                  <c:v>4157.000000</c:v>
                </c:pt>
                <c:pt idx="38">
                  <c:v>4440.000000</c:v>
                </c:pt>
                <c:pt idx="39">
                  <c:v>4857.000000</c:v>
                </c:pt>
                <c:pt idx="40">
                  <c:v>5163.000000</c:v>
                </c:pt>
                <c:pt idx="41">
                  <c:v>5453.000000</c:v>
                </c:pt>
                <c:pt idx="42">
                  <c:v>5683.000000</c:v>
                </c:pt>
                <c:pt idx="43">
                  <c:v>5828.000000</c:v>
                </c:pt>
                <c:pt idx="44">
                  <c:v>5998.000000</c:v>
                </c:pt>
                <c:pt idx="45">
                  <c:v>6262.000000</c:v>
                </c:pt>
                <c:pt idx="46">
                  <c:v>6490.000000</c:v>
                </c:pt>
                <c:pt idx="47">
                  <c:v>6679.000000</c:v>
                </c:pt>
                <c:pt idx="48">
                  <c:v>6917.000000</c:v>
                </c:pt>
                <c:pt idx="49">
                  <c:v>7094.000000</c:v>
                </c:pt>
                <c:pt idx="50">
                  <c:v>7207.000000</c:v>
                </c:pt>
                <c:pt idx="51">
                  <c:v>7331.000000</c:v>
                </c:pt>
                <c:pt idx="52">
                  <c:v>7501.000000</c:v>
                </c:pt>
                <c:pt idx="53">
                  <c:v>7594.000000</c:v>
                </c:pt>
                <c:pt idx="54">
                  <c:v>7703.000000</c:v>
                </c:pt>
                <c:pt idx="55">
                  <c:v>7765.000000</c:v>
                </c:pt>
                <c:pt idx="56">
                  <c:v>7844.000000</c:v>
                </c:pt>
                <c:pt idx="57">
                  <c:v>7924.000000</c:v>
                </c:pt>
                <c:pt idx="58">
                  <c:v>8016.000000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0"/>
        <c:minorUnit val="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366"/>
          <c:y val="0"/>
          <c:w val="0.8695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5,3848e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0,1887x
R² = 0,9171</a:t>
                    </a:r>
                  </a:p>
                </c:rich>
              </c:tx>
            </c:trendlineLbl>
          </c:trendline>
          <c:cat>
            <c:strRef>
              <c:f>'Belgium'!$B$20:$B$64</c:f>
              <c:strCache>
                <c:ptCount val="45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14/03/20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</c:strCache>
            </c:strRef>
          </c:cat>
          <c:val>
            <c:numRef>
              <c:f>'Belgium'!$D$20:$D$64</c:f>
              <c:numCache>
                <c:ptCount val="45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  <c:pt idx="26">
                  <c:v>1632.000000</c:v>
                </c:pt>
                <c:pt idx="27">
                  <c:v>2035.000000</c:v>
                </c:pt>
                <c:pt idx="28">
                  <c:v>2240.000000</c:v>
                </c:pt>
                <c:pt idx="29">
                  <c:v>2523.000000</c:v>
                </c:pt>
                <c:pt idx="30">
                  <c:v>3019.000000</c:v>
                </c:pt>
                <c:pt idx="31">
                  <c:v>3346.000000</c:v>
                </c:pt>
                <c:pt idx="32">
                  <c:v>3600.000000</c:v>
                </c:pt>
                <c:pt idx="33">
                  <c:v>3903.000000</c:v>
                </c:pt>
                <c:pt idx="34">
                  <c:v>4157.000000</c:v>
                </c:pt>
                <c:pt idx="35">
                  <c:v>4440.000000</c:v>
                </c:pt>
                <c:pt idx="36">
                  <c:v>4857.000000</c:v>
                </c:pt>
                <c:pt idx="37">
                  <c:v>5163.000000</c:v>
                </c:pt>
                <c:pt idx="38">
                  <c:v>5453.000000</c:v>
                </c:pt>
                <c:pt idx="39">
                  <c:v>5683.000000</c:v>
                </c:pt>
                <c:pt idx="40">
                  <c:v>5828.000000</c:v>
                </c:pt>
                <c:pt idx="41">
                  <c:v>5998.000000</c:v>
                </c:pt>
                <c:pt idx="42">
                  <c:v>6262.000000</c:v>
                </c:pt>
                <c:pt idx="43">
                  <c:v>6490.000000</c:v>
                </c:pt>
                <c:pt idx="44">
                  <c:v>6679.000000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6663"/>
          <c:y val="0"/>
          <c:w val="0.166673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2419"/>
          <c:y val="0.0723637"/>
          <c:w val="0.85210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'Italy-main'!$K$4:$K$29</c:f>
              <c:numCache>
                <c:ptCount val="26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'Belgium'!$C$20:$C$48</c:f>
              <c:numCache>
                <c:ptCount val="29"/>
                <c:pt idx="0">
                  <c:v>314.000000</c:v>
                </c:pt>
                <c:pt idx="1">
                  <c:v>314.000000</c:v>
                </c:pt>
                <c:pt idx="2">
                  <c:v>559.000000</c:v>
                </c:pt>
                <c:pt idx="3">
                  <c:v>689.000000</c:v>
                </c:pt>
                <c:pt idx="4">
                  <c:v>886.000000</c:v>
                </c:pt>
                <c:pt idx="5">
                  <c:v>1058.000000</c:v>
                </c:pt>
                <c:pt idx="6">
                  <c:v>1243.000000</c:v>
                </c:pt>
                <c:pt idx="7">
                  <c:v>1486.000000</c:v>
                </c:pt>
                <c:pt idx="8">
                  <c:v>1795.000000</c:v>
                </c:pt>
                <c:pt idx="9">
                  <c:v>2257.000000</c:v>
                </c:pt>
                <c:pt idx="10">
                  <c:v>2815.000000</c:v>
                </c:pt>
                <c:pt idx="11">
                  <c:v>3401.000000</c:v>
                </c:pt>
                <c:pt idx="12">
                  <c:v>3743.000000</c:v>
                </c:pt>
                <c:pt idx="13">
                  <c:v>4269.000000</c:v>
                </c:pt>
                <c:pt idx="14">
                  <c:v>4937.000000</c:v>
                </c:pt>
                <c:pt idx="15">
                  <c:v>6235.000000</c:v>
                </c:pt>
                <c:pt idx="16">
                  <c:v>7284.000000</c:v>
                </c:pt>
                <c:pt idx="17">
                  <c:v>9134.000000</c:v>
                </c:pt>
                <c:pt idx="18">
                  <c:v>10836.000000</c:v>
                </c:pt>
                <c:pt idx="19">
                  <c:v>11899.000000</c:v>
                </c:pt>
                <c:pt idx="20">
                  <c:v>12775.000000</c:v>
                </c:pt>
                <c:pt idx="21">
                  <c:v>13964.000000</c:v>
                </c:pt>
                <c:pt idx="22">
                  <c:v>15348.000000</c:v>
                </c:pt>
                <c:pt idx="23">
                  <c:v>16770.000000</c:v>
                </c:pt>
                <c:pt idx="24">
                  <c:v>18431.000000</c:v>
                </c:pt>
                <c:pt idx="25">
                  <c:v>19691.000000</c:v>
                </c:pt>
                <c:pt idx="26">
                  <c:v>20814.000000</c:v>
                </c:pt>
                <c:pt idx="27">
                  <c:v>22194.000000</c:v>
                </c:pt>
                <c:pt idx="28">
                  <c:v>23403.000000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2,8385e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0,3803x
R² = 0,8969</a:t>
                    </a:r>
                  </a:p>
                </c:rich>
              </c:tx>
            </c:trendlineLbl>
          </c:trendline>
          <c:cat>
            <c:strRef>
              <c:f>'Belgium'!$B$9:$B$26</c:f>
              <c:strCache>
                <c:ptCount val="18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</c:strCache>
            </c:strRef>
          </c:cat>
          <c:val>
            <c:numRef>
              <c:f>'Belgium'!$C$9:$C$26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503"/>
          <c:y val="0"/>
          <c:w val="0.169941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709"/>
          <c:y val="0.06883"/>
          <c:w val="0.868807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'Italy-main'!$K$4:$K$30</c:f>
              <c:numCache>
                <c:ptCount val="27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'Belgium'!$C$21:$C$47</c:f>
              <c:numCache>
                <c:ptCount val="27"/>
                <c:pt idx="0">
                  <c:v>314.000000</c:v>
                </c:pt>
                <c:pt idx="1">
                  <c:v>559.000000</c:v>
                </c:pt>
                <c:pt idx="2">
                  <c:v>689.000000</c:v>
                </c:pt>
                <c:pt idx="3">
                  <c:v>886.000000</c:v>
                </c:pt>
                <c:pt idx="4">
                  <c:v>1058.000000</c:v>
                </c:pt>
                <c:pt idx="5">
                  <c:v>1243.000000</c:v>
                </c:pt>
                <c:pt idx="6">
                  <c:v>1486.000000</c:v>
                </c:pt>
                <c:pt idx="7">
                  <c:v>1795.000000</c:v>
                </c:pt>
                <c:pt idx="8">
                  <c:v>2257.000000</c:v>
                </c:pt>
                <c:pt idx="9">
                  <c:v>2815.000000</c:v>
                </c:pt>
                <c:pt idx="10">
                  <c:v>3401.000000</c:v>
                </c:pt>
                <c:pt idx="11">
                  <c:v>3743.000000</c:v>
                </c:pt>
                <c:pt idx="12">
                  <c:v>4269.000000</c:v>
                </c:pt>
                <c:pt idx="13">
                  <c:v>4937.000000</c:v>
                </c:pt>
                <c:pt idx="14">
                  <c:v>6235.000000</c:v>
                </c:pt>
                <c:pt idx="15">
                  <c:v>7284.000000</c:v>
                </c:pt>
                <c:pt idx="16">
                  <c:v>9134.000000</c:v>
                </c:pt>
                <c:pt idx="17">
                  <c:v>10836.000000</c:v>
                </c:pt>
                <c:pt idx="18">
                  <c:v>11899.000000</c:v>
                </c:pt>
                <c:pt idx="19">
                  <c:v>12775.000000</c:v>
                </c:pt>
                <c:pt idx="20">
                  <c:v>13964.000000</c:v>
                </c:pt>
                <c:pt idx="21">
                  <c:v>15348.000000</c:v>
                </c:pt>
                <c:pt idx="22">
                  <c:v>16770.000000</c:v>
                </c:pt>
                <c:pt idx="23">
                  <c:v>18431.000000</c:v>
                </c:pt>
                <c:pt idx="24">
                  <c:v>19691.000000</c:v>
                </c:pt>
                <c:pt idx="25">
                  <c:v>20814.000000</c:v>
                </c:pt>
                <c:pt idx="26">
                  <c:v>22194.000000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'Belgium'!$F$3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'Belgium'!$B$27:$B$64</c:f>
              <c:strCache>
                <c:ptCount val="38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24/3/2020</c:v>
                </c:pt>
                <c:pt idx="7">
                  <c:v>25/3/2020</c:v>
                </c:pt>
                <c:pt idx="8">
                  <c:v>26/3/2020</c:v>
                </c:pt>
                <c:pt idx="9">
                  <c:v>27/3/2020</c:v>
                </c:pt>
                <c:pt idx="10">
                  <c:v>28/3/2020</c:v>
                </c:pt>
                <c:pt idx="11">
                  <c:v>29/3/2020</c:v>
                </c:pt>
                <c:pt idx="12">
                  <c:v>30/3/2020</c:v>
                </c:pt>
                <c:pt idx="13">
                  <c:v>31/3/2020</c:v>
                </c:pt>
                <c:pt idx="14">
                  <c:v>1/4/2020</c:v>
                </c:pt>
                <c:pt idx="15">
                  <c:v>2/4/2020</c:v>
                </c:pt>
                <c:pt idx="16">
                  <c:v>3/4/2020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  <c:pt idx="30">
                  <c:v>17/4/2020</c:v>
                </c:pt>
                <c:pt idx="31">
                  <c:v>18/4/2020</c:v>
                </c:pt>
                <c:pt idx="32">
                  <c:v>19/4/2020</c:v>
                </c:pt>
                <c:pt idx="33">
                  <c:v>20/4/2020</c:v>
                </c:pt>
                <c:pt idx="34">
                  <c:v>21/4/2020</c:v>
                </c:pt>
                <c:pt idx="35">
                  <c:v>22/4/2020</c:v>
                </c:pt>
                <c:pt idx="36">
                  <c:v>23/4/2020</c:v>
                </c:pt>
                <c:pt idx="37">
                  <c:v>24/4/2020</c:v>
                </c:pt>
              </c:strCache>
            </c:strRef>
          </c:cat>
          <c:val>
            <c:numRef>
              <c:f>'Belgium'!$F$27:$F$64</c:f>
              <c:numCache>
                <c:ptCount val="38"/>
                <c:pt idx="0">
                  <c:v>0.828700</c:v>
                </c:pt>
                <c:pt idx="1">
                  <c:v>0.870600</c:v>
                </c:pt>
                <c:pt idx="2">
                  <c:v>0.891700</c:v>
                </c:pt>
                <c:pt idx="3">
                  <c:v>0.905100</c:v>
                </c:pt>
                <c:pt idx="4">
                  <c:v>0.926700</c:v>
                </c:pt>
                <c:pt idx="5">
                  <c:v>0.941800</c:v>
                </c:pt>
                <c:pt idx="6">
                  <c:v>0.953100</c:v>
                </c:pt>
                <c:pt idx="7">
                  <c:v>0.961800</c:v>
                </c:pt>
                <c:pt idx="8">
                  <c:v>0.967900</c:v>
                </c:pt>
                <c:pt idx="9">
                  <c:v>0.972600</c:v>
                </c:pt>
                <c:pt idx="10">
                  <c:v>0.975600</c:v>
                </c:pt>
                <c:pt idx="11">
                  <c:v>0.977400</c:v>
                </c:pt>
                <c:pt idx="12">
                  <c:v>0.978200</c:v>
                </c:pt>
                <c:pt idx="13">
                  <c:v>0.979600</c:v>
                </c:pt>
                <c:pt idx="14">
                  <c:v>0.980100</c:v>
                </c:pt>
                <c:pt idx="15">
                  <c:v>0.980300</c:v>
                </c:pt>
                <c:pt idx="16">
                  <c:v>0.979600</c:v>
                </c:pt>
                <c:pt idx="17">
                  <c:v>0.978200</c:v>
                </c:pt>
                <c:pt idx="18">
                  <c:v>0.976200</c:v>
                </c:pt>
                <c:pt idx="19">
                  <c:v>0.973900</c:v>
                </c:pt>
                <c:pt idx="20">
                  <c:v>0.972500</c:v>
                </c:pt>
                <c:pt idx="21">
                  <c:v>0.970600</c:v>
                </c:pt>
                <c:pt idx="22">
                  <c:v>0.968500</c:v>
                </c:pt>
                <c:pt idx="23">
                  <c:v>0.966900</c:v>
                </c:pt>
                <c:pt idx="24">
                  <c:v>0.965100</c:v>
                </c:pt>
                <c:pt idx="25">
                  <c:v>0.962800</c:v>
                </c:pt>
                <c:pt idx="26">
                  <c:v>0.960200</c:v>
                </c:pt>
                <c:pt idx="27">
                  <c:v>0.957200</c:v>
                </c:pt>
                <c:pt idx="28">
                  <c:v>0.953900</c:v>
                </c:pt>
                <c:pt idx="29">
                  <c:v>0.950800</c:v>
                </c:pt>
                <c:pt idx="30">
                  <c:v>0.947400</c:v>
                </c:pt>
                <c:pt idx="31">
                  <c:v>0.943800</c:v>
                </c:pt>
                <c:pt idx="32">
                  <c:v>0.940000</c:v>
                </c:pt>
                <c:pt idx="33">
                  <c:v>0.935700</c:v>
                </c:pt>
                <c:pt idx="34">
                  <c:v>0.931200</c:v>
                </c:pt>
                <c:pt idx="35">
                  <c:v>0.926600</c:v>
                </c:pt>
                <c:pt idx="36">
                  <c:v>0.921900</c:v>
                </c:pt>
                <c:pt idx="37">
                  <c:v>0.917100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"/>
          <c:min val="0.72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66667"/>
        <c:minorUnit val="0.02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'Sweden-main'!$D$23:$D$48</c:f>
              <c:numCache>
                <c:ptCount val="26"/>
                <c:pt idx="0">
                  <c:v>3.000000</c:v>
                </c:pt>
                <c:pt idx="1">
                  <c:v>7.000000</c:v>
                </c:pt>
                <c:pt idx="2">
                  <c:v>8.000000</c:v>
                </c:pt>
                <c:pt idx="3">
                  <c:v>10.000000</c:v>
                </c:pt>
                <c:pt idx="4">
                  <c:v>10.000000</c:v>
                </c:pt>
                <c:pt idx="5">
                  <c:v>11.000000</c:v>
                </c:pt>
                <c:pt idx="6">
                  <c:v>20.000000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36.000000</c:v>
                </c:pt>
                <c:pt idx="10">
                  <c:v>42.000000</c:v>
                </c:pt>
                <c:pt idx="11">
                  <c:v>66.000000</c:v>
                </c:pt>
                <c:pt idx="12">
                  <c:v>92.000000</c:v>
                </c:pt>
                <c:pt idx="13">
                  <c:v>102.000000</c:v>
                </c:pt>
                <c:pt idx="14">
                  <c:v>110.000000</c:v>
                </c:pt>
                <c:pt idx="15">
                  <c:v>146.000000</c:v>
                </c:pt>
                <c:pt idx="16">
                  <c:v>180.000000</c:v>
                </c:pt>
                <c:pt idx="17">
                  <c:v>239.000000</c:v>
                </c:pt>
                <c:pt idx="18">
                  <c:v>282.000000</c:v>
                </c:pt>
                <c:pt idx="19">
                  <c:v>333.000000</c:v>
                </c:pt>
                <c:pt idx="20">
                  <c:v>373.000000</c:v>
                </c:pt>
                <c:pt idx="21">
                  <c:v>401.000000</c:v>
                </c:pt>
                <c:pt idx="22">
                  <c:v>477.000000</c:v>
                </c:pt>
                <c:pt idx="23">
                  <c:v>591.000000</c:v>
                </c:pt>
                <c:pt idx="24">
                  <c:v>687.000000</c:v>
                </c:pt>
                <c:pt idx="25">
                  <c:v>793.000000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'Belgium'!$D$20:$D$45</c:f>
              <c:numCache>
                <c:ptCount val="26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'Sweden-main'!$D$33:$D$50</c:f>
              <c:numCache>
                <c:ptCount val="18"/>
                <c:pt idx="0">
                  <c:v>42.000000</c:v>
                </c:pt>
                <c:pt idx="1">
                  <c:v>66.000000</c:v>
                </c:pt>
                <c:pt idx="2">
                  <c:v>92.000000</c:v>
                </c:pt>
                <c:pt idx="3">
                  <c:v>102.000000</c:v>
                </c:pt>
                <c:pt idx="4">
                  <c:v>110.000000</c:v>
                </c:pt>
                <c:pt idx="5">
                  <c:v>146.000000</c:v>
                </c:pt>
                <c:pt idx="6">
                  <c:v>180.000000</c:v>
                </c:pt>
                <c:pt idx="7">
                  <c:v>239.000000</c:v>
                </c:pt>
                <c:pt idx="8">
                  <c:v>282.000000</c:v>
                </c:pt>
                <c:pt idx="9">
                  <c:v>333.000000</c:v>
                </c:pt>
                <c:pt idx="10">
                  <c:v>373.000000</c:v>
                </c:pt>
                <c:pt idx="11">
                  <c:v>401.000000</c:v>
                </c:pt>
                <c:pt idx="12">
                  <c:v>477.000000</c:v>
                </c:pt>
                <c:pt idx="13">
                  <c:v>591.000000</c:v>
                </c:pt>
                <c:pt idx="14">
                  <c:v>687.000000</c:v>
                </c:pt>
                <c:pt idx="15">
                  <c:v>793.000000</c:v>
                </c:pt>
                <c:pt idx="16">
                  <c:v>870.000000</c:v>
                </c:pt>
                <c:pt idx="17">
                  <c:v>887.000000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'Belgium'!$D$28:$D$45</c:f>
              <c:numCache>
                <c:ptCount val="18"/>
                <c:pt idx="0">
                  <c:v>21.000000</c:v>
                </c:pt>
                <c:pt idx="1">
                  <c:v>37.000000</c:v>
                </c:pt>
                <c:pt idx="2">
                  <c:v>67.000000</c:v>
                </c:pt>
                <c:pt idx="3">
                  <c:v>75.000000</c:v>
                </c:pt>
                <c:pt idx="4">
                  <c:v>88.000000</c:v>
                </c:pt>
                <c:pt idx="5">
                  <c:v>122.000000</c:v>
                </c:pt>
                <c:pt idx="6">
                  <c:v>178.000000</c:v>
                </c:pt>
                <c:pt idx="7">
                  <c:v>220.000000</c:v>
                </c:pt>
                <c:pt idx="8">
                  <c:v>289.000000</c:v>
                </c:pt>
                <c:pt idx="9">
                  <c:v>353.000000</c:v>
                </c:pt>
                <c:pt idx="10">
                  <c:v>431.000000</c:v>
                </c:pt>
                <c:pt idx="11">
                  <c:v>513.000000</c:v>
                </c:pt>
                <c:pt idx="12">
                  <c:v>705.000000</c:v>
                </c:pt>
                <c:pt idx="13">
                  <c:v>828.000000</c:v>
                </c:pt>
                <c:pt idx="14">
                  <c:v>1011.000000</c:v>
                </c:pt>
                <c:pt idx="15">
                  <c:v>1143.000000</c:v>
                </c:pt>
                <c:pt idx="16">
                  <c:v>1283.000000</c:v>
                </c:pt>
                <c:pt idx="17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004"/>
          <c:y val="0.100219"/>
          <c:w val="0.870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'Italy-main'!$B$4:$B$65</c:f>
              <c:strCache>
                <c:ptCount val="6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</c:strCache>
            </c:strRef>
          </c:cat>
          <c:val>
            <c:numRef>
              <c:f>'Italy-main'!$D$4:$D$65</c:f>
              <c:numCache>
                <c:ptCount val="62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8283"/>
          <c:y val="0"/>
          <c:w val="0.8312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'Belgium'!$H$4:$H$131</c:f>
              <c:numCache>
                <c:ptCount val="12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6219"/>
          <c:y val="0"/>
          <c:w val="0.20756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918"/>
          <c:y val="0.0715914"/>
          <c:w val="0.85162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247,22x - 782,33
R² = 0,9775</a:t>
                    </a:r>
                  </a:p>
                </c:rich>
              </c:tx>
            </c:trendlineLbl>
          </c:trendline>
          <c:cat>
            <c:strRef>
              <c:f>'Belgium'!$B$35:$B$63</c:f>
              <c:strCache>
                <c:ptCount val="29"/>
                <c:pt idx="0">
                  <c:v>26/3/2020</c:v>
                </c:pt>
                <c:pt idx="1">
                  <c:v>27/3/2020</c:v>
                </c:pt>
                <c:pt idx="2">
                  <c:v>28/3/2020</c:v>
                </c:pt>
                <c:pt idx="3">
                  <c:v>29/3/2020</c:v>
                </c:pt>
                <c:pt idx="4">
                  <c:v>30/3/2020</c:v>
                </c:pt>
                <c:pt idx="5">
                  <c:v>31/3/2020</c:v>
                </c:pt>
                <c:pt idx="6">
                  <c:v>1/4/2020</c:v>
                </c:pt>
                <c:pt idx="7">
                  <c:v>2/4/2020</c:v>
                </c:pt>
                <c:pt idx="8">
                  <c:v>3/4/2020</c:v>
                </c:pt>
                <c:pt idx="9">
                  <c:v>4/4/2020</c:v>
                </c:pt>
                <c:pt idx="10">
                  <c:v>5/4/2020</c:v>
                </c:pt>
                <c:pt idx="11">
                  <c:v>6/4/2020</c:v>
                </c:pt>
                <c:pt idx="12">
                  <c:v>7/4/2020</c:v>
                </c:pt>
                <c:pt idx="13">
                  <c:v>8/4/2020</c:v>
                </c:pt>
                <c:pt idx="14">
                  <c:v>9/4/2020</c:v>
                </c:pt>
                <c:pt idx="15">
                  <c:v>10/4/2020</c:v>
                </c:pt>
                <c:pt idx="16">
                  <c:v>11/4/2020</c:v>
                </c:pt>
                <c:pt idx="17">
                  <c:v>12/4/2020</c:v>
                </c:pt>
                <c:pt idx="18">
                  <c:v>13/4/2020</c:v>
                </c:pt>
                <c:pt idx="19">
                  <c:v>14/4/2020</c:v>
                </c:pt>
                <c:pt idx="20">
                  <c:v>15/4/2020</c:v>
                </c:pt>
                <c:pt idx="21">
                  <c:v>16/4/2020</c:v>
                </c:pt>
                <c:pt idx="22">
                  <c:v>17/4/2020</c:v>
                </c:pt>
                <c:pt idx="23">
                  <c:v>18/4/2020</c:v>
                </c:pt>
                <c:pt idx="24">
                  <c:v>19/4/2020</c:v>
                </c:pt>
                <c:pt idx="25">
                  <c:v>20/4/2020</c:v>
                </c:pt>
                <c:pt idx="26">
                  <c:v>21/4/2020</c:v>
                </c:pt>
                <c:pt idx="27">
                  <c:v>22/4/2020</c:v>
                </c:pt>
                <c:pt idx="28">
                  <c:v>23/4/2020</c:v>
                </c:pt>
              </c:strCache>
            </c:strRef>
          </c:cat>
          <c:val>
            <c:numRef>
              <c:f>'Belgium'!$D$35:$D$63</c:f>
              <c:numCache>
                <c:ptCount val="29"/>
                <c:pt idx="0">
                  <c:v>220.000000</c:v>
                </c:pt>
                <c:pt idx="1">
                  <c:v>289.000000</c:v>
                </c:pt>
                <c:pt idx="2">
                  <c:v>353.000000</c:v>
                </c:pt>
                <c:pt idx="3">
                  <c:v>431.000000</c:v>
                </c:pt>
                <c:pt idx="4">
                  <c:v>513.000000</c:v>
                </c:pt>
                <c:pt idx="5">
                  <c:v>705.000000</c:v>
                </c:pt>
                <c:pt idx="6">
                  <c:v>828.000000</c:v>
                </c:pt>
                <c:pt idx="7">
                  <c:v>1011.000000</c:v>
                </c:pt>
                <c:pt idx="8">
                  <c:v>1143.000000</c:v>
                </c:pt>
                <c:pt idx="9">
                  <c:v>1283.000000</c:v>
                </c:pt>
                <c:pt idx="10">
                  <c:v>1447.000000</c:v>
                </c:pt>
                <c:pt idx="11">
                  <c:v>1632.000000</c:v>
                </c:pt>
                <c:pt idx="12">
                  <c:v>2035.000000</c:v>
                </c:pt>
                <c:pt idx="13">
                  <c:v>2240.000000</c:v>
                </c:pt>
                <c:pt idx="14">
                  <c:v>2523.000000</c:v>
                </c:pt>
                <c:pt idx="15">
                  <c:v>3019.000000</c:v>
                </c:pt>
                <c:pt idx="16">
                  <c:v>3346.000000</c:v>
                </c:pt>
                <c:pt idx="17">
                  <c:v>3600.000000</c:v>
                </c:pt>
                <c:pt idx="18">
                  <c:v>3903.000000</c:v>
                </c:pt>
                <c:pt idx="19">
                  <c:v>4157.000000</c:v>
                </c:pt>
                <c:pt idx="20">
                  <c:v>4440.000000</c:v>
                </c:pt>
                <c:pt idx="21">
                  <c:v>4857.000000</c:v>
                </c:pt>
                <c:pt idx="22">
                  <c:v>5163.000000</c:v>
                </c:pt>
                <c:pt idx="23">
                  <c:v>5453.000000</c:v>
                </c:pt>
                <c:pt idx="24">
                  <c:v>5683.000000</c:v>
                </c:pt>
                <c:pt idx="25">
                  <c:v>5828.000000</c:v>
                </c:pt>
                <c:pt idx="26">
                  <c:v>5998.000000</c:v>
                </c:pt>
                <c:pt idx="27">
                  <c:v>6262.000000</c:v>
                </c:pt>
                <c:pt idx="28">
                  <c:v>6490.000000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1396"/>
          <c:y val="0"/>
          <c:w val="0.217207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7876"/>
          <c:y val="0.0715914"/>
          <c:w val="0.891195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87,167x - 29,638
R² = 0,9948</a:t>
                    </a:r>
                  </a:p>
                </c:rich>
              </c:tx>
            </c:trendlineLbl>
          </c:trendline>
          <c:cat>
            <c:strRef>
              <c:f>'Sweden-main'!$B$36:$B$62</c:f>
              <c:strCache>
                <c:ptCount val="27"/>
                <c:pt idx="0">
                  <c:v>28/3/2020</c:v>
                </c:pt>
                <c:pt idx="1">
                  <c:v>29/3/2020</c:v>
                </c:pt>
                <c:pt idx="2">
                  <c:v>30/3/2020</c:v>
                </c:pt>
                <c:pt idx="3">
                  <c:v>31/3/2020</c:v>
                </c:pt>
                <c:pt idx="4">
                  <c:v>1/4/2020</c:v>
                </c:pt>
                <c:pt idx="5">
                  <c:v>2/4/2020</c:v>
                </c:pt>
                <c:pt idx="6">
                  <c:v>3/4/2020</c:v>
                </c:pt>
                <c:pt idx="7">
                  <c:v>4/4/2020</c:v>
                </c:pt>
                <c:pt idx="8">
                  <c:v>5/4/2020</c:v>
                </c:pt>
                <c:pt idx="9">
                  <c:v>6/4/2020</c:v>
                </c:pt>
                <c:pt idx="10">
                  <c:v>7/4/2020</c:v>
                </c:pt>
                <c:pt idx="11">
                  <c:v>8/4/2020</c:v>
                </c:pt>
                <c:pt idx="12">
                  <c:v>9/4/2020</c:v>
                </c:pt>
                <c:pt idx="13">
                  <c:v>10/4/2020</c:v>
                </c:pt>
                <c:pt idx="14">
                  <c:v>11/4/2020</c:v>
                </c:pt>
                <c:pt idx="15">
                  <c:v>12/4/2020</c:v>
                </c:pt>
                <c:pt idx="16">
                  <c:v>13/4/2020</c:v>
                </c:pt>
                <c:pt idx="17">
                  <c:v>14/4/2020</c:v>
                </c:pt>
                <c:pt idx="18">
                  <c:v>15/4/2020</c:v>
                </c:pt>
                <c:pt idx="19">
                  <c:v>16/4/2020</c:v>
                </c:pt>
                <c:pt idx="20">
                  <c:v>17/4/2020</c:v>
                </c:pt>
                <c:pt idx="21">
                  <c:v>18/4/2020</c:v>
                </c:pt>
                <c:pt idx="22">
                  <c:v>19/4/2020</c:v>
                </c:pt>
                <c:pt idx="23">
                  <c:v>20/4/2020</c:v>
                </c:pt>
                <c:pt idx="24">
                  <c:v>21/4/2020</c:v>
                </c:pt>
                <c:pt idx="25">
                  <c:v>22/4/2020</c:v>
                </c:pt>
                <c:pt idx="26">
                  <c:v>23/4/2020</c:v>
                </c:pt>
              </c:strCache>
            </c:strRef>
          </c:cat>
          <c:val>
            <c:numRef>
              <c:f>'Sweden-main'!$R$36:$R$62</c:f>
              <c:numCache>
                <c:ptCount val="27"/>
                <c:pt idx="0">
                  <c:v>201.000000</c:v>
                </c:pt>
                <c:pt idx="1">
                  <c:v>239.000000</c:v>
                </c:pt>
                <c:pt idx="2">
                  <c:v>284.000000</c:v>
                </c:pt>
                <c:pt idx="3">
                  <c:v>332.000000</c:v>
                </c:pt>
                <c:pt idx="4">
                  <c:v>385.000000</c:v>
                </c:pt>
                <c:pt idx="5">
                  <c:v>455.000000</c:v>
                </c:pt>
                <c:pt idx="6">
                  <c:v>534.000000</c:v>
                </c:pt>
                <c:pt idx="7">
                  <c:v>604.000000</c:v>
                </c:pt>
                <c:pt idx="8">
                  <c:v>690.000000</c:v>
                </c:pt>
                <c:pt idx="9">
                  <c:v>780.000000</c:v>
                </c:pt>
                <c:pt idx="10">
                  <c:v>864.000000</c:v>
                </c:pt>
                <c:pt idx="11">
                  <c:v>979.000000</c:v>
                </c:pt>
                <c:pt idx="12">
                  <c:v>1065.000000</c:v>
                </c:pt>
                <c:pt idx="13">
                  <c:v>1155.000000</c:v>
                </c:pt>
                <c:pt idx="14">
                  <c:v>1258.000000</c:v>
                </c:pt>
                <c:pt idx="15">
                  <c:v>1355.000000</c:v>
                </c:pt>
                <c:pt idx="16">
                  <c:v>1440.000000</c:v>
                </c:pt>
                <c:pt idx="17">
                  <c:v>1531.000000</c:v>
                </c:pt>
                <c:pt idx="18">
                  <c:v>1646.000000</c:v>
                </c:pt>
                <c:pt idx="19">
                  <c:v>1757.000000</c:v>
                </c:pt>
                <c:pt idx="20">
                  <c:v>1839.000000</c:v>
                </c:pt>
                <c:pt idx="21">
                  <c:v>1925.000000</c:v>
                </c:pt>
                <c:pt idx="22">
                  <c:v>2013.000000</c:v>
                </c:pt>
                <c:pt idx="23">
                  <c:v>2098.000000</c:v>
                </c:pt>
                <c:pt idx="24">
                  <c:v>2160.000000</c:v>
                </c:pt>
                <c:pt idx="25">
                  <c:v>2237.000000</c:v>
                </c:pt>
                <c:pt idx="26">
                  <c:v>2323.000000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688"/>
          <c:y val="0.100219"/>
          <c:w val="0.85414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'Belgium'!$I$3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'Belgium'!$B$4:$B$143</c:f>
              <c:strCache>
                <c:ptCount val="140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'Belgium'!$I$4:$I$143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7.000000</c:v>
                </c:pt>
                <c:pt idx="8">
                  <c:v>12.000000</c:v>
                </c:pt>
                <c:pt idx="9">
                  <c:v>22.000000</c:v>
                </c:pt>
                <c:pt idx="10">
                  <c:v>49.000000</c:v>
                </c:pt>
                <c:pt idx="11">
                  <c:v>108.000000</c:v>
                </c:pt>
                <c:pt idx="12">
                  <c:v>168.000000</c:v>
                </c:pt>
                <c:pt idx="13">
                  <c:v>199.000000</c:v>
                </c:pt>
                <c:pt idx="14">
                  <c:v>238.000000</c:v>
                </c:pt>
                <c:pt idx="15">
                  <c:v>266.000000</c:v>
                </c:pt>
                <c:pt idx="16">
                  <c:v>310.000000</c:v>
                </c:pt>
                <c:pt idx="17">
                  <c:v>310.000000</c:v>
                </c:pt>
                <c:pt idx="18">
                  <c:v>555.000000</c:v>
                </c:pt>
                <c:pt idx="19">
                  <c:v>684.000000</c:v>
                </c:pt>
                <c:pt idx="20">
                  <c:v>881.000000</c:v>
                </c:pt>
                <c:pt idx="21">
                  <c:v>1052.000000</c:v>
                </c:pt>
                <c:pt idx="22">
                  <c:v>1232.000000</c:v>
                </c:pt>
                <c:pt idx="23">
                  <c:v>1441.000000</c:v>
                </c:pt>
                <c:pt idx="24">
                  <c:v>1743.000000</c:v>
                </c:pt>
                <c:pt idx="25">
                  <c:v>2016.000000</c:v>
                </c:pt>
                <c:pt idx="26">
                  <c:v>2485.000000</c:v>
                </c:pt>
                <c:pt idx="27">
                  <c:v>2986.000000</c:v>
                </c:pt>
                <c:pt idx="28">
                  <c:v>3254.000000</c:v>
                </c:pt>
                <c:pt idx="29">
                  <c:v>3686.000000</c:v>
                </c:pt>
                <c:pt idx="30">
                  <c:v>4212.000000</c:v>
                </c:pt>
                <c:pt idx="31">
                  <c:v>5340.000000</c:v>
                </c:pt>
                <c:pt idx="32">
                  <c:v>6137.000000</c:v>
                </c:pt>
                <c:pt idx="33">
                  <c:v>7718.000000</c:v>
                </c:pt>
                <c:pt idx="34">
                  <c:v>9046.000000</c:v>
                </c:pt>
                <c:pt idx="35">
                  <c:v>9859.000000</c:v>
                </c:pt>
                <c:pt idx="36">
                  <c:v>10374.000000</c:v>
                </c:pt>
                <c:pt idx="37">
                  <c:v>11004.000000</c:v>
                </c:pt>
                <c:pt idx="38">
                  <c:v>11842.000000</c:v>
                </c:pt>
                <c:pt idx="39">
                  <c:v>12755.000000</c:v>
                </c:pt>
                <c:pt idx="40">
                  <c:v>13901.000000</c:v>
                </c:pt>
                <c:pt idx="41">
                  <c:v>14493.000000</c:v>
                </c:pt>
                <c:pt idx="42">
                  <c:v>15196.000000</c:v>
                </c:pt>
                <c:pt idx="43">
                  <c:v>16002.000000</c:v>
                </c:pt>
                <c:pt idx="44">
                  <c:v>16482.000000</c:v>
                </c:pt>
                <c:pt idx="45">
                  <c:v>17296.000000</c:v>
                </c:pt>
                <c:pt idx="46">
                  <c:v>18080.000000</c:v>
                </c:pt>
                <c:pt idx="47">
                  <c:v>18686.000000</c:v>
                </c:pt>
                <c:pt idx="48">
                  <c:v>19584.000000</c:v>
                </c:pt>
                <c:pt idx="49">
                  <c:v>19979.000000</c:v>
                </c:pt>
                <c:pt idx="50">
                  <c:v>20094.000000</c:v>
                </c:pt>
                <c:pt idx="51">
                  <c:v>22026.000000</c:v>
                </c:pt>
                <c:pt idx="52">
                  <c:v>22390.000000</c:v>
                </c:pt>
                <c:pt idx="53">
                  <c:v>23014.000000</c:v>
                </c:pt>
                <c:pt idx="54">
                  <c:v>23382.000000</c:v>
                </c:pt>
                <c:pt idx="55">
                  <c:v>24056.000000</c:v>
                </c:pt>
                <c:pt idx="56">
                  <c:v>25260.000000</c:v>
                </c:pt>
                <c:pt idx="57">
                  <c:v>25956.000000</c:v>
                </c:pt>
                <c:pt idx="58">
                  <c:v>26194.000000</c:v>
                </c:pt>
                <c:pt idx="59">
                  <c:v>26507.000000</c:v>
                </c:pt>
                <c:pt idx="60">
                  <c:v>27492.000000</c:v>
                </c:pt>
                <c:pt idx="61">
                  <c:v>27991.000000</c:v>
                </c:pt>
                <c:pt idx="62">
                  <c:v>28255.000000</c:v>
                </c:pt>
                <c:pt idx="63">
                  <c:v>28602.000000</c:v>
                </c:pt>
                <c:pt idx="64">
                  <c:v>29060.000000</c:v>
                </c:pt>
                <c:pt idx="65">
                  <c:v>29075.000000</c:v>
                </c:pt>
                <c:pt idx="66">
                  <c:v>29349.000000</c:v>
                </c:pt>
                <c:pt idx="67">
                  <c:v>29437.000000</c:v>
                </c:pt>
                <c:pt idx="68">
                  <c:v>29541.000000</c:v>
                </c:pt>
                <c:pt idx="69">
                  <c:v>29753.000000</c:v>
                </c:pt>
                <c:pt idx="70">
                  <c:v>29965.000000</c:v>
                </c:pt>
                <c:pt idx="71">
                  <c:v>30052.000000</c:v>
                </c:pt>
                <c:pt idx="72">
                  <c:v>29711.000000</c:v>
                </c:pt>
                <c:pt idx="73">
                  <c:v>30025.000000</c:v>
                </c:pt>
                <c:pt idx="74">
                  <c:v>30289.000000</c:v>
                </c:pt>
                <c:pt idx="75">
                  <c:v>30604.000000</c:v>
                </c:pt>
                <c:pt idx="76">
                  <c:v>30783.000000</c:v>
                </c:pt>
                <c:pt idx="77">
                  <c:v>31045.000000</c:v>
                </c:pt>
                <c:pt idx="78">
                  <c:v>31286.000000</c:v>
                </c:pt>
                <c:pt idx="79">
                  <c:v>31201.000000</c:v>
                </c:pt>
                <c:pt idx="80">
                  <c:v>31274.000000</c:v>
                </c:pt>
                <c:pt idx="81">
                  <c:v>31384.000000</c:v>
                </c:pt>
                <c:pt idx="82">
                  <c:v>31524.000000</c:v>
                </c:pt>
                <c:pt idx="83">
                  <c:v>31598.000000</c:v>
                </c:pt>
                <c:pt idx="84">
                  <c:v>31822.000000</c:v>
                </c:pt>
                <c:pt idx="85">
                  <c:v>31996.000000</c:v>
                </c:pt>
                <c:pt idx="86">
                  <c:v>31986.000000</c:v>
                </c:pt>
                <c:pt idx="87">
                  <c:v>32061.000000</c:v>
                </c:pt>
                <c:pt idx="88">
                  <c:v>32176.000000</c:v>
                </c:pt>
                <c:pt idx="89">
                  <c:v>32418.000000</c:v>
                </c:pt>
                <c:pt idx="90">
                  <c:v>32540.000000</c:v>
                </c:pt>
                <c:pt idx="91">
                  <c:v>32733.000000</c:v>
                </c:pt>
                <c:pt idx="92">
                  <c:v>32801.000000</c:v>
                </c:pt>
                <c:pt idx="93">
                  <c:v>32763.000000</c:v>
                </c:pt>
                <c:pt idx="94">
                  <c:v>32889.000000</c:v>
                </c:pt>
                <c:pt idx="95">
                  <c:v>32949.000000</c:v>
                </c:pt>
                <c:pt idx="96">
                  <c:v>32964.000000</c:v>
                </c:pt>
                <c:pt idx="97">
                  <c:v>33027.000000</c:v>
                </c:pt>
                <c:pt idx="98">
                  <c:v>33112.000000</c:v>
                </c:pt>
                <c:pt idx="99">
                  <c:v>33176.000000</c:v>
                </c:pt>
                <c:pt idx="100">
                  <c:v>33204.000000</c:v>
                </c:pt>
                <c:pt idx="101">
                  <c:v>33171.000000</c:v>
                </c:pt>
                <c:pt idx="102">
                  <c:v>33229.000000</c:v>
                </c:pt>
                <c:pt idx="103">
                  <c:v>33302.000000</c:v>
                </c:pt>
                <c:pt idx="104">
                  <c:v>33340.000000</c:v>
                </c:pt>
                <c:pt idx="105">
                  <c:v>33427.000000</c:v>
                </c:pt>
                <c:pt idx="106">
                  <c:v>33494.000000</c:v>
                </c:pt>
                <c:pt idx="107">
                  <c:v>33548.000000</c:v>
                </c:pt>
                <c:pt idx="108">
                  <c:v>33622.000000</c:v>
                </c:pt>
                <c:pt idx="109">
                  <c:v>33675.000000</c:v>
                </c:pt>
                <c:pt idx="110">
                  <c:v>33721.000000</c:v>
                </c:pt>
                <c:pt idx="111">
                  <c:v>33785.000000</c:v>
                </c:pt>
                <c:pt idx="112">
                  <c:v>33829.000000</c:v>
                </c:pt>
                <c:pt idx="113">
                  <c:v>33867.000000</c:v>
                </c:pt>
                <c:pt idx="114">
                  <c:v>33885.000000</c:v>
                </c:pt>
                <c:pt idx="115">
                  <c:v>33941.000000</c:v>
                </c:pt>
                <c:pt idx="116">
                  <c:v>34030.000000</c:v>
                </c:pt>
                <c:pt idx="117">
                  <c:v>34083.000000</c:v>
                </c:pt>
                <c:pt idx="118">
                  <c:v>34083.000000</c:v>
                </c:pt>
                <c:pt idx="119">
                  <c:v>34083.000000</c:v>
                </c:pt>
                <c:pt idx="120">
                  <c:v>34326.000000</c:v>
                </c:pt>
                <c:pt idx="121">
                  <c:v>34405.000000</c:v>
                </c:pt>
                <c:pt idx="122">
                  <c:v>34510.000000</c:v>
                </c:pt>
                <c:pt idx="123">
                  <c:v>34604.000000</c:v>
                </c:pt>
                <c:pt idx="124">
                  <c:v>34706.000000</c:v>
                </c:pt>
                <c:pt idx="125">
                  <c:v>34706.000000</c:v>
                </c:pt>
                <c:pt idx="126">
                  <c:v>34706.000000</c:v>
                </c:pt>
                <c:pt idx="127">
                  <c:v>34909.000000</c:v>
                </c:pt>
                <c:pt idx="128">
                  <c:v>34984.000000</c:v>
                </c:pt>
                <c:pt idx="129">
                  <c:v>35066.000000</c:v>
                </c:pt>
                <c:pt idx="130">
                  <c:v>35191.000000</c:v>
                </c:pt>
                <c:pt idx="131">
                  <c:v>35296.000000</c:v>
                </c:pt>
                <c:pt idx="132">
                  <c:v>35296.000000</c:v>
                </c:pt>
                <c:pt idx="133">
                  <c:v>35296.000000</c:v>
                </c:pt>
                <c:pt idx="134">
                  <c:v>35513.000000</c:v>
                </c:pt>
                <c:pt idx="135">
                  <c:v>35576.000000</c:v>
                </c:pt>
                <c:pt idx="136">
                  <c:v>35661.000000</c:v>
                </c:pt>
                <c:pt idx="137">
                  <c:v>35805.000000</c:v>
                </c:pt>
                <c:pt idx="138">
                  <c:v>35916.000000</c:v>
                </c:pt>
                <c:pt idx="139">
                  <c:v>35916.000000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645"/>
          <c:y val="0"/>
          <c:w val="0.81586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3697"/>
          <c:y val="0.100219"/>
          <c:w val="0.91705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-2,8056x + 198,13
R² = 0,3053</a:t>
                    </a:r>
                  </a:p>
                </c:rich>
              </c:tx>
            </c:trendlineLbl>
          </c:trendline>
          <c:cat>
            <c:strRef>
              <c:f>'Belgium'!$B$91:$B$143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'Belgium'!$H$91:$H$143</c:f>
              <c:numCache>
                <c:ptCount val="53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  <c:pt idx="49">
                  <c:v>87.000000</c:v>
                </c:pt>
                <c:pt idx="50">
                  <c:v>147.000000</c:v>
                </c:pt>
                <c:pt idx="51">
                  <c:v>112.000000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8076"/>
          <c:y val="0"/>
          <c:w val="0.87595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5255"/>
          <c:y val="0.100219"/>
          <c:w val="0.927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-0,6014x + 28,161
R² = 0,6794</a:t>
                    </a:r>
                  </a:p>
                </c:rich>
              </c:tx>
            </c:trendlineLbl>
          </c:trendline>
          <c:cat>
            <c:strRef>
              <c:f>'Belgium'!$B$91:$B$143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'Belgium'!$G$91:$G$143</c:f>
              <c:numCache>
                <c:ptCount val="53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3.000000</c:v>
                </c:pt>
                <c:pt idx="51">
                  <c:v>1.000000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8764"/>
          <c:y val="0"/>
          <c:w val="0.88604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3697"/>
          <c:y val="0.100219"/>
          <c:w val="0.91705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'Belgium'!$H$91:$H$143</c:f>
              <c:numCache>
                <c:ptCount val="53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  <c:pt idx="49">
                  <c:v>87.000000</c:v>
                </c:pt>
                <c:pt idx="50">
                  <c:v>147.000000</c:v>
                </c:pt>
                <c:pt idx="51">
                  <c:v>112.000000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8076"/>
          <c:y val="0"/>
          <c:w val="0.87595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5255"/>
          <c:y val="0.100219"/>
          <c:w val="0.927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'Belgium'!$G$91:$G$143</c:f>
              <c:numCache>
                <c:ptCount val="53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3.000000</c:v>
                </c:pt>
                <c:pt idx="51">
                  <c:v>1.000000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8764"/>
          <c:y val="0"/>
          <c:w val="0.88604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726"/>
          <c:y val="0.100219"/>
          <c:w val="0.87788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'France'!$C$4:$C$67</c:f>
              <c:numCache>
                <c:ptCount val="6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  <c:pt idx="34">
                  <c:v>40174.000000</c:v>
                </c:pt>
                <c:pt idx="35">
                  <c:v>44550.000000</c:v>
                </c:pt>
                <c:pt idx="36">
                  <c:v>52128.000000</c:v>
                </c:pt>
                <c:pt idx="37">
                  <c:v>56989.000000</c:v>
                </c:pt>
                <c:pt idx="38">
                  <c:v>59105.000000</c:v>
                </c:pt>
                <c:pt idx="39">
                  <c:v>64338.000000</c:v>
                </c:pt>
                <c:pt idx="40">
                  <c:v>68605.000000</c:v>
                </c:pt>
                <c:pt idx="41">
                  <c:v>70478.000000</c:v>
                </c:pt>
                <c:pt idx="42">
                  <c:v>74390.000000</c:v>
                </c:pt>
                <c:pt idx="43">
                  <c:v>78167.000000</c:v>
                </c:pt>
                <c:pt idx="44">
                  <c:v>82048.000000</c:v>
                </c:pt>
                <c:pt idx="45">
                  <c:v>86334.000000</c:v>
                </c:pt>
                <c:pt idx="46">
                  <c:v>90676.000000</c:v>
                </c:pt>
                <c:pt idx="47">
                  <c:v>93790.000000</c:v>
                </c:pt>
                <c:pt idx="48">
                  <c:v>95403.000000</c:v>
                </c:pt>
                <c:pt idx="49">
                  <c:v>98076.000000</c:v>
                </c:pt>
                <c:pt idx="50">
                  <c:v>103573.000000</c:v>
                </c:pt>
                <c:pt idx="51">
                  <c:v>106206.000000</c:v>
                </c:pt>
                <c:pt idx="52">
                  <c:v>108847.000000</c:v>
                </c:pt>
                <c:pt idx="53">
                  <c:v>109252.000000</c:v>
                </c:pt>
                <c:pt idx="54">
                  <c:v>111821.000000</c:v>
                </c:pt>
                <c:pt idx="55">
                  <c:v>112606.000000</c:v>
                </c:pt>
                <c:pt idx="56">
                  <c:v>114657.000000</c:v>
                </c:pt>
                <c:pt idx="57">
                  <c:v>117324.000000</c:v>
                </c:pt>
                <c:pt idx="58">
                  <c:v>119151.000000</c:v>
                </c:pt>
                <c:pt idx="59">
                  <c:v>120804.000000</c:v>
                </c:pt>
                <c:pt idx="60">
                  <c:v>122577.000000</c:v>
                </c:pt>
                <c:pt idx="61">
                  <c:v>124114.000000</c:v>
                </c:pt>
                <c:pt idx="62">
                  <c:v>124575.000000</c:v>
                </c:pt>
                <c:pt idx="63">
                  <c:v>128339.000000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3336"/>
          <c:y val="0"/>
          <c:w val="0.83853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7988"/>
          <c:y val="0.100219"/>
          <c:w val="0.88012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'Italy-main'!$G$4:$G$143</c:f>
              <c:numCache>
                <c:ptCount val="140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  <c:pt idx="136">
                  <c:v>13459.000000</c:v>
                </c:pt>
                <c:pt idx="137">
                  <c:v>13428.000000</c:v>
                </c:pt>
                <c:pt idx="138">
                  <c:v>13303.000000</c:v>
                </c:pt>
                <c:pt idx="139">
                  <c:v>13179.000000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413"/>
          <c:y val="0"/>
          <c:w val="0.8406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22,457e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0,2415x
R² = 0,9617</a:t>
                    </a:r>
                  </a:p>
                </c:rich>
              </c:tx>
            </c:trendlineLbl>
          </c:trendline>
          <c:cat>
            <c:strRef>
              <c:f>'France'!$B$4:$B$37</c:f>
              <c:strCache>
                <c:ptCount val="3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</c:strCache>
            </c:strRef>
          </c:cat>
          <c:val>
            <c:numRef>
              <c:f>'France'!$C$4:$C$37</c:f>
              <c:numCache>
                <c:ptCount val="3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5297"/>
          <c:y val="0.100219"/>
          <c:w val="0.88755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'France'!$D$4:$D$67</c:f>
              <c:numCache>
                <c:ptCount val="64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  <c:pt idx="49">
                  <c:v>14967.000000</c:v>
                </c:pt>
                <c:pt idx="50">
                  <c:v>15729.000000</c:v>
                </c:pt>
                <c:pt idx="51">
                  <c:v>17167.000000</c:v>
                </c:pt>
                <c:pt idx="52">
                  <c:v>17920.000000</c:v>
                </c:pt>
                <c:pt idx="53">
                  <c:v>18681.000000</c:v>
                </c:pt>
                <c:pt idx="54">
                  <c:v>19323.000000</c:v>
                </c:pt>
                <c:pt idx="55">
                  <c:v>19718.000000</c:v>
                </c:pt>
                <c:pt idx="56">
                  <c:v>20265.000000</c:v>
                </c:pt>
                <c:pt idx="57">
                  <c:v>20796.000000</c:v>
                </c:pt>
                <c:pt idx="58">
                  <c:v>21340.000000</c:v>
                </c:pt>
                <c:pt idx="59">
                  <c:v>21856.000000</c:v>
                </c:pt>
                <c:pt idx="60">
                  <c:v>22245.000000</c:v>
                </c:pt>
                <c:pt idx="61">
                  <c:v>22614.000000</c:v>
                </c:pt>
                <c:pt idx="62">
                  <c:v>22856.000000</c:v>
                </c:pt>
                <c:pt idx="63">
                  <c:v>23293.000000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109"/>
          <c:y val="0"/>
          <c:w val="0.8477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0,8516e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0,2206x
R² = 0,9815</a:t>
                    </a:r>
                  </a:p>
                </c:rich>
              </c:tx>
            </c:trendlineLbl>
          </c:trendline>
          <c:cat>
            <c:strRef>
              <c:f>'France'!$B$4:$B$52</c:f>
              <c:strCache>
                <c:ptCount val="49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</c:strCache>
            </c:strRef>
          </c:cat>
          <c:val>
            <c:numRef>
              <c:f>'France'!$D$4:$D$52</c:f>
              <c:numCache>
                <c:ptCount val="49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France vs Italy</a:t>
            </a:r>
          </a:p>
        </c:rich>
      </c:tx>
      <c:layout>
        <c:manualLayout>
          <c:xMode val="edge"/>
          <c:yMode val="edge"/>
          <c:x val="0.422998"/>
          <c:y val="0"/>
          <c:w val="0.15400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678"/>
          <c:y val="0.0715914"/>
          <c:w val="0.85681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'Italy-main'!$K$4:$K$47</c:f>
              <c:numCache>
                <c:ptCount val="4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'France'!$C$13:$C$56</c:f>
              <c:numCache>
                <c:ptCount val="44"/>
                <c:pt idx="0">
                  <c:v>285.000000</c:v>
                </c:pt>
                <c:pt idx="1">
                  <c:v>377.000000</c:v>
                </c:pt>
                <c:pt idx="2">
                  <c:v>653.000000</c:v>
                </c:pt>
                <c:pt idx="3">
                  <c:v>949.000000</c:v>
                </c:pt>
                <c:pt idx="4">
                  <c:v>1126.000000</c:v>
                </c:pt>
                <c:pt idx="5">
                  <c:v>1412.000000</c:v>
                </c:pt>
                <c:pt idx="6">
                  <c:v>1781.000000</c:v>
                </c:pt>
                <c:pt idx="7">
                  <c:v>2281.000000</c:v>
                </c:pt>
                <c:pt idx="8">
                  <c:v>2876.000000</c:v>
                </c:pt>
                <c:pt idx="9">
                  <c:v>3661.000000</c:v>
                </c:pt>
                <c:pt idx="10">
                  <c:v>4499.000000</c:v>
                </c:pt>
                <c:pt idx="11">
                  <c:v>5421.000000</c:v>
                </c:pt>
                <c:pt idx="12">
                  <c:v>6633.000000</c:v>
                </c:pt>
                <c:pt idx="13">
                  <c:v>7730.000000</c:v>
                </c:pt>
                <c:pt idx="14">
                  <c:v>9134.000000</c:v>
                </c:pt>
                <c:pt idx="15">
                  <c:v>10995.000000</c:v>
                </c:pt>
                <c:pt idx="16">
                  <c:v>12612.000000</c:v>
                </c:pt>
                <c:pt idx="17">
                  <c:v>14459.000000</c:v>
                </c:pt>
                <c:pt idx="18">
                  <c:v>16018.000000</c:v>
                </c:pt>
                <c:pt idx="19">
                  <c:v>19856.000000</c:v>
                </c:pt>
                <c:pt idx="20">
                  <c:v>22304.000000</c:v>
                </c:pt>
                <c:pt idx="21">
                  <c:v>25233.000000</c:v>
                </c:pt>
                <c:pt idx="22">
                  <c:v>29155.000000</c:v>
                </c:pt>
                <c:pt idx="23">
                  <c:v>32964.000000</c:v>
                </c:pt>
                <c:pt idx="24">
                  <c:v>37575.000000</c:v>
                </c:pt>
                <c:pt idx="25">
                  <c:v>40174.000000</c:v>
                </c:pt>
                <c:pt idx="26">
                  <c:v>44550.000000</c:v>
                </c:pt>
                <c:pt idx="27">
                  <c:v>52128.000000</c:v>
                </c:pt>
                <c:pt idx="28">
                  <c:v>56989.000000</c:v>
                </c:pt>
                <c:pt idx="29">
                  <c:v>59105.000000</c:v>
                </c:pt>
                <c:pt idx="30">
                  <c:v>64338.000000</c:v>
                </c:pt>
                <c:pt idx="31">
                  <c:v>68605.000000</c:v>
                </c:pt>
                <c:pt idx="32">
                  <c:v>70478.000000</c:v>
                </c:pt>
                <c:pt idx="33">
                  <c:v>74390.000000</c:v>
                </c:pt>
                <c:pt idx="34">
                  <c:v>78167.000000</c:v>
                </c:pt>
                <c:pt idx="35">
                  <c:v>82048.000000</c:v>
                </c:pt>
                <c:pt idx="36">
                  <c:v>86334.000000</c:v>
                </c:pt>
                <c:pt idx="37">
                  <c:v>90676.000000</c:v>
                </c:pt>
                <c:pt idx="38">
                  <c:v>93790.000000</c:v>
                </c:pt>
                <c:pt idx="39">
                  <c:v>95403.000000</c:v>
                </c:pt>
                <c:pt idx="40">
                  <c:v>98076.000000</c:v>
                </c:pt>
                <c:pt idx="41">
                  <c:v>103573.000000</c:v>
                </c:pt>
                <c:pt idx="42">
                  <c:v>106206.000000</c:v>
                </c:pt>
                <c:pt idx="43">
                  <c:v>108847.000000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19"/>
          <c:y val="0.100219"/>
          <c:w val="0.8521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12,498e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0,3007x
R² = 0,9806</a:t>
                    </a:r>
                  </a:p>
                </c:rich>
              </c:tx>
            </c:trendlineLbl>
          </c:trendline>
          <c:cat>
            <c:strRef>
              <c:f>'France'!$B$4:$B$26</c:f>
              <c:strCache>
                <c:ptCount val="23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</c:strCache>
            </c:strRef>
          </c:cat>
          <c:val>
            <c:numRef>
              <c:f>'France'!$C$4:$C$26</c:f>
              <c:numCache>
                <c:ptCount val="23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.33"/>
        <c:minorUnit val="1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392"/>
          <c:y val="0"/>
          <c:w val="0.813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75"/>
        <c:minorUnit val="1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'France'!$G$4:$G$131</c:f>
              <c:numCache>
                <c:ptCount val="128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660"/>
        <c:minorUnit val="83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688"/>
          <c:y val="0.100219"/>
          <c:w val="0.85414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'France'!$B$4:$B$143</c:f>
              <c:strCache>
                <c:ptCount val="140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'France'!$H$4:$H$143</c:f>
              <c:numCache>
                <c:ptCount val="140"/>
                <c:pt idx="0">
                  <c:v>7.000000</c:v>
                </c:pt>
                <c:pt idx="1">
                  <c:v>2.000000</c:v>
                </c:pt>
                <c:pt idx="2">
                  <c:v>5.000000</c:v>
                </c:pt>
                <c:pt idx="3">
                  <c:v>25.000000</c:v>
                </c:pt>
                <c:pt idx="4">
                  <c:v>44.000000</c:v>
                </c:pt>
                <c:pt idx="5">
                  <c:v>86.000000</c:v>
                </c:pt>
                <c:pt idx="6">
                  <c:v>116.000000</c:v>
                </c:pt>
                <c:pt idx="7">
                  <c:v>176.000000</c:v>
                </c:pt>
                <c:pt idx="8">
                  <c:v>188.000000</c:v>
                </c:pt>
                <c:pt idx="9">
                  <c:v>269.000000</c:v>
                </c:pt>
                <c:pt idx="10">
                  <c:v>359.000000</c:v>
                </c:pt>
                <c:pt idx="11">
                  <c:v>632.000000</c:v>
                </c:pt>
                <c:pt idx="12">
                  <c:v>926.000000</c:v>
                </c:pt>
                <c:pt idx="13">
                  <c:v>1095.000000</c:v>
                </c:pt>
                <c:pt idx="14">
                  <c:v>1381.000000</c:v>
                </c:pt>
                <c:pt idx="15">
                  <c:v>1736.000000</c:v>
                </c:pt>
                <c:pt idx="16">
                  <c:v>2221.000000</c:v>
                </c:pt>
                <c:pt idx="17">
                  <c:v>2803.000000</c:v>
                </c:pt>
                <c:pt idx="18">
                  <c:v>3570.000000</c:v>
                </c:pt>
                <c:pt idx="19">
                  <c:v>4396.000000</c:v>
                </c:pt>
                <c:pt idx="20">
                  <c:v>5282.000000</c:v>
                </c:pt>
                <c:pt idx="21">
                  <c:v>6473.000000</c:v>
                </c:pt>
                <c:pt idx="22">
                  <c:v>7543.000000</c:v>
                </c:pt>
                <c:pt idx="23">
                  <c:v>8878.000000</c:v>
                </c:pt>
                <c:pt idx="24">
                  <c:v>10021.000000</c:v>
                </c:pt>
                <c:pt idx="25">
                  <c:v>10867.000000</c:v>
                </c:pt>
                <c:pt idx="26">
                  <c:v>12310.000000</c:v>
                </c:pt>
                <c:pt idx="27">
                  <c:v>13144.000000</c:v>
                </c:pt>
                <c:pt idx="28">
                  <c:v>16796.000000</c:v>
                </c:pt>
                <c:pt idx="29">
                  <c:v>17923.000000</c:v>
                </c:pt>
                <c:pt idx="30">
                  <c:v>20002.000000</c:v>
                </c:pt>
                <c:pt idx="31">
                  <c:v>22611.000000</c:v>
                </c:pt>
                <c:pt idx="32">
                  <c:v>25269.000000</c:v>
                </c:pt>
                <c:pt idx="33">
                  <c:v>28637.000000</c:v>
                </c:pt>
                <c:pt idx="34">
                  <c:v>30366.000000</c:v>
                </c:pt>
                <c:pt idx="35">
                  <c:v>33599.000000</c:v>
                </c:pt>
                <c:pt idx="36">
                  <c:v>39161.000000</c:v>
                </c:pt>
                <c:pt idx="37">
                  <c:v>42023.000000</c:v>
                </c:pt>
                <c:pt idx="38">
                  <c:v>41290.000000</c:v>
                </c:pt>
                <c:pt idx="39">
                  <c:v>43823.000000</c:v>
                </c:pt>
                <c:pt idx="40">
                  <c:v>45607.000000</c:v>
                </c:pt>
                <c:pt idx="41">
                  <c:v>46217.000000</c:v>
                </c:pt>
                <c:pt idx="42">
                  <c:v>48229.000000</c:v>
                </c:pt>
                <c:pt idx="43">
                  <c:v>48502.000000</c:v>
                </c:pt>
                <c:pt idx="44">
                  <c:v>49925.000000</c:v>
                </c:pt>
                <c:pt idx="45">
                  <c:v>50918.000000</c:v>
                </c:pt>
                <c:pt idx="46">
                  <c:v>52547.000000</c:v>
                </c:pt>
                <c:pt idx="47">
                  <c:v>53567.000000</c:v>
                </c:pt>
                <c:pt idx="48">
                  <c:v>53824.000000</c:v>
                </c:pt>
                <c:pt idx="49">
                  <c:v>55391.000000</c:v>
                </c:pt>
                <c:pt idx="50">
                  <c:v>59039.000000</c:v>
                </c:pt>
                <c:pt idx="51">
                  <c:v>58084.000000</c:v>
                </c:pt>
                <c:pt idx="52">
                  <c:v>58115.000000</c:v>
                </c:pt>
                <c:pt idx="53">
                  <c:v>56151.000000</c:v>
                </c:pt>
                <c:pt idx="54">
                  <c:v>56515.000000</c:v>
                </c:pt>
                <c:pt idx="55">
                  <c:v>56310.000000</c:v>
                </c:pt>
                <c:pt idx="56">
                  <c:v>56983.000000</c:v>
                </c:pt>
                <c:pt idx="57">
                  <c:v>57347.000000</c:v>
                </c:pt>
                <c:pt idx="58">
                  <c:v>57154.000000</c:v>
                </c:pt>
                <c:pt idx="59">
                  <c:v>56860.000000</c:v>
                </c:pt>
                <c:pt idx="60">
                  <c:v>56839.000000</c:v>
                </c:pt>
                <c:pt idx="61">
                  <c:v>56906.000000</c:v>
                </c:pt>
                <c:pt idx="62">
                  <c:v>56816.000000</c:v>
                </c:pt>
                <c:pt idx="63">
                  <c:v>59533.000000</c:v>
                </c:pt>
                <c:pt idx="64">
                  <c:v>59313.000000</c:v>
                </c:pt>
                <c:pt idx="65">
                  <c:v>56127.000000</c:v>
                </c:pt>
                <c:pt idx="66">
                  <c:v>55729.000000</c:v>
                </c:pt>
                <c:pt idx="67">
                  <c:v>55379.000000</c:v>
                </c:pt>
                <c:pt idx="68">
                  <c:v>55657.000000</c:v>
                </c:pt>
                <c:pt idx="69">
                  <c:v>55608.000000</c:v>
                </c:pt>
                <c:pt idx="70">
                  <c:v>55291.000000</c:v>
                </c:pt>
                <c:pt idx="71">
                  <c:v>54700.000000</c:v>
                </c:pt>
                <c:pt idx="72">
                  <c:v>57369.000000</c:v>
                </c:pt>
                <c:pt idx="73">
                  <c:v>56765.000000</c:v>
                </c:pt>
                <c:pt idx="74">
                  <c:v>56409.000000</c:v>
                </c:pt>
                <c:pt idx="75">
                  <c:v>56506.000000</c:v>
                </c:pt>
                <c:pt idx="76">
                  <c:v>56466.000000</c:v>
                </c:pt>
                <c:pt idx="77">
                  <c:v>56152.000000</c:v>
                </c:pt>
                <c:pt idx="78">
                  <c:v>55451.000000</c:v>
                </c:pt>
                <c:pt idx="79">
                  <c:v>54987.000000</c:v>
                </c:pt>
                <c:pt idx="80">
                  <c:v>54326.000000</c:v>
                </c:pt>
                <c:pt idx="81">
                  <c:v>53942.000000</c:v>
                </c:pt>
                <c:pt idx="82">
                  <c:v>53600.000000</c:v>
                </c:pt>
                <c:pt idx="83">
                  <c:v>53090.000000</c:v>
                </c:pt>
                <c:pt idx="84">
                  <c:v>52936.000000</c:v>
                </c:pt>
                <c:pt idx="85">
                  <c:v>52842.000000</c:v>
                </c:pt>
                <c:pt idx="86">
                  <c:v>52359.000000</c:v>
                </c:pt>
                <c:pt idx="87">
                  <c:v>52090.000000</c:v>
                </c:pt>
                <c:pt idx="88">
                  <c:v>52058.000000</c:v>
                </c:pt>
                <c:pt idx="89">
                  <c:v>51927.000000</c:v>
                </c:pt>
                <c:pt idx="90">
                  <c:v>51937.000000</c:v>
                </c:pt>
                <c:pt idx="91">
                  <c:v>51623.000000</c:v>
                </c:pt>
                <c:pt idx="92">
                  <c:v>51146.000000</c:v>
                </c:pt>
                <c:pt idx="93">
                  <c:v>50566.000000</c:v>
                </c:pt>
                <c:pt idx="94">
                  <c:v>53218.000000</c:v>
                </c:pt>
                <c:pt idx="95">
                  <c:v>53151.000000</c:v>
                </c:pt>
                <c:pt idx="96">
                  <c:v>54457.000000</c:v>
                </c:pt>
                <c:pt idx="97">
                  <c:v>54596.000000</c:v>
                </c:pt>
                <c:pt idx="98">
                  <c:v>54818.000000</c:v>
                </c:pt>
                <c:pt idx="99">
                  <c:v>53573.000000</c:v>
                </c:pt>
                <c:pt idx="100">
                  <c:v>53201.000000</c:v>
                </c:pt>
                <c:pt idx="101">
                  <c:v>53403.000000</c:v>
                </c:pt>
                <c:pt idx="102">
                  <c:v>53440.000000</c:v>
                </c:pt>
                <c:pt idx="103">
                  <c:v>53686.000000</c:v>
                </c:pt>
                <c:pt idx="104">
                  <c:v>53980.000000</c:v>
                </c:pt>
                <c:pt idx="105">
                  <c:v>53917.000000</c:v>
                </c:pt>
                <c:pt idx="106">
                  <c:v>53789.000000</c:v>
                </c:pt>
                <c:pt idx="107">
                  <c:v>53985.000000</c:v>
                </c:pt>
                <c:pt idx="108">
                  <c:v>54066.000000</c:v>
                </c:pt>
                <c:pt idx="109">
                  <c:v>54341.000000</c:v>
                </c:pt>
                <c:pt idx="110">
                  <c:v>54607.000000</c:v>
                </c:pt>
                <c:pt idx="111">
                  <c:v>54954.000000</c:v>
                </c:pt>
                <c:pt idx="112">
                  <c:v>54892.000000</c:v>
                </c:pt>
                <c:pt idx="113">
                  <c:v>54834.000000</c:v>
                </c:pt>
                <c:pt idx="114">
                  <c:v>54932.000000</c:v>
                </c:pt>
                <c:pt idx="115">
                  <c:v>55151.000000</c:v>
                </c:pt>
                <c:pt idx="116">
                  <c:v>55718.000000</c:v>
                </c:pt>
                <c:pt idx="117">
                  <c:v>56148.000000</c:v>
                </c:pt>
                <c:pt idx="118">
                  <c:v>56365.000000</c:v>
                </c:pt>
                <c:pt idx="119">
                  <c:v>56475.000000</c:v>
                </c:pt>
                <c:pt idx="120">
                  <c:v>56676.000000</c:v>
                </c:pt>
                <c:pt idx="121">
                  <c:v>56490.000000</c:v>
                </c:pt>
                <c:pt idx="122">
                  <c:v>56245.000000</c:v>
                </c:pt>
                <c:pt idx="123">
                  <c:v>57509.000000</c:v>
                </c:pt>
                <c:pt idx="124">
                  <c:v>58027.000000</c:v>
                </c:pt>
                <c:pt idx="125">
                  <c:v>58553.000000</c:v>
                </c:pt>
                <c:pt idx="126">
                  <c:v>58448.000000</c:v>
                </c:pt>
                <c:pt idx="127">
                  <c:v>58684.000000</c:v>
                </c:pt>
                <c:pt idx="128">
                  <c:v>59309.000000</c:v>
                </c:pt>
                <c:pt idx="129">
                  <c:v>59701.000000</c:v>
                </c:pt>
                <c:pt idx="130">
                  <c:v>60007.000000</c:v>
                </c:pt>
                <c:pt idx="131">
                  <c:v>60007.000000</c:v>
                </c:pt>
                <c:pt idx="132">
                  <c:v>60007.000000</c:v>
                </c:pt>
                <c:pt idx="133">
                  <c:v>61096.000000</c:v>
                </c:pt>
                <c:pt idx="134">
                  <c:v>61222.000000</c:v>
                </c:pt>
                <c:pt idx="135">
                  <c:v>61512.000000</c:v>
                </c:pt>
                <c:pt idx="136">
                  <c:v>61945.000000</c:v>
                </c:pt>
                <c:pt idx="137">
                  <c:v>62360.000000</c:v>
                </c:pt>
                <c:pt idx="138">
                  <c:v>62360.000000</c:v>
                </c:pt>
                <c:pt idx="139">
                  <c:v>62360.000000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645"/>
          <c:y val="0"/>
          <c:w val="0.81586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697"/>
          <c:y val="0.100219"/>
          <c:w val="0.9067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-1,8266x + 557
R² = 0,0026</a:t>
                    </a:r>
                  </a:p>
                </c:rich>
              </c:tx>
            </c:trendlineLbl>
          </c:trendline>
          <c:cat>
            <c:strRef>
              <c:f>'France'!$B$91:$B$143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'France'!$G$91:$G$143</c:f>
              <c:numCache>
                <c:ptCount val="53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  <c:pt idx="48">
                  <c:v>663.000000</c:v>
                </c:pt>
                <c:pt idx="49">
                  <c:v>621.000000</c:v>
                </c:pt>
                <c:pt idx="50">
                  <c:v>658.000000</c:v>
                </c:pt>
                <c:pt idx="51">
                  <c:v>0.000000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927"/>
          <c:y val="0"/>
          <c:w val="0.86609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3697"/>
          <c:y val="0.100219"/>
          <c:w val="0.91705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-1,2048x + 67,851
R² = 0,432</a:t>
                    </a:r>
                  </a:p>
                </c:rich>
              </c:tx>
            </c:trendlineLbl>
          </c:trendline>
          <c:cat>
            <c:strRef>
              <c:f>'France'!$B$91:$B$143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'France'!$F$91:$F$143</c:f>
              <c:numCache>
                <c:ptCount val="53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  <c:pt idx="48">
                  <c:v>32.000000</c:v>
                </c:pt>
                <c:pt idx="49">
                  <c:v>14.000000</c:v>
                </c:pt>
                <c:pt idx="50">
                  <c:v>25.000000</c:v>
                </c:pt>
                <c:pt idx="51">
                  <c:v>0.000000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8076"/>
          <c:y val="0"/>
          <c:w val="0.87595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46"/>
          <c:y val="0.100219"/>
          <c:w val="0.87740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'Italy-main'!$G$4:$G$143</c:f>
              <c:numCache>
                <c:ptCount val="140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  <c:pt idx="136">
                  <c:v>13459.000000</c:v>
                </c:pt>
                <c:pt idx="137">
                  <c:v>13428.000000</c:v>
                </c:pt>
                <c:pt idx="138">
                  <c:v>13303.000000</c:v>
                </c:pt>
                <c:pt idx="139">
                  <c:v>13179.000000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895"/>
          <c:y val="0"/>
          <c:w val="0.838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697"/>
          <c:y val="0.100219"/>
          <c:w val="0.9067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'France'!$G$91:$G$143</c:f>
              <c:numCache>
                <c:ptCount val="53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  <c:pt idx="48">
                  <c:v>663.000000</c:v>
                </c:pt>
                <c:pt idx="49">
                  <c:v>621.000000</c:v>
                </c:pt>
                <c:pt idx="50">
                  <c:v>658.000000</c:v>
                </c:pt>
                <c:pt idx="51">
                  <c:v>0.000000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927"/>
          <c:y val="0"/>
          <c:w val="0.86609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3697"/>
          <c:y val="0.100219"/>
          <c:w val="0.91705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'France'!$F$91:$F$143</c:f>
              <c:numCache>
                <c:ptCount val="53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  <c:pt idx="48">
                  <c:v>32.000000</c:v>
                </c:pt>
                <c:pt idx="49">
                  <c:v>14.000000</c:v>
                </c:pt>
                <c:pt idx="50">
                  <c:v>25.000000</c:v>
                </c:pt>
                <c:pt idx="51">
                  <c:v>0.000000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8076"/>
          <c:y val="0"/>
          <c:w val="0.87595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95"/>
          <c:y val="0.100219"/>
          <c:w val="0.87745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'Germany'!$C$4:$C$74</c:f>
              <c:numCache>
                <c:ptCount val="71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  <c:pt idx="37">
                  <c:v>77779.000000</c:v>
                </c:pt>
                <c:pt idx="38">
                  <c:v>84788.000000</c:v>
                </c:pt>
                <c:pt idx="39">
                  <c:v>91159.000000</c:v>
                </c:pt>
                <c:pt idx="40">
                  <c:v>95614.000000</c:v>
                </c:pt>
                <c:pt idx="41">
                  <c:v>100024.000000</c:v>
                </c:pt>
                <c:pt idx="42">
                  <c:v>101806.000000</c:v>
                </c:pt>
                <c:pt idx="43">
                  <c:v>107458.000000</c:v>
                </c:pt>
                <c:pt idx="44">
                  <c:v>111779.000000</c:v>
                </c:pt>
                <c:pt idx="45">
                  <c:v>115523.000000</c:v>
                </c:pt>
                <c:pt idx="46">
                  <c:v>120157.000000</c:v>
                </c:pt>
                <c:pt idx="47">
                  <c:v>124288.000000</c:v>
                </c:pt>
                <c:pt idx="48">
                  <c:v>127459.000000</c:v>
                </c:pt>
                <c:pt idx="49">
                  <c:v>128208.000000</c:v>
                </c:pt>
                <c:pt idx="50">
                  <c:v>131359.000000</c:v>
                </c:pt>
                <c:pt idx="51">
                  <c:v>133456.000000</c:v>
                </c:pt>
                <c:pt idx="52">
                  <c:v>136569.000000</c:v>
                </c:pt>
                <c:pt idx="53">
                  <c:v>139702.000000</c:v>
                </c:pt>
                <c:pt idx="54">
                  <c:v>143160.000000</c:v>
                </c:pt>
                <c:pt idx="55">
                  <c:v>145184.000000</c:v>
                </c:pt>
                <c:pt idx="56">
                  <c:v>146653.000000</c:v>
                </c:pt>
                <c:pt idx="57">
                  <c:v>148291.000000</c:v>
                </c:pt>
                <c:pt idx="58">
                  <c:v>150062.000000</c:v>
                </c:pt>
                <c:pt idx="59">
                  <c:v>151285.000000</c:v>
                </c:pt>
                <c:pt idx="60">
                  <c:v>154545.000000</c:v>
                </c:pt>
                <c:pt idx="61">
                  <c:v>156126.000000</c:v>
                </c:pt>
                <c:pt idx="62">
                  <c:v>157495.000000</c:v>
                </c:pt>
                <c:pt idx="63">
                  <c:v>158132.000000</c:v>
                </c:pt>
                <c:pt idx="64">
                  <c:v>159431.000000</c:v>
                </c:pt>
                <c:pt idx="65">
                  <c:v>161173.000000</c:v>
                </c:pt>
                <c:pt idx="66">
                  <c:v>162530.000000</c:v>
                </c:pt>
                <c:pt idx="67">
                  <c:v>163936.000000</c:v>
                </c:pt>
                <c:pt idx="68">
                  <c:v>164967.000000</c:v>
                </c:pt>
                <c:pt idx="69">
                  <c:v>165565.000000</c:v>
                </c:pt>
                <c:pt idx="70">
                  <c:v>165914.000000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0"/>
        <c:minorUnit val="2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939"/>
          <c:y val="0"/>
          <c:w val="0.8381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79693"/>
          <c:y val="0.100219"/>
          <c:w val="0.87190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23,767e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0,2413x
R² = 0,9737</a:t>
                    </a:r>
                  </a:p>
                </c:rich>
              </c:tx>
            </c:trendlineLbl>
          </c:trendline>
          <c:cat>
            <c:strRef>
              <c:f>'Germany'!$B$4:$B$40</c:f>
              <c:strCache>
                <c:ptCount val="37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</c:strCache>
            </c:strRef>
          </c:cat>
          <c:val>
            <c:numRef>
              <c:f>'Germany'!$C$4:$C$40</c:f>
              <c:numCache>
                <c:ptCount val="37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07796"/>
          <c:y val="0"/>
          <c:w val="0.832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153"/>
          <c:y val="0.100219"/>
          <c:w val="0.9091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'Germany'!$D$4:$D$74</c:f>
              <c:numCache>
                <c:ptCount val="7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7.000000</c:v>
                </c:pt>
                <c:pt idx="19">
                  <c:v>9.000000</c:v>
                </c:pt>
                <c:pt idx="20">
                  <c:v>11.000000</c:v>
                </c:pt>
                <c:pt idx="21">
                  <c:v>17.000000</c:v>
                </c:pt>
                <c:pt idx="22">
                  <c:v>24.000000</c:v>
                </c:pt>
                <c:pt idx="23">
                  <c:v>28.000000</c:v>
                </c:pt>
                <c:pt idx="24">
                  <c:v>44.000000</c:v>
                </c:pt>
                <c:pt idx="25">
                  <c:v>68.000000</c:v>
                </c:pt>
                <c:pt idx="26">
                  <c:v>84.000000</c:v>
                </c:pt>
                <c:pt idx="27">
                  <c:v>94.000000</c:v>
                </c:pt>
                <c:pt idx="28">
                  <c:v>123.000000</c:v>
                </c:pt>
                <c:pt idx="29">
                  <c:v>159.000000</c:v>
                </c:pt>
                <c:pt idx="30">
                  <c:v>206.000000</c:v>
                </c:pt>
                <c:pt idx="31">
                  <c:v>262.000000</c:v>
                </c:pt>
                <c:pt idx="32">
                  <c:v>323.000000</c:v>
                </c:pt>
                <c:pt idx="33">
                  <c:v>398.000000</c:v>
                </c:pt>
                <c:pt idx="34">
                  <c:v>456.000000</c:v>
                </c:pt>
                <c:pt idx="35">
                  <c:v>616.000000</c:v>
                </c:pt>
                <c:pt idx="36">
                  <c:v>702.000000</c:v>
                </c:pt>
                <c:pt idx="37">
                  <c:v>909.000000</c:v>
                </c:pt>
                <c:pt idx="38">
                  <c:v>1107.000000</c:v>
                </c:pt>
                <c:pt idx="39">
                  <c:v>1275.000000</c:v>
                </c:pt>
                <c:pt idx="40">
                  <c:v>1427.000000</c:v>
                </c:pt>
                <c:pt idx="41">
                  <c:v>1576.000000</c:v>
                </c:pt>
                <c:pt idx="42">
                  <c:v>1680.000000</c:v>
                </c:pt>
                <c:pt idx="43">
                  <c:v>1983.000000</c:v>
                </c:pt>
                <c:pt idx="44">
                  <c:v>2196.000000</c:v>
                </c:pt>
                <c:pt idx="45">
                  <c:v>2451.000000</c:v>
                </c:pt>
                <c:pt idx="46">
                  <c:v>2688.000000</c:v>
                </c:pt>
                <c:pt idx="47">
                  <c:v>2736.000000</c:v>
                </c:pt>
                <c:pt idx="48">
                  <c:v>2996.000000</c:v>
                </c:pt>
                <c:pt idx="49">
                  <c:v>3043.000000</c:v>
                </c:pt>
                <c:pt idx="50">
                  <c:v>3294.000000</c:v>
                </c:pt>
                <c:pt idx="51">
                  <c:v>3592.000000</c:v>
                </c:pt>
                <c:pt idx="52">
                  <c:v>3943.000000</c:v>
                </c:pt>
                <c:pt idx="53">
                  <c:v>4203.000000</c:v>
                </c:pt>
                <c:pt idx="54">
                  <c:v>4451.000000</c:v>
                </c:pt>
                <c:pt idx="55">
                  <c:v>4586.000000</c:v>
                </c:pt>
                <c:pt idx="56">
                  <c:v>4706.000000</c:v>
                </c:pt>
                <c:pt idx="57">
                  <c:v>5033.000000</c:v>
                </c:pt>
                <c:pt idx="58">
                  <c:v>5250.000000</c:v>
                </c:pt>
                <c:pt idx="59">
                  <c:v>5367.000000</c:v>
                </c:pt>
                <c:pt idx="60">
                  <c:v>5723.000000</c:v>
                </c:pt>
                <c:pt idx="61">
                  <c:v>5846.000000</c:v>
                </c:pt>
                <c:pt idx="62">
                  <c:v>5944.000000</c:v>
                </c:pt>
                <c:pt idx="63">
                  <c:v>6050.000000</c:v>
                </c:pt>
                <c:pt idx="64">
                  <c:v>6215.000000</c:v>
                </c:pt>
                <c:pt idx="65">
                  <c:v>6399.000000</c:v>
                </c:pt>
                <c:pt idx="66">
                  <c:v>6572.000000</c:v>
                </c:pt>
                <c:pt idx="67">
                  <c:v>6708.000000</c:v>
                </c:pt>
                <c:pt idx="68">
                  <c:v>6794.000000</c:v>
                </c:pt>
                <c:pt idx="69">
                  <c:v>6848.000000</c:v>
                </c:pt>
                <c:pt idx="70">
                  <c:v>6935.000000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50"/>
        <c:minorUnit val="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6562"/>
          <c:y val="0"/>
          <c:w val="0.86839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0219"/>
          <c:w val="0.8612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2,2262e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0,2451x
R² = 0,9754</a:t>
                    </a:r>
                  </a:p>
                </c:rich>
              </c:tx>
            </c:trendlineLbl>
          </c:trendline>
          <c:cat>
            <c:strRef>
              <c:f>'Germany'!$B$18:$B$48</c:f>
              <c:strCache>
                <c:ptCount val="31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24/3/2020</c:v>
                </c:pt>
                <c:pt idx="16">
                  <c:v>25/3/2020</c:v>
                </c:pt>
                <c:pt idx="17">
                  <c:v>26/3/2020</c:v>
                </c:pt>
                <c:pt idx="18">
                  <c:v>27/3/2020</c:v>
                </c:pt>
                <c:pt idx="19">
                  <c:v>28/3/2020</c:v>
                </c:pt>
                <c:pt idx="20">
                  <c:v>29/3/2020</c:v>
                </c:pt>
                <c:pt idx="21">
                  <c:v>30/3/2020</c:v>
                </c:pt>
                <c:pt idx="22">
                  <c:v>31/3/2020</c:v>
                </c:pt>
                <c:pt idx="23">
                  <c:v>1/4/2020</c:v>
                </c:pt>
                <c:pt idx="24">
                  <c:v>2/4/2020</c:v>
                </c:pt>
                <c:pt idx="25">
                  <c:v>3/4/2020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</c:strCache>
            </c:strRef>
          </c:cat>
          <c:val>
            <c:numRef>
              <c:f>'Germany'!$D$18:$D$48</c:f>
              <c:numCache>
                <c:ptCount val="31"/>
                <c:pt idx="0">
                  <c:v>2.000000</c:v>
                </c:pt>
                <c:pt idx="1">
                  <c:v>2.000000</c:v>
                </c:pt>
                <c:pt idx="2">
                  <c:v>3.000000</c:v>
                </c:pt>
                <c:pt idx="3">
                  <c:v>3.000000</c:v>
                </c:pt>
                <c:pt idx="4">
                  <c:v>7.000000</c:v>
                </c:pt>
                <c:pt idx="5">
                  <c:v>9.000000</c:v>
                </c:pt>
                <c:pt idx="6">
                  <c:v>11.000000</c:v>
                </c:pt>
                <c:pt idx="7">
                  <c:v>17.000000</c:v>
                </c:pt>
                <c:pt idx="8">
                  <c:v>24.000000</c:v>
                </c:pt>
                <c:pt idx="9">
                  <c:v>28.000000</c:v>
                </c:pt>
                <c:pt idx="10">
                  <c:v>44.000000</c:v>
                </c:pt>
                <c:pt idx="11">
                  <c:v>68.000000</c:v>
                </c:pt>
                <c:pt idx="12">
                  <c:v>84.000000</c:v>
                </c:pt>
                <c:pt idx="13">
                  <c:v>94.000000</c:v>
                </c:pt>
                <c:pt idx="14">
                  <c:v>123.000000</c:v>
                </c:pt>
                <c:pt idx="15">
                  <c:v>159.000000</c:v>
                </c:pt>
                <c:pt idx="16">
                  <c:v>206.000000</c:v>
                </c:pt>
                <c:pt idx="17">
                  <c:v>262.000000</c:v>
                </c:pt>
                <c:pt idx="18">
                  <c:v>323.000000</c:v>
                </c:pt>
                <c:pt idx="19">
                  <c:v>398.000000</c:v>
                </c:pt>
                <c:pt idx="20">
                  <c:v>456.000000</c:v>
                </c:pt>
                <c:pt idx="21">
                  <c:v>616.000000</c:v>
                </c:pt>
                <c:pt idx="22">
                  <c:v>702.000000</c:v>
                </c:pt>
                <c:pt idx="23">
                  <c:v>909.000000</c:v>
                </c:pt>
                <c:pt idx="24">
                  <c:v>1107.000000</c:v>
                </c:pt>
                <c:pt idx="25">
                  <c:v>1275.000000</c:v>
                </c:pt>
                <c:pt idx="26">
                  <c:v>1427.000000</c:v>
                </c:pt>
                <c:pt idx="27">
                  <c:v>1576.000000</c:v>
                </c:pt>
                <c:pt idx="28">
                  <c:v>1680.000000</c:v>
                </c:pt>
                <c:pt idx="29">
                  <c:v>1983.000000</c:v>
                </c:pt>
                <c:pt idx="30">
                  <c:v>2196.000000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12938"/>
          <c:y val="0"/>
          <c:w val="0.17412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171"/>
          <c:y val="0.0723637"/>
          <c:w val="0.84318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'Italy-main'!$K$4:$K$42</c:f>
              <c:numCache>
                <c:ptCount val="39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'Germany'!$C$12:$C$50</c:f>
              <c:numCache>
                <c:ptCount val="39"/>
                <c:pt idx="0">
                  <c:v>196.000000</c:v>
                </c:pt>
                <c:pt idx="1">
                  <c:v>262.000000</c:v>
                </c:pt>
                <c:pt idx="2">
                  <c:v>482.000000</c:v>
                </c:pt>
                <c:pt idx="3">
                  <c:v>670.000000</c:v>
                </c:pt>
                <c:pt idx="4">
                  <c:v>799.000000</c:v>
                </c:pt>
                <c:pt idx="5">
                  <c:v>1040.000000</c:v>
                </c:pt>
                <c:pt idx="6">
                  <c:v>1176.000000</c:v>
                </c:pt>
                <c:pt idx="7">
                  <c:v>1457.000000</c:v>
                </c:pt>
                <c:pt idx="8">
                  <c:v>1908.000000</c:v>
                </c:pt>
                <c:pt idx="9">
                  <c:v>2078.000000</c:v>
                </c:pt>
                <c:pt idx="10">
                  <c:v>3675.000000</c:v>
                </c:pt>
                <c:pt idx="11">
                  <c:v>4585.000000</c:v>
                </c:pt>
                <c:pt idx="12">
                  <c:v>5795.000000</c:v>
                </c:pt>
                <c:pt idx="13">
                  <c:v>7272.000000</c:v>
                </c:pt>
                <c:pt idx="14">
                  <c:v>9257.000000</c:v>
                </c:pt>
                <c:pt idx="15">
                  <c:v>12327.000000</c:v>
                </c:pt>
                <c:pt idx="16">
                  <c:v>15320.000000</c:v>
                </c:pt>
                <c:pt idx="17">
                  <c:v>19848.000000</c:v>
                </c:pt>
                <c:pt idx="18">
                  <c:v>22364.000000</c:v>
                </c:pt>
                <c:pt idx="19">
                  <c:v>24873.000000</c:v>
                </c:pt>
                <c:pt idx="20">
                  <c:v>29056.000000</c:v>
                </c:pt>
                <c:pt idx="21">
                  <c:v>32991.000000</c:v>
                </c:pt>
                <c:pt idx="22">
                  <c:v>37323.000000</c:v>
                </c:pt>
                <c:pt idx="23">
                  <c:v>43211.000000</c:v>
                </c:pt>
                <c:pt idx="24">
                  <c:v>49039.000000</c:v>
                </c:pt>
                <c:pt idx="25">
                  <c:v>54268.000000</c:v>
                </c:pt>
                <c:pt idx="26">
                  <c:v>58655.000000</c:v>
                </c:pt>
                <c:pt idx="27">
                  <c:v>66125.000000</c:v>
                </c:pt>
                <c:pt idx="28">
                  <c:v>70985.000000</c:v>
                </c:pt>
                <c:pt idx="29">
                  <c:v>77779.000000</c:v>
                </c:pt>
                <c:pt idx="30">
                  <c:v>84788.000000</c:v>
                </c:pt>
                <c:pt idx="31">
                  <c:v>91159.000000</c:v>
                </c:pt>
                <c:pt idx="32">
                  <c:v>95614.000000</c:v>
                </c:pt>
                <c:pt idx="33">
                  <c:v>100024.000000</c:v>
                </c:pt>
                <c:pt idx="34">
                  <c:v>101806.000000</c:v>
                </c:pt>
                <c:pt idx="35">
                  <c:v>107458.000000</c:v>
                </c:pt>
                <c:pt idx="36">
                  <c:v>111779.000000</c:v>
                </c:pt>
                <c:pt idx="37">
                  <c:v>115523.000000</c:v>
                </c:pt>
                <c:pt idx="38">
                  <c:v>120157.000000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08331"/>
          <c:y val="0"/>
          <c:w val="0.183337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95733"/>
          <c:y val="0.06883"/>
          <c:w val="0.887799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'Italy-main'!$K$14:$K$41</c:f>
              <c:numCache>
                <c:ptCount val="28"/>
                <c:pt idx="0">
                  <c:v>3858.000000</c:v>
                </c:pt>
                <c:pt idx="1">
                  <c:v>4636.000000</c:v>
                </c:pt>
                <c:pt idx="2">
                  <c:v>5883.000000</c:v>
                </c:pt>
                <c:pt idx="3">
                  <c:v>7375.000000</c:v>
                </c:pt>
                <c:pt idx="4">
                  <c:v>9172.000000</c:v>
                </c:pt>
                <c:pt idx="5">
                  <c:v>10149.000000</c:v>
                </c:pt>
                <c:pt idx="6">
                  <c:v>12462.000000</c:v>
                </c:pt>
                <c:pt idx="7">
                  <c:v>15113.000000</c:v>
                </c:pt>
                <c:pt idx="8">
                  <c:v>17660.000000</c:v>
                </c:pt>
                <c:pt idx="9">
                  <c:v>21157.000000</c:v>
                </c:pt>
                <c:pt idx="10">
                  <c:v>24747.000000</c:v>
                </c:pt>
                <c:pt idx="11">
                  <c:v>27980.000000</c:v>
                </c:pt>
                <c:pt idx="12">
                  <c:v>31506.000000</c:v>
                </c:pt>
                <c:pt idx="13">
                  <c:v>35713.000000</c:v>
                </c:pt>
                <c:pt idx="14">
                  <c:v>41035.000000</c:v>
                </c:pt>
                <c:pt idx="15">
                  <c:v>47021.000000</c:v>
                </c:pt>
                <c:pt idx="16">
                  <c:v>53578.000000</c:v>
                </c:pt>
                <c:pt idx="17">
                  <c:v>59138.000000</c:v>
                </c:pt>
                <c:pt idx="18">
                  <c:v>63927.000000</c:v>
                </c:pt>
                <c:pt idx="19">
                  <c:v>69176.000000</c:v>
                </c:pt>
                <c:pt idx="20">
                  <c:v>74386.000000</c:v>
                </c:pt>
                <c:pt idx="21">
                  <c:v>80539.000000</c:v>
                </c:pt>
                <c:pt idx="22">
                  <c:v>86498.000000</c:v>
                </c:pt>
                <c:pt idx="23">
                  <c:v>92472.000000</c:v>
                </c:pt>
                <c:pt idx="24">
                  <c:v>97689.000000</c:v>
                </c:pt>
                <c:pt idx="25">
                  <c:v>101739.000000</c:v>
                </c:pt>
                <c:pt idx="26">
                  <c:v>105792.000000</c:v>
                </c:pt>
                <c:pt idx="27">
                  <c:v>110574.000000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'Germany'!$C$21:$C$48</c:f>
              <c:numCache>
                <c:ptCount val="28"/>
                <c:pt idx="0">
                  <c:v>2078.000000</c:v>
                </c:pt>
                <c:pt idx="1">
                  <c:v>3675.000000</c:v>
                </c:pt>
                <c:pt idx="2">
                  <c:v>4585.000000</c:v>
                </c:pt>
                <c:pt idx="3">
                  <c:v>5795.000000</c:v>
                </c:pt>
                <c:pt idx="4">
                  <c:v>7272.000000</c:v>
                </c:pt>
                <c:pt idx="5">
                  <c:v>9257.000000</c:v>
                </c:pt>
                <c:pt idx="6">
                  <c:v>12327.000000</c:v>
                </c:pt>
                <c:pt idx="7">
                  <c:v>15320.000000</c:v>
                </c:pt>
                <c:pt idx="8">
                  <c:v>19848.000000</c:v>
                </c:pt>
                <c:pt idx="9">
                  <c:v>22364.000000</c:v>
                </c:pt>
                <c:pt idx="10">
                  <c:v>24873.000000</c:v>
                </c:pt>
                <c:pt idx="11">
                  <c:v>29056.000000</c:v>
                </c:pt>
                <c:pt idx="12">
                  <c:v>32991.000000</c:v>
                </c:pt>
                <c:pt idx="13">
                  <c:v>37323.000000</c:v>
                </c:pt>
                <c:pt idx="14">
                  <c:v>43211.000000</c:v>
                </c:pt>
                <c:pt idx="15">
                  <c:v>49039.000000</c:v>
                </c:pt>
                <c:pt idx="16">
                  <c:v>54268.000000</c:v>
                </c:pt>
                <c:pt idx="17">
                  <c:v>58655.000000</c:v>
                </c:pt>
                <c:pt idx="18">
                  <c:v>66125.000000</c:v>
                </c:pt>
                <c:pt idx="19">
                  <c:v>70985.000000</c:v>
                </c:pt>
                <c:pt idx="20">
                  <c:v>77779.000000</c:v>
                </c:pt>
                <c:pt idx="21">
                  <c:v>84788.000000</c:v>
                </c:pt>
                <c:pt idx="22">
                  <c:v>91159.000000</c:v>
                </c:pt>
                <c:pt idx="23">
                  <c:v>95614.000000</c:v>
                </c:pt>
                <c:pt idx="24">
                  <c:v>100024.000000</c:v>
                </c:pt>
                <c:pt idx="25">
                  <c:v>101806.000000</c:v>
                </c:pt>
                <c:pt idx="26">
                  <c:v>107458.000000</c:v>
                </c:pt>
                <c:pt idx="27">
                  <c:v>111779.000000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'Germany'!$G$4:$G$131</c:f>
              <c:numCache>
                <c:ptCount val="128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7649"/>
          <c:y val="0.100219"/>
          <c:w val="0.8772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'Italy-main2'!$C$7:$C$100</c:f>
              <c:numCache>
                <c:ptCount val="94"/>
                <c:pt idx="0">
                  <c:v>0.026154</c:v>
                </c:pt>
                <c:pt idx="1">
                  <c:v>0.023649</c:v>
                </c:pt>
                <c:pt idx="2">
                  <c:v>0.025709</c:v>
                </c:pt>
                <c:pt idx="3">
                  <c:v>0.020071</c:v>
                </c:pt>
                <c:pt idx="4">
                  <c:v>0.025540</c:v>
                </c:pt>
                <c:pt idx="5">
                  <c:v>0.031575</c:v>
                </c:pt>
                <c:pt idx="6">
                  <c:v>0.034639</c:v>
                </c:pt>
                <c:pt idx="7">
                  <c:v>0.038362</c:v>
                </c:pt>
                <c:pt idx="8">
                  <c:v>0.042494</c:v>
                </c:pt>
                <c:pt idx="9">
                  <c:v>0.039606</c:v>
                </c:pt>
                <c:pt idx="10">
                  <c:v>0.049627</c:v>
                </c:pt>
                <c:pt idx="11">
                  <c:v>0.050480</c:v>
                </c:pt>
                <c:pt idx="12">
                  <c:v>0.062174</c:v>
                </c:pt>
                <c:pt idx="13">
                  <c:v>0.066362</c:v>
                </c:pt>
                <c:pt idx="14">
                  <c:v>0.067227</c:v>
                </c:pt>
                <c:pt idx="15">
                  <c:v>0.071687</c:v>
                </c:pt>
                <c:pt idx="16">
                  <c:v>0.068110</c:v>
                </c:pt>
                <c:pt idx="17">
                  <c:v>0.073100</c:v>
                </c:pt>
                <c:pt idx="18">
                  <c:v>0.077127</c:v>
                </c:pt>
                <c:pt idx="19">
                  <c:v>0.079445</c:v>
                </c:pt>
                <c:pt idx="20">
                  <c:v>0.083387</c:v>
                </c:pt>
                <c:pt idx="21">
                  <c:v>0.082978</c:v>
                </c:pt>
                <c:pt idx="22">
                  <c:v>0.085749</c:v>
                </c:pt>
                <c:pt idx="23">
                  <c:v>0.090056</c:v>
                </c:pt>
                <c:pt idx="24">
                  <c:v>0.092597</c:v>
                </c:pt>
                <c:pt idx="25">
                  <c:v>0.095062</c:v>
                </c:pt>
                <c:pt idx="26">
                  <c:v>0.098589</c:v>
                </c:pt>
                <c:pt idx="27">
                  <c:v>0.100866</c:v>
                </c:pt>
                <c:pt idx="28">
                  <c:v>0.101379</c:v>
                </c:pt>
                <c:pt idx="29">
                  <c:v>0.105598</c:v>
                </c:pt>
                <c:pt idx="30">
                  <c:v>0.108390</c:v>
                </c:pt>
                <c:pt idx="31">
                  <c:v>0.110340</c:v>
                </c:pt>
                <c:pt idx="32">
                  <c:v>0.113929</c:v>
                </c:pt>
                <c:pt idx="33">
                  <c:v>0.117476</c:v>
                </c:pt>
                <c:pt idx="34">
                  <c:v>0.118970</c:v>
                </c:pt>
                <c:pt idx="35">
                  <c:v>0.120746</c:v>
                </c:pt>
                <c:pt idx="36">
                  <c:v>0.122518</c:v>
                </c:pt>
                <c:pt idx="37">
                  <c:v>0.123259</c:v>
                </c:pt>
                <c:pt idx="38">
                  <c:v>0.123205</c:v>
                </c:pt>
                <c:pt idx="39">
                  <c:v>0.124658</c:v>
                </c:pt>
                <c:pt idx="40">
                  <c:v>0.126318</c:v>
                </c:pt>
                <c:pt idx="41">
                  <c:v>0.126730</c:v>
                </c:pt>
                <c:pt idx="42">
                  <c:v>0.127268</c:v>
                </c:pt>
                <c:pt idx="43">
                  <c:v>0.127723</c:v>
                </c:pt>
                <c:pt idx="44">
                  <c:v>0.127851</c:v>
                </c:pt>
                <c:pt idx="45">
                  <c:v>0.127262</c:v>
                </c:pt>
                <c:pt idx="46">
                  <c:v>0.128294</c:v>
                </c:pt>
                <c:pt idx="47">
                  <c:v>0.129653</c:v>
                </c:pt>
                <c:pt idx="48">
                  <c:v>0.131059</c:v>
                </c:pt>
                <c:pt idx="49">
                  <c:v>0.131229</c:v>
                </c:pt>
                <c:pt idx="50">
                  <c:v>0.131906</c:v>
                </c:pt>
                <c:pt idx="51">
                  <c:v>0.132028</c:v>
                </c:pt>
                <c:pt idx="52">
                  <c:v>0.132199</c:v>
                </c:pt>
                <c:pt idx="53">
                  <c:v>0.133059</c:v>
                </c:pt>
                <c:pt idx="54">
                  <c:v>0.133988</c:v>
                </c:pt>
                <c:pt idx="55">
                  <c:v>0.133910</c:v>
                </c:pt>
                <c:pt idx="56">
                  <c:v>0.134488</c:v>
                </c:pt>
                <c:pt idx="57">
                  <c:v>0.134559</c:v>
                </c:pt>
                <c:pt idx="58">
                  <c:v>0.135059</c:v>
                </c:pt>
                <c:pt idx="59">
                  <c:v>0.134787</c:v>
                </c:pt>
                <c:pt idx="60">
                  <c:v>0.135281</c:v>
                </c:pt>
                <c:pt idx="61">
                  <c:v>0.135773</c:v>
                </c:pt>
                <c:pt idx="62">
                  <c:v>0.135969</c:v>
                </c:pt>
                <c:pt idx="63">
                  <c:v>0.136117</c:v>
                </c:pt>
                <c:pt idx="64">
                  <c:v>0.136124</c:v>
                </c:pt>
                <c:pt idx="65">
                  <c:v>0.137153</c:v>
                </c:pt>
                <c:pt idx="66">
                  <c:v>0.137075</c:v>
                </c:pt>
                <c:pt idx="67">
                  <c:v>0.137205</c:v>
                </c:pt>
                <c:pt idx="68">
                  <c:v>0.137621</c:v>
                </c:pt>
                <c:pt idx="69">
                  <c:v>0.138415</c:v>
                </c:pt>
                <c:pt idx="70">
                  <c:v>0.138786</c:v>
                </c:pt>
                <c:pt idx="71">
                  <c:v>0.139057</c:v>
                </c:pt>
                <c:pt idx="72">
                  <c:v>0.139255</c:v>
                </c:pt>
                <c:pt idx="73">
                  <c:v>0.139499</c:v>
                </c:pt>
                <c:pt idx="74">
                  <c:v>0.139841</c:v>
                </c:pt>
                <c:pt idx="75">
                  <c:v>0.139732</c:v>
                </c:pt>
                <c:pt idx="76">
                  <c:v>0.140052</c:v>
                </c:pt>
                <c:pt idx="77">
                  <c:v>0.140603</c:v>
                </c:pt>
                <c:pt idx="78">
                  <c:v>0.141189</c:v>
                </c:pt>
                <c:pt idx="79">
                  <c:v>0.141320</c:v>
                </c:pt>
                <c:pt idx="80">
                  <c:v>0.141540</c:v>
                </c:pt>
                <c:pt idx="81">
                  <c:v>0.141695</c:v>
                </c:pt>
                <c:pt idx="82">
                  <c:v>0.141902</c:v>
                </c:pt>
                <c:pt idx="83">
                  <c:v>0.142195</c:v>
                </c:pt>
                <c:pt idx="84">
                  <c:v>0.142479</c:v>
                </c:pt>
                <c:pt idx="85">
                  <c:v>0.142641</c:v>
                </c:pt>
                <c:pt idx="86">
                  <c:v>0.142744</c:v>
                </c:pt>
                <c:pt idx="87">
                  <c:v>0.142632</c:v>
                </c:pt>
                <c:pt idx="88">
                  <c:v>0.142845</c:v>
                </c:pt>
                <c:pt idx="89">
                  <c:v>0.142938</c:v>
                </c:pt>
                <c:pt idx="90">
                  <c:v>0.143083</c:v>
                </c:pt>
                <c:pt idx="91">
                  <c:v>0.143019</c:v>
                </c:pt>
                <c:pt idx="92">
                  <c:v>0.143076</c:v>
                </c:pt>
                <c:pt idx="93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'Italy-main2'!$D$3</c:f>
              <c:strCache>
                <c:ptCount val="1"/>
                <c:pt idx="0">
                  <c:v>Deceduti / Dismessi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'Italy-main2'!$D$7:$D$100</c:f>
              <c:numCache>
                <c:ptCount val="94"/>
                <c:pt idx="0">
                  <c:v>0.377778</c:v>
                </c:pt>
                <c:pt idx="1">
                  <c:v>0.456522</c:v>
                </c:pt>
                <c:pt idx="2">
                  <c:v>0.580000</c:v>
                </c:pt>
                <c:pt idx="3">
                  <c:v>0.409639</c:v>
                </c:pt>
                <c:pt idx="4">
                  <c:v>0.348993</c:v>
                </c:pt>
                <c:pt idx="5">
                  <c:v>0.493750</c:v>
                </c:pt>
                <c:pt idx="6">
                  <c:v>0.387681</c:v>
                </c:pt>
                <c:pt idx="7">
                  <c:v>0.357488</c:v>
                </c:pt>
                <c:pt idx="8">
                  <c:v>0.376673</c:v>
                </c:pt>
                <c:pt idx="9">
                  <c:v>0.395586</c:v>
                </c:pt>
                <c:pt idx="10">
                  <c:v>0.588424</c:v>
                </c:pt>
                <c:pt idx="11">
                  <c:v>0.639503</c:v>
                </c:pt>
                <c:pt idx="12">
                  <c:v>0.628486</c:v>
                </c:pt>
                <c:pt idx="13">
                  <c:v>0.791388</c:v>
                </c:pt>
                <c:pt idx="14">
                  <c:v>0.807631</c:v>
                </c:pt>
                <c:pt idx="15">
                  <c:v>0.879778</c:v>
                </c:pt>
                <c:pt idx="16">
                  <c:v>0.732960</c:v>
                </c:pt>
                <c:pt idx="17">
                  <c:v>0.774732</c:v>
                </c:pt>
                <c:pt idx="18">
                  <c:v>0.785013</c:v>
                </c:pt>
                <c:pt idx="19">
                  <c:v>0.851071</c:v>
                </c:pt>
                <c:pt idx="20">
                  <c:v>0.739876</c:v>
                </c:pt>
                <c:pt idx="21">
                  <c:v>0.766892</c:v>
                </c:pt>
                <c:pt idx="22">
                  <c:v>0.786118</c:v>
                </c:pt>
                <c:pt idx="23">
                  <c:v>0.794631</c:v>
                </c:pt>
                <c:pt idx="24">
                  <c:v>0.779613</c:v>
                </c:pt>
                <c:pt idx="25">
                  <c:v>0.817680</c:v>
                </c:pt>
                <c:pt idx="26">
                  <c:v>0.819121</c:v>
                </c:pt>
                <c:pt idx="27">
                  <c:v>0.801431</c:v>
                </c:pt>
                <c:pt idx="28">
                  <c:v>0.788051</c:v>
                </c:pt>
                <c:pt idx="29">
                  <c:v>0.834155</c:v>
                </c:pt>
                <c:pt idx="30">
                  <c:v>0.809351</c:v>
                </c:pt>
                <c:pt idx="31">
                  <c:v>0.827245</c:v>
                </c:pt>
                <c:pt idx="32">
                  <c:v>0.792818</c:v>
                </c:pt>
                <c:pt idx="33">
                  <c:v>0.790133</c:v>
                </c:pt>
                <c:pt idx="34">
                  <c:v>0.780851</c:v>
                </c:pt>
                <c:pt idx="35">
                  <c:v>0.761298</c:v>
                </c:pt>
                <c:pt idx="36">
                  <c:v>0.743041</c:v>
                </c:pt>
                <c:pt idx="37">
                  <c:v>0.731663</c:v>
                </c:pt>
                <c:pt idx="38">
                  <c:v>0.728260</c:v>
                </c:pt>
                <c:pt idx="39">
                  <c:v>0.723519</c:v>
                </c:pt>
                <c:pt idx="40">
                  <c:v>0.702156</c:v>
                </c:pt>
                <c:pt idx="41">
                  <c:v>0.666981</c:v>
                </c:pt>
                <c:pt idx="42">
                  <c:v>0.642044</c:v>
                </c:pt>
                <c:pt idx="43">
                  <c:v>0.618913</c:v>
                </c:pt>
                <c:pt idx="44">
                  <c:v>0.598389</c:v>
                </c:pt>
                <c:pt idx="45">
                  <c:v>0.581655</c:v>
                </c:pt>
                <c:pt idx="46">
                  <c:v>0.577536</c:v>
                </c:pt>
                <c:pt idx="47">
                  <c:v>0.567385</c:v>
                </c:pt>
                <c:pt idx="48">
                  <c:v>0.568230</c:v>
                </c:pt>
                <c:pt idx="49">
                  <c:v>0.551987</c:v>
                </c:pt>
                <c:pt idx="50">
                  <c:v>0.532333</c:v>
                </c:pt>
                <c:pt idx="51">
                  <c:v>0.516994</c:v>
                </c:pt>
                <c:pt idx="52">
                  <c:v>0.502816</c:v>
                </c:pt>
                <c:pt idx="53">
                  <c:v>0.493361</c:v>
                </c:pt>
                <c:pt idx="54">
                  <c:v>0.477674</c:v>
                </c:pt>
                <c:pt idx="55">
                  <c:v>0.459912</c:v>
                </c:pt>
                <c:pt idx="56">
                  <c:v>0.443744</c:v>
                </c:pt>
                <c:pt idx="57">
                  <c:v>0.429254</c:v>
                </c:pt>
                <c:pt idx="58">
                  <c:v>0.417997</c:v>
                </c:pt>
                <c:pt idx="59">
                  <c:v>0.410362</c:v>
                </c:pt>
                <c:pt idx="60">
                  <c:v>0.404914</c:v>
                </c:pt>
                <c:pt idx="61">
                  <c:v>0.396847</c:v>
                </c:pt>
                <c:pt idx="62">
                  <c:v>0.388508</c:v>
                </c:pt>
                <c:pt idx="63">
                  <c:v>0.368253</c:v>
                </c:pt>
                <c:pt idx="64">
                  <c:v>0.360848</c:v>
                </c:pt>
                <c:pt idx="65">
                  <c:v>0.359261</c:v>
                </c:pt>
                <c:pt idx="66">
                  <c:v>0.353736</c:v>
                </c:pt>
                <c:pt idx="67">
                  <c:v>0.350861</c:v>
                </c:pt>
                <c:pt idx="68">
                  <c:v>0.343948</c:v>
                </c:pt>
                <c:pt idx="69">
                  <c:v>0.318344</c:v>
                </c:pt>
                <c:pt idx="70">
                  <c:v>0.311168</c:v>
                </c:pt>
                <c:pt idx="71">
                  <c:v>0.304990</c:v>
                </c:pt>
                <c:pt idx="72">
                  <c:v>0.295008</c:v>
                </c:pt>
                <c:pt idx="73">
                  <c:v>0.290533</c:v>
                </c:pt>
                <c:pt idx="74">
                  <c:v>0.288394</c:v>
                </c:pt>
                <c:pt idx="75">
                  <c:v>0.283486</c:v>
                </c:pt>
                <c:pt idx="76">
                  <c:v>0.276397</c:v>
                </c:pt>
                <c:pt idx="77">
                  <c:v>0.272084</c:v>
                </c:pt>
                <c:pt idx="78">
                  <c:v>0.262967</c:v>
                </c:pt>
                <c:pt idx="79">
                  <c:v>0.258635</c:v>
                </c:pt>
                <c:pt idx="80">
                  <c:v>0.254905</c:v>
                </c:pt>
                <c:pt idx="81">
                  <c:v>0.251378</c:v>
                </c:pt>
                <c:pt idx="82">
                  <c:v>0.248599</c:v>
                </c:pt>
                <c:pt idx="83">
                  <c:v>0.244402</c:v>
                </c:pt>
                <c:pt idx="84">
                  <c:v>0.241424</c:v>
                </c:pt>
                <c:pt idx="85">
                  <c:v>0.238561</c:v>
                </c:pt>
                <c:pt idx="86">
                  <c:v>0.235775</c:v>
                </c:pt>
                <c:pt idx="87">
                  <c:v>0.233380</c:v>
                </c:pt>
                <c:pt idx="88">
                  <c:v>0.231559</c:v>
                </c:pt>
                <c:pt idx="89">
                  <c:v>0.227813</c:v>
                </c:pt>
                <c:pt idx="90">
                  <c:v>0.224825</c:v>
                </c:pt>
                <c:pt idx="91">
                  <c:v>0.220061</c:v>
                </c:pt>
                <c:pt idx="92">
                  <c:v>0.217405</c:v>
                </c:pt>
                <c:pt idx="93">
                  <c:v>0.214222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5"/>
        <c:minorUnit val="0.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5307"/>
          <c:y val="0"/>
          <c:w val="0.83797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819,05e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0,0983x
R² = 0,9612</a:t>
                    </a:r>
                  </a:p>
                </c:rich>
              </c:tx>
            </c:trendlineLbl>
          </c:trendline>
          <c:cat>
            <c:strRef>
              <c:f>'Germany'!$B$40:$B$56</c:f>
              <c:strCache>
                <c:ptCount val="17"/>
                <c:pt idx="0">
                  <c:v>31/3/2020</c:v>
                </c:pt>
                <c:pt idx="1">
                  <c:v>1/4/2020</c:v>
                </c:pt>
                <c:pt idx="2">
                  <c:v>2/4/2020</c:v>
                </c:pt>
                <c:pt idx="3">
                  <c:v>3/4/2020</c:v>
                </c:pt>
                <c:pt idx="4">
                  <c:v>4/4/2020</c:v>
                </c:pt>
                <c:pt idx="5">
                  <c:v>5/4/2020</c:v>
                </c:pt>
                <c:pt idx="6">
                  <c:v>6/4/2020</c:v>
                </c:pt>
                <c:pt idx="7">
                  <c:v>7/4/2020</c:v>
                </c:pt>
                <c:pt idx="8">
                  <c:v>8/4/2020</c:v>
                </c:pt>
                <c:pt idx="9">
                  <c:v>9/4/2020</c:v>
                </c:pt>
                <c:pt idx="10">
                  <c:v>10/4/2020</c:v>
                </c:pt>
                <c:pt idx="11">
                  <c:v>11/4/2020</c:v>
                </c:pt>
                <c:pt idx="12">
                  <c:v>12/4/2020</c:v>
                </c:pt>
                <c:pt idx="13">
                  <c:v>13/4/2020</c:v>
                </c:pt>
                <c:pt idx="14">
                  <c:v>14/4/2020</c:v>
                </c:pt>
                <c:pt idx="15">
                  <c:v>15/4/2020</c:v>
                </c:pt>
                <c:pt idx="16">
                  <c:v>16/4/2020</c:v>
                </c:pt>
              </c:strCache>
            </c:strRef>
          </c:cat>
          <c:val>
            <c:numRef>
              <c:f>'Germany'!$D$40:$D$56</c:f>
              <c:numCache>
                <c:ptCount val="17"/>
                <c:pt idx="0">
                  <c:v>702.000000</c:v>
                </c:pt>
                <c:pt idx="1">
                  <c:v>909.000000</c:v>
                </c:pt>
                <c:pt idx="2">
                  <c:v>1107.000000</c:v>
                </c:pt>
                <c:pt idx="3">
                  <c:v>1275.000000</c:v>
                </c:pt>
                <c:pt idx="4">
                  <c:v>1427.000000</c:v>
                </c:pt>
                <c:pt idx="5">
                  <c:v>1576.000000</c:v>
                </c:pt>
                <c:pt idx="6">
                  <c:v>1680.000000</c:v>
                </c:pt>
                <c:pt idx="7">
                  <c:v>1983.000000</c:v>
                </c:pt>
                <c:pt idx="8">
                  <c:v>2196.000000</c:v>
                </c:pt>
                <c:pt idx="9">
                  <c:v>2451.000000</c:v>
                </c:pt>
                <c:pt idx="10">
                  <c:v>2688.000000</c:v>
                </c:pt>
                <c:pt idx="11">
                  <c:v>2736.000000</c:v>
                </c:pt>
                <c:pt idx="12">
                  <c:v>2996.000000</c:v>
                </c:pt>
                <c:pt idx="13">
                  <c:v>3043.000000</c:v>
                </c:pt>
                <c:pt idx="14">
                  <c:v>3294.000000</c:v>
                </c:pt>
                <c:pt idx="15">
                  <c:v>3592.000000</c:v>
                </c:pt>
                <c:pt idx="16">
                  <c:v>3943.000000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688"/>
          <c:y val="0.100219"/>
          <c:w val="0.85414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'Germany'!$B$4:$B$143</c:f>
              <c:strCache>
                <c:ptCount val="140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'Germany'!$H$4:$H$143</c:f>
              <c:numCache>
                <c:ptCount val="140"/>
                <c:pt idx="0">
                  <c:v>2.000000</c:v>
                </c:pt>
                <c:pt idx="1">
                  <c:v>3.000000</c:v>
                </c:pt>
                <c:pt idx="2">
                  <c:v>12.000000</c:v>
                </c:pt>
                <c:pt idx="3">
                  <c:v>30.000000</c:v>
                </c:pt>
                <c:pt idx="4">
                  <c:v>32.000000</c:v>
                </c:pt>
                <c:pt idx="5">
                  <c:v>63.000000</c:v>
                </c:pt>
                <c:pt idx="6">
                  <c:v>114.000000</c:v>
                </c:pt>
                <c:pt idx="7">
                  <c:v>143.000000</c:v>
                </c:pt>
                <c:pt idx="8">
                  <c:v>180.000000</c:v>
                </c:pt>
                <c:pt idx="9">
                  <c:v>246.000000</c:v>
                </c:pt>
                <c:pt idx="10">
                  <c:v>466.000000</c:v>
                </c:pt>
                <c:pt idx="11">
                  <c:v>653.000000</c:v>
                </c:pt>
                <c:pt idx="12">
                  <c:v>781.000000</c:v>
                </c:pt>
                <c:pt idx="13">
                  <c:v>1022.000000</c:v>
                </c:pt>
                <c:pt idx="14">
                  <c:v>1156.000000</c:v>
                </c:pt>
                <c:pt idx="15">
                  <c:v>1437.000000</c:v>
                </c:pt>
                <c:pt idx="16">
                  <c:v>1880.000000</c:v>
                </c:pt>
                <c:pt idx="17">
                  <c:v>2050.000000</c:v>
                </c:pt>
                <c:pt idx="18">
                  <c:v>3622.000000</c:v>
                </c:pt>
                <c:pt idx="19">
                  <c:v>4530.000000</c:v>
                </c:pt>
                <c:pt idx="20">
                  <c:v>5738.000000</c:v>
                </c:pt>
                <c:pt idx="21">
                  <c:v>7188.000000</c:v>
                </c:pt>
                <c:pt idx="22">
                  <c:v>9166.000000</c:v>
                </c:pt>
                <c:pt idx="23">
                  <c:v>12194.000000</c:v>
                </c:pt>
                <c:pt idx="24">
                  <c:v>15161.000000</c:v>
                </c:pt>
                <c:pt idx="25">
                  <c:v>19600.000000</c:v>
                </c:pt>
                <c:pt idx="26">
                  <c:v>22041.000000</c:v>
                </c:pt>
                <c:pt idx="27">
                  <c:v>24513.000000</c:v>
                </c:pt>
                <c:pt idx="28">
                  <c:v>28480.000000</c:v>
                </c:pt>
                <c:pt idx="29">
                  <c:v>29542.000000</c:v>
                </c:pt>
                <c:pt idx="30">
                  <c:v>33570.000000</c:v>
                </c:pt>
                <c:pt idx="31">
                  <c:v>37271.000000</c:v>
                </c:pt>
                <c:pt idx="32">
                  <c:v>41784.000000</c:v>
                </c:pt>
                <c:pt idx="33">
                  <c:v>45389.000000</c:v>
                </c:pt>
                <c:pt idx="34">
                  <c:v>48908.000000</c:v>
                </c:pt>
                <c:pt idx="35">
                  <c:v>52009.000000</c:v>
                </c:pt>
                <c:pt idx="36">
                  <c:v>54457.000000</c:v>
                </c:pt>
                <c:pt idx="37">
                  <c:v>57695.000000</c:v>
                </c:pt>
                <c:pt idx="38">
                  <c:v>61241.000000</c:v>
                </c:pt>
                <c:pt idx="39">
                  <c:v>64903.000000</c:v>
                </c:pt>
                <c:pt idx="40">
                  <c:v>68043.000000</c:v>
                </c:pt>
                <c:pt idx="41">
                  <c:v>71979.000000</c:v>
                </c:pt>
                <c:pt idx="42">
                  <c:v>64045.000000</c:v>
                </c:pt>
                <c:pt idx="43">
                  <c:v>69188.000000</c:v>
                </c:pt>
                <c:pt idx="44">
                  <c:v>65927.000000</c:v>
                </c:pt>
                <c:pt idx="45">
                  <c:v>60665.000000</c:v>
                </c:pt>
                <c:pt idx="46">
                  <c:v>61489.000000</c:v>
                </c:pt>
                <c:pt idx="47">
                  <c:v>63362.000000</c:v>
                </c:pt>
                <c:pt idx="48">
                  <c:v>64203.000000</c:v>
                </c:pt>
                <c:pt idx="49">
                  <c:v>62240.000000</c:v>
                </c:pt>
                <c:pt idx="50">
                  <c:v>61009.000000</c:v>
                </c:pt>
                <c:pt idx="51">
                  <c:v>57869.000000</c:v>
                </c:pt>
                <c:pt idx="52">
                  <c:v>55745.000000</c:v>
                </c:pt>
                <c:pt idx="53">
                  <c:v>52385.000000</c:v>
                </c:pt>
                <c:pt idx="54">
                  <c:v>53309.000000</c:v>
                </c:pt>
                <c:pt idx="55">
                  <c:v>52598.000000</c:v>
                </c:pt>
                <c:pt idx="56">
                  <c:v>50447.000000</c:v>
                </c:pt>
                <c:pt idx="57">
                  <c:v>48058.000000</c:v>
                </c:pt>
                <c:pt idx="58">
                  <c:v>45412.000000</c:v>
                </c:pt>
                <c:pt idx="59">
                  <c:v>42618.000000</c:v>
                </c:pt>
                <c:pt idx="60">
                  <c:v>42022.000000</c:v>
                </c:pt>
                <c:pt idx="61">
                  <c:v>40480.000000</c:v>
                </c:pt>
                <c:pt idx="62">
                  <c:v>39551.000000</c:v>
                </c:pt>
                <c:pt idx="63">
                  <c:v>37582.000000</c:v>
                </c:pt>
                <c:pt idx="64">
                  <c:v>35816.000000</c:v>
                </c:pt>
                <c:pt idx="65">
                  <c:v>34374.000000</c:v>
                </c:pt>
                <c:pt idx="66">
                  <c:v>32458.000000</c:v>
                </c:pt>
                <c:pt idx="67">
                  <c:v>30328.000000</c:v>
                </c:pt>
                <c:pt idx="68">
                  <c:v>29173.000000</c:v>
                </c:pt>
                <c:pt idx="69">
                  <c:v>28117.000000</c:v>
                </c:pt>
                <c:pt idx="70">
                  <c:v>26279.000000</c:v>
                </c:pt>
                <c:pt idx="71">
                  <c:v>24435.000000</c:v>
                </c:pt>
                <c:pt idx="72">
                  <c:v>22846.000000</c:v>
                </c:pt>
                <c:pt idx="73">
                  <c:v>22034.000000</c:v>
                </c:pt>
                <c:pt idx="74">
                  <c:v>21085.000000</c:v>
                </c:pt>
                <c:pt idx="75">
                  <c:v>20405.000000</c:v>
                </c:pt>
                <c:pt idx="76">
                  <c:v>19645.000000</c:v>
                </c:pt>
                <c:pt idx="77">
                  <c:v>19247.000000</c:v>
                </c:pt>
                <c:pt idx="78">
                  <c:v>18022.000000</c:v>
                </c:pt>
                <c:pt idx="79">
                  <c:v>17539.000000</c:v>
                </c:pt>
                <c:pt idx="80">
                  <c:v>16294.000000</c:v>
                </c:pt>
                <c:pt idx="81">
                  <c:v>15739.000000</c:v>
                </c:pt>
                <c:pt idx="82">
                  <c:v>15214.000000</c:v>
                </c:pt>
                <c:pt idx="83">
                  <c:v>14396.000000</c:v>
                </c:pt>
                <c:pt idx="84">
                  <c:v>13507.000000</c:v>
                </c:pt>
                <c:pt idx="85">
                  <c:v>14016.000000</c:v>
                </c:pt>
                <c:pt idx="86">
                  <c:v>13363.000000</c:v>
                </c:pt>
                <c:pt idx="87">
                  <c:v>12488.000000</c:v>
                </c:pt>
                <c:pt idx="88">
                  <c:v>12418.000000</c:v>
                </c:pt>
                <c:pt idx="89">
                  <c:v>11968.000000</c:v>
                </c:pt>
                <c:pt idx="90">
                  <c:v>11764.000000</c:v>
                </c:pt>
                <c:pt idx="91">
                  <c:v>11087.000000</c:v>
                </c:pt>
                <c:pt idx="92">
                  <c:v>10850.000000</c:v>
                </c:pt>
                <c:pt idx="93">
                  <c:v>10276.000000</c:v>
                </c:pt>
                <c:pt idx="94">
                  <c:v>10366.000000</c:v>
                </c:pt>
                <c:pt idx="95">
                  <c:v>10173.000000</c:v>
                </c:pt>
                <c:pt idx="96">
                  <c:v>9751.000000</c:v>
                </c:pt>
                <c:pt idx="97">
                  <c:v>9518.000000</c:v>
                </c:pt>
                <c:pt idx="98">
                  <c:v>9407.000000</c:v>
                </c:pt>
                <c:pt idx="99">
                  <c:v>8871.000000</c:v>
                </c:pt>
                <c:pt idx="100">
                  <c:v>8066.000000</c:v>
                </c:pt>
                <c:pt idx="101">
                  <c:v>7928.000000</c:v>
                </c:pt>
                <c:pt idx="102">
                  <c:v>7786.000000</c:v>
                </c:pt>
                <c:pt idx="103">
                  <c:v>7819.000000</c:v>
                </c:pt>
                <c:pt idx="104">
                  <c:v>7841.000000</c:v>
                </c:pt>
                <c:pt idx="105">
                  <c:v>7858.000000</c:v>
                </c:pt>
                <c:pt idx="106">
                  <c:v>7641.000000</c:v>
                </c:pt>
                <c:pt idx="107">
                  <c:v>7140.000000</c:v>
                </c:pt>
                <c:pt idx="108">
                  <c:v>6958.000000</c:v>
                </c:pt>
                <c:pt idx="109">
                  <c:v>6908.000000</c:v>
                </c:pt>
                <c:pt idx="110">
                  <c:v>6504.000000</c:v>
                </c:pt>
                <c:pt idx="111">
                  <c:v>6628.000000</c:v>
                </c:pt>
                <c:pt idx="112">
                  <c:v>6183.000000</c:v>
                </c:pt>
                <c:pt idx="113">
                  <c:v>6590.000000</c:v>
                </c:pt>
                <c:pt idx="114">
                  <c:v>6811.000000</c:v>
                </c:pt>
                <c:pt idx="115">
                  <c:v>7088.000000</c:v>
                </c:pt>
                <c:pt idx="116">
                  <c:v>7440.000000</c:v>
                </c:pt>
                <c:pt idx="117">
                  <c:v>7166.000000</c:v>
                </c:pt>
                <c:pt idx="118">
                  <c:v>7637.000000</c:v>
                </c:pt>
                <c:pt idx="119">
                  <c:v>7726.000000</c:v>
                </c:pt>
                <c:pt idx="120">
                  <c:v>7741.000000</c:v>
                </c:pt>
                <c:pt idx="121">
                  <c:v>7521.000000</c:v>
                </c:pt>
                <c:pt idx="122">
                  <c:v>7667.000000</c:v>
                </c:pt>
                <c:pt idx="123">
                  <c:v>7922.000000</c:v>
                </c:pt>
                <c:pt idx="124">
                  <c:v>7972.000000</c:v>
                </c:pt>
                <c:pt idx="125">
                  <c:v>8068.000000</c:v>
                </c:pt>
                <c:pt idx="126">
                  <c:v>8296.000000</c:v>
                </c:pt>
                <c:pt idx="127">
                  <c:v>8328.000000</c:v>
                </c:pt>
                <c:pt idx="128">
                  <c:v>7765.000000</c:v>
                </c:pt>
                <c:pt idx="129">
                  <c:v>7564.000000</c:v>
                </c:pt>
                <c:pt idx="130">
                  <c:v>7470.000000</c:v>
                </c:pt>
                <c:pt idx="131">
                  <c:v>7178.000000</c:v>
                </c:pt>
                <c:pt idx="132">
                  <c:v>6781.000000</c:v>
                </c:pt>
                <c:pt idx="133">
                  <c:v>6882.000000</c:v>
                </c:pt>
                <c:pt idx="134">
                  <c:v>6650.000000</c:v>
                </c:pt>
                <c:pt idx="135">
                  <c:v>6500.000000</c:v>
                </c:pt>
                <c:pt idx="136">
                  <c:v>6216.000000</c:v>
                </c:pt>
                <c:pt idx="137">
                  <c:v>6241.000000</c:v>
                </c:pt>
                <c:pt idx="138">
                  <c:v>6373.000000</c:v>
                </c:pt>
                <c:pt idx="139">
                  <c:v>6434.000000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645"/>
          <c:y val="0"/>
          <c:w val="0.81586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1807"/>
          <c:y val="0.100219"/>
          <c:w val="0.90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-0,3021x + 412,8
R² = 0,0006</a:t>
                    </a:r>
                  </a:p>
                </c:rich>
              </c:tx>
            </c:trendlineLbl>
          </c:trendline>
          <c:cat>
            <c:strRef>
              <c:f>'Germany'!$B$91:$B$143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'Germany'!$G$91:$G$143</c:f>
              <c:numCache>
                <c:ptCount val="53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  <c:pt idx="49">
                  <c:v>302.000000</c:v>
                </c:pt>
                <c:pt idx="50">
                  <c:v>331.000000</c:v>
                </c:pt>
                <c:pt idx="51">
                  <c:v>377.000000</c:v>
                </c:pt>
                <c:pt idx="52">
                  <c:v>210.000000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7456"/>
          <c:y val="0"/>
          <c:w val="0.8612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1807"/>
          <c:y val="0.100219"/>
          <c:w val="0.90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-0,6577x + 35,249
R² = 0,4432</a:t>
                    </a:r>
                  </a:p>
                </c:rich>
              </c:tx>
            </c:trendlineLbl>
          </c:trendline>
          <c:cat>
            <c:strRef>
              <c:f>'Germany'!$B$91:$B$143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'Germany'!$F$91:$F$143</c:f>
              <c:numCache>
                <c:ptCount val="53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  <c:pt idx="49">
                  <c:v>11.000000</c:v>
                </c:pt>
                <c:pt idx="50">
                  <c:v>6.000000</c:v>
                </c:pt>
                <c:pt idx="51">
                  <c:v>7.000000</c:v>
                </c:pt>
                <c:pt idx="5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7456"/>
          <c:y val="0"/>
          <c:w val="0.8612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1807"/>
          <c:y val="0.100219"/>
          <c:w val="0.90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'Germany'!$G$91:$G$143</c:f>
              <c:numCache>
                <c:ptCount val="53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  <c:pt idx="49">
                  <c:v>302.000000</c:v>
                </c:pt>
                <c:pt idx="50">
                  <c:v>331.000000</c:v>
                </c:pt>
                <c:pt idx="51">
                  <c:v>377.000000</c:v>
                </c:pt>
                <c:pt idx="52">
                  <c:v>210.000000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7456"/>
          <c:y val="0"/>
          <c:w val="0.8612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1807"/>
          <c:y val="0.100219"/>
          <c:w val="0.90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'Germany'!$F$91:$F$143</c:f>
              <c:numCache>
                <c:ptCount val="53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  <c:pt idx="49">
                  <c:v>11.000000</c:v>
                </c:pt>
                <c:pt idx="50">
                  <c:v>6.000000</c:v>
                </c:pt>
                <c:pt idx="51">
                  <c:v>7.000000</c:v>
                </c:pt>
                <c:pt idx="5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7456"/>
          <c:y val="0"/>
          <c:w val="0.8612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19"/>
          <c:y val="0.100219"/>
          <c:w val="0.87737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'Spain'!$C$4:$C$75</c:f>
              <c:numCache>
                <c:ptCount val="72"/>
                <c:pt idx="0">
                  <c:v>2.000000</c:v>
                </c:pt>
                <c:pt idx="1">
                  <c:v>6.000000</c:v>
                </c:pt>
                <c:pt idx="2">
                  <c:v>13.000000</c:v>
                </c:pt>
                <c:pt idx="3">
                  <c:v>15.000000</c:v>
                </c:pt>
                <c:pt idx="4">
                  <c:v>32.000000</c:v>
                </c:pt>
                <c:pt idx="5">
                  <c:v>45.000000</c:v>
                </c:pt>
                <c:pt idx="6">
                  <c:v>84.000000</c:v>
                </c:pt>
                <c:pt idx="7">
                  <c:v>120.000000</c:v>
                </c:pt>
                <c:pt idx="8">
                  <c:v>165.000000</c:v>
                </c:pt>
                <c:pt idx="9">
                  <c:v>222.000000</c:v>
                </c:pt>
                <c:pt idx="10">
                  <c:v>259.000000</c:v>
                </c:pt>
                <c:pt idx="11">
                  <c:v>400.000000</c:v>
                </c:pt>
                <c:pt idx="12">
                  <c:v>500.000000</c:v>
                </c:pt>
                <c:pt idx="13">
                  <c:v>673.000000</c:v>
                </c:pt>
                <c:pt idx="14">
                  <c:v>1073.000000</c:v>
                </c:pt>
                <c:pt idx="15">
                  <c:v>1695.000000</c:v>
                </c:pt>
                <c:pt idx="16">
                  <c:v>2277.000000</c:v>
                </c:pt>
                <c:pt idx="17">
                  <c:v>2277.000000</c:v>
                </c:pt>
                <c:pt idx="18">
                  <c:v>5232.000000</c:v>
                </c:pt>
                <c:pt idx="19">
                  <c:v>6391.000000</c:v>
                </c:pt>
                <c:pt idx="20">
                  <c:v>7798.000000</c:v>
                </c:pt>
                <c:pt idx="21">
                  <c:v>9942.000000</c:v>
                </c:pt>
                <c:pt idx="22">
                  <c:v>11748.000000</c:v>
                </c:pt>
                <c:pt idx="23">
                  <c:v>13910.000000</c:v>
                </c:pt>
                <c:pt idx="24">
                  <c:v>17963.000000</c:v>
                </c:pt>
                <c:pt idx="25">
                  <c:v>21510.000000</c:v>
                </c:pt>
                <c:pt idx="26">
                  <c:v>25374.000000</c:v>
                </c:pt>
                <c:pt idx="27">
                  <c:v>28768.000000</c:v>
                </c:pt>
                <c:pt idx="28">
                  <c:v>35136.000000</c:v>
                </c:pt>
                <c:pt idx="29">
                  <c:v>42058.000000</c:v>
                </c:pt>
                <c:pt idx="30">
                  <c:v>49515.000000</c:v>
                </c:pt>
                <c:pt idx="31">
                  <c:v>57786.000000</c:v>
                </c:pt>
                <c:pt idx="32">
                  <c:v>65719.000000</c:v>
                </c:pt>
                <c:pt idx="33">
                  <c:v>73235.000000</c:v>
                </c:pt>
                <c:pt idx="34">
                  <c:v>80110.000000</c:v>
                </c:pt>
                <c:pt idx="35">
                  <c:v>87956.000000</c:v>
                </c:pt>
                <c:pt idx="36">
                  <c:v>95923.000000</c:v>
                </c:pt>
                <c:pt idx="37">
                  <c:v>104118.000000</c:v>
                </c:pt>
                <c:pt idx="38">
                  <c:v>112065.000000</c:v>
                </c:pt>
                <c:pt idx="39">
                  <c:v>119199.000000</c:v>
                </c:pt>
                <c:pt idx="40">
                  <c:v>126168.000000</c:v>
                </c:pt>
                <c:pt idx="41">
                  <c:v>131646.000000</c:v>
                </c:pt>
                <c:pt idx="42">
                  <c:v>136675.000000</c:v>
                </c:pt>
                <c:pt idx="43">
                  <c:v>141942.000000</c:v>
                </c:pt>
                <c:pt idx="44">
                  <c:v>148220.000000</c:v>
                </c:pt>
                <c:pt idx="45">
                  <c:v>153222.000000</c:v>
                </c:pt>
                <c:pt idx="46">
                  <c:v>158273.000000</c:v>
                </c:pt>
                <c:pt idx="47">
                  <c:v>163027.000000</c:v>
                </c:pt>
                <c:pt idx="48">
                  <c:v>166831.000000</c:v>
                </c:pt>
                <c:pt idx="49">
                  <c:v>170099.000000</c:v>
                </c:pt>
                <c:pt idx="50">
                  <c:v>172541.000000</c:v>
                </c:pt>
                <c:pt idx="51">
                  <c:v>177644.000000</c:v>
                </c:pt>
                <c:pt idx="52">
                  <c:v>184948.000000</c:v>
                </c:pt>
                <c:pt idx="53">
                  <c:v>190839.000000</c:v>
                </c:pt>
                <c:pt idx="54">
                  <c:v>191726.000000</c:v>
                </c:pt>
                <c:pt idx="55">
                  <c:v>198674.000000</c:v>
                </c:pt>
                <c:pt idx="56">
                  <c:v>200210.000000</c:v>
                </c:pt>
                <c:pt idx="57">
                  <c:v>204178.000000</c:v>
                </c:pt>
                <c:pt idx="58">
                  <c:v>208389.000000</c:v>
                </c:pt>
                <c:pt idx="59">
                  <c:v>213024.000000</c:v>
                </c:pt>
                <c:pt idx="60">
                  <c:v>219764.000000</c:v>
                </c:pt>
                <c:pt idx="61">
                  <c:v>223759.000000</c:v>
                </c:pt>
                <c:pt idx="62">
                  <c:v>226629.000000</c:v>
                </c:pt>
                <c:pt idx="63">
                  <c:v>229422.000000</c:v>
                </c:pt>
                <c:pt idx="64">
                  <c:v>232128.000000</c:v>
                </c:pt>
                <c:pt idx="65">
                  <c:v>236899.000000</c:v>
                </c:pt>
                <c:pt idx="66">
                  <c:v>239639.000000</c:v>
                </c:pt>
                <c:pt idx="67">
                  <c:v>242988.000000</c:v>
                </c:pt>
                <c:pt idx="68">
                  <c:v>245567.000000</c:v>
                </c:pt>
                <c:pt idx="69">
                  <c:v>247122.000000</c:v>
                </c:pt>
                <c:pt idx="70">
                  <c:v>248301.000000</c:v>
                </c:pt>
                <c:pt idx="71">
                  <c:v>250561.000000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87"/>
          <c:y val="0"/>
          <c:w val="0.83805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376"/>
          <c:y val="0.100219"/>
          <c:w val="0.8547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118,19e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0,1799x
R² = 0,8878</a:t>
                    </a:r>
                  </a:p>
                </c:rich>
              </c:tx>
            </c:trendlineLbl>
          </c:trendline>
          <c:cat>
            <c:strRef>
              <c:f>'Spain'!$B$7:$B$56</c:f>
              <c:strCache>
                <c:ptCount val="50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</c:strCache>
            </c:strRef>
          </c:cat>
          <c:val>
            <c:numRef>
              <c:f>'Spain'!$C$7:$C$56</c:f>
              <c:numCache>
                <c:ptCount val="50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  <c:pt idx="17">
                  <c:v>7798.000000</c:v>
                </c:pt>
                <c:pt idx="18">
                  <c:v>9942.000000</c:v>
                </c:pt>
                <c:pt idx="19">
                  <c:v>11748.000000</c:v>
                </c:pt>
                <c:pt idx="20">
                  <c:v>13910.000000</c:v>
                </c:pt>
                <c:pt idx="21">
                  <c:v>17963.000000</c:v>
                </c:pt>
                <c:pt idx="22">
                  <c:v>21510.000000</c:v>
                </c:pt>
                <c:pt idx="23">
                  <c:v>25374.000000</c:v>
                </c:pt>
                <c:pt idx="24">
                  <c:v>28768.000000</c:v>
                </c:pt>
                <c:pt idx="25">
                  <c:v>35136.000000</c:v>
                </c:pt>
                <c:pt idx="26">
                  <c:v>42058.000000</c:v>
                </c:pt>
                <c:pt idx="27">
                  <c:v>49515.000000</c:v>
                </c:pt>
                <c:pt idx="28">
                  <c:v>57786.000000</c:v>
                </c:pt>
                <c:pt idx="29">
                  <c:v>65719.000000</c:v>
                </c:pt>
                <c:pt idx="30">
                  <c:v>73235.000000</c:v>
                </c:pt>
                <c:pt idx="31">
                  <c:v>80110.000000</c:v>
                </c:pt>
                <c:pt idx="32">
                  <c:v>87956.000000</c:v>
                </c:pt>
                <c:pt idx="33">
                  <c:v>95923.000000</c:v>
                </c:pt>
                <c:pt idx="34">
                  <c:v>104118.000000</c:v>
                </c:pt>
                <c:pt idx="35">
                  <c:v>112065.000000</c:v>
                </c:pt>
                <c:pt idx="36">
                  <c:v>119199.000000</c:v>
                </c:pt>
                <c:pt idx="37">
                  <c:v>126168.000000</c:v>
                </c:pt>
                <c:pt idx="38">
                  <c:v>131646.000000</c:v>
                </c:pt>
                <c:pt idx="39">
                  <c:v>136675.000000</c:v>
                </c:pt>
                <c:pt idx="40">
                  <c:v>141942.000000</c:v>
                </c:pt>
                <c:pt idx="41">
                  <c:v>148220.000000</c:v>
                </c:pt>
                <c:pt idx="42">
                  <c:v>153222.000000</c:v>
                </c:pt>
                <c:pt idx="43">
                  <c:v>158273.000000</c:v>
                </c:pt>
                <c:pt idx="44">
                  <c:v>163027.000000</c:v>
                </c:pt>
                <c:pt idx="45">
                  <c:v>166831.000000</c:v>
                </c:pt>
                <c:pt idx="46">
                  <c:v>170099.000000</c:v>
                </c:pt>
                <c:pt idx="47">
                  <c:v>172541.000000</c:v>
                </c:pt>
                <c:pt idx="48">
                  <c:v>177644.000000</c:v>
                </c:pt>
                <c:pt idx="49">
                  <c:v>184948.000000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7"/>
        <c:minorUnit val="8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328"/>
          <c:y val="0"/>
          <c:w val="0.8164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0062"/>
          <c:y val="0.100219"/>
          <c:w val="0.89294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'Spain'!$D$4:$D$75</c:f>
              <c:numCache>
                <c:ptCount val="7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10.000000</c:v>
                </c:pt>
                <c:pt idx="13">
                  <c:v>17.000000</c:v>
                </c:pt>
                <c:pt idx="14">
                  <c:v>28.000000</c:v>
                </c:pt>
                <c:pt idx="15">
                  <c:v>35.000000</c:v>
                </c:pt>
                <c:pt idx="16">
                  <c:v>54.000000</c:v>
                </c:pt>
                <c:pt idx="17">
                  <c:v>55.000000</c:v>
                </c:pt>
                <c:pt idx="18">
                  <c:v>133.000000</c:v>
                </c:pt>
                <c:pt idx="19">
                  <c:v>195.000000</c:v>
                </c:pt>
                <c:pt idx="20">
                  <c:v>289.000000</c:v>
                </c:pt>
                <c:pt idx="21">
                  <c:v>342.000000</c:v>
                </c:pt>
                <c:pt idx="22">
                  <c:v>533.000000</c:v>
                </c:pt>
                <c:pt idx="23">
                  <c:v>623.000000</c:v>
                </c:pt>
                <c:pt idx="24">
                  <c:v>830.000000</c:v>
                </c:pt>
                <c:pt idx="25">
                  <c:v>1092.000000</c:v>
                </c:pt>
                <c:pt idx="26">
                  <c:v>1378.000000</c:v>
                </c:pt>
                <c:pt idx="27">
                  <c:v>1772.000000</c:v>
                </c:pt>
                <c:pt idx="28">
                  <c:v>2311.000000</c:v>
                </c:pt>
                <c:pt idx="29">
                  <c:v>2994.000000</c:v>
                </c:pt>
                <c:pt idx="30">
                  <c:v>3647.000000</c:v>
                </c:pt>
                <c:pt idx="31">
                  <c:v>4365.000000</c:v>
                </c:pt>
                <c:pt idx="32">
                  <c:v>5138.000000</c:v>
                </c:pt>
                <c:pt idx="33">
                  <c:v>5982.000000</c:v>
                </c:pt>
                <c:pt idx="34">
                  <c:v>6803.000000</c:v>
                </c:pt>
                <c:pt idx="35">
                  <c:v>7716.000000</c:v>
                </c:pt>
                <c:pt idx="36">
                  <c:v>8464.000000</c:v>
                </c:pt>
                <c:pt idx="37">
                  <c:v>9387.000000</c:v>
                </c:pt>
                <c:pt idx="38">
                  <c:v>10348.000000</c:v>
                </c:pt>
                <c:pt idx="39">
                  <c:v>11198.000000</c:v>
                </c:pt>
                <c:pt idx="40">
                  <c:v>11947.000000</c:v>
                </c:pt>
                <c:pt idx="41">
                  <c:v>12641.000000</c:v>
                </c:pt>
                <c:pt idx="42">
                  <c:v>13341.000000</c:v>
                </c:pt>
                <c:pt idx="43">
                  <c:v>14045.000000</c:v>
                </c:pt>
                <c:pt idx="44">
                  <c:v>14792.000000</c:v>
                </c:pt>
                <c:pt idx="45">
                  <c:v>15447.000000</c:v>
                </c:pt>
                <c:pt idx="46">
                  <c:v>16081.000000</c:v>
                </c:pt>
                <c:pt idx="47">
                  <c:v>16606.000000</c:v>
                </c:pt>
                <c:pt idx="48">
                  <c:v>17209.000000</c:v>
                </c:pt>
                <c:pt idx="49">
                  <c:v>17756.000000</c:v>
                </c:pt>
                <c:pt idx="50">
                  <c:v>18056.000000</c:v>
                </c:pt>
                <c:pt idx="51">
                  <c:v>18708.000000</c:v>
                </c:pt>
                <c:pt idx="52">
                  <c:v>19315.000000</c:v>
                </c:pt>
                <c:pt idx="53">
                  <c:v>20002.000000</c:v>
                </c:pt>
                <c:pt idx="54">
                  <c:v>20043.000000</c:v>
                </c:pt>
                <c:pt idx="55">
                  <c:v>20453.000000</c:v>
                </c:pt>
                <c:pt idx="56">
                  <c:v>20852.000000</c:v>
                </c:pt>
                <c:pt idx="57">
                  <c:v>21282.000000</c:v>
                </c:pt>
                <c:pt idx="58">
                  <c:v>21717.000000</c:v>
                </c:pt>
                <c:pt idx="59">
                  <c:v>22157.000000</c:v>
                </c:pt>
                <c:pt idx="60">
                  <c:v>22524.000000</c:v>
                </c:pt>
                <c:pt idx="61">
                  <c:v>22902.000000</c:v>
                </c:pt>
                <c:pt idx="62">
                  <c:v>23190.000000</c:v>
                </c:pt>
                <c:pt idx="63">
                  <c:v>23521.000000</c:v>
                </c:pt>
                <c:pt idx="64">
                  <c:v>23822.000000</c:v>
                </c:pt>
                <c:pt idx="65">
                  <c:v>24275.000000</c:v>
                </c:pt>
                <c:pt idx="66">
                  <c:v>24543.000000</c:v>
                </c:pt>
                <c:pt idx="67">
                  <c:v>24824.000000</c:v>
                </c:pt>
                <c:pt idx="68">
                  <c:v>25100.000000</c:v>
                </c:pt>
                <c:pt idx="69">
                  <c:v>25264.000000</c:v>
                </c:pt>
                <c:pt idx="70">
                  <c:v>25428.000000</c:v>
                </c:pt>
                <c:pt idx="71">
                  <c:v>25613.000000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643"/>
          <c:y val="0"/>
          <c:w val="0.8529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256"/>
          <c:y val="0.100219"/>
          <c:w val="0.8660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14,372e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0,2006x
R² = 0,8773</a:t>
                    </a:r>
                  </a:p>
                </c:rich>
              </c:tx>
            </c:trendlineLbl>
          </c:trendline>
          <c:cat>
            <c:strRef>
              <c:f>'Spain'!$B$13:$B$56</c:f>
              <c:strCache>
                <c:ptCount val="44"/>
                <c:pt idx="0">
                  <c:v>04/03/20</c:v>
                </c:pt>
                <c:pt idx="1">
                  <c:v>05/03/20</c:v>
                </c:pt>
                <c:pt idx="2">
                  <c:v>06/03/20</c:v>
                </c:pt>
                <c:pt idx="3">
                  <c:v>07/03/20</c:v>
                </c:pt>
                <c:pt idx="4">
                  <c:v>08/03/20</c:v>
                </c:pt>
                <c:pt idx="5">
                  <c:v>09/03/20</c:v>
                </c:pt>
                <c:pt idx="6">
                  <c:v>10/03/20</c:v>
                </c:pt>
                <c:pt idx="7">
                  <c:v>11/03/20</c:v>
                </c:pt>
                <c:pt idx="8">
                  <c:v>12/03/20</c:v>
                </c:pt>
                <c:pt idx="9">
                  <c:v>13/03/20</c:v>
                </c:pt>
                <c:pt idx="10">
                  <c:v>14/03/20</c:v>
                </c:pt>
                <c:pt idx="11">
                  <c:v>15/03/20</c:v>
                </c:pt>
                <c:pt idx="12">
                  <c:v>16/03/20</c:v>
                </c:pt>
                <c:pt idx="13">
                  <c:v>17/03/20</c:v>
                </c:pt>
                <c:pt idx="14">
                  <c:v>18/03/20</c:v>
                </c:pt>
                <c:pt idx="15">
                  <c:v>19/03/20</c:v>
                </c:pt>
                <c:pt idx="16">
                  <c:v>20/03/20</c:v>
                </c:pt>
                <c:pt idx="17">
                  <c:v>21/03/20</c:v>
                </c:pt>
                <c:pt idx="18">
                  <c:v>22/03/20</c:v>
                </c:pt>
                <c:pt idx="19">
                  <c:v>23/03/20</c:v>
                </c:pt>
                <c:pt idx="20">
                  <c:v>24/3/2020</c:v>
                </c:pt>
                <c:pt idx="21">
                  <c:v>25/3/2020</c:v>
                </c:pt>
                <c:pt idx="22">
                  <c:v>26/3/2020</c:v>
                </c:pt>
                <c:pt idx="23">
                  <c:v>27/3/2020</c:v>
                </c:pt>
                <c:pt idx="24">
                  <c:v>28/3/2020</c:v>
                </c:pt>
                <c:pt idx="25">
                  <c:v>29/3/2020</c:v>
                </c:pt>
                <c:pt idx="26">
                  <c:v>30/3/2020</c:v>
                </c:pt>
                <c:pt idx="27">
                  <c:v>31/3/2020</c:v>
                </c:pt>
                <c:pt idx="28">
                  <c:v>1/4/2020</c:v>
                </c:pt>
                <c:pt idx="29">
                  <c:v>2/4/2020</c:v>
                </c:pt>
                <c:pt idx="30">
                  <c:v>3/4/2020</c:v>
                </c:pt>
                <c:pt idx="31">
                  <c:v>4/4/2020</c:v>
                </c:pt>
                <c:pt idx="32">
                  <c:v>5/4/2020</c:v>
                </c:pt>
                <c:pt idx="33">
                  <c:v>6/4/2020</c:v>
                </c:pt>
                <c:pt idx="34">
                  <c:v>7/4/2020</c:v>
                </c:pt>
                <c:pt idx="35">
                  <c:v>8/4/2020</c:v>
                </c:pt>
                <c:pt idx="36">
                  <c:v>9/4/2020</c:v>
                </c:pt>
                <c:pt idx="37">
                  <c:v>10/4/2020</c:v>
                </c:pt>
                <c:pt idx="38">
                  <c:v>11/4/2020</c:v>
                </c:pt>
                <c:pt idx="39">
                  <c:v>12/4/2020</c:v>
                </c:pt>
                <c:pt idx="40">
                  <c:v>13/4/2020</c:v>
                </c:pt>
                <c:pt idx="41">
                  <c:v>14/4/2020</c:v>
                </c:pt>
                <c:pt idx="42">
                  <c:v>15/4/2020</c:v>
                </c:pt>
                <c:pt idx="43">
                  <c:v>16/4/2020</c:v>
                </c:pt>
              </c:strCache>
            </c:strRef>
          </c:cat>
          <c:val>
            <c:numRef>
              <c:f>'Spain'!$D$13:$D$56</c:f>
              <c:numCache>
                <c:ptCount val="44"/>
                <c:pt idx="0">
                  <c:v>2.000000</c:v>
                </c:pt>
                <c:pt idx="1">
                  <c:v>3.000000</c:v>
                </c:pt>
                <c:pt idx="2">
                  <c:v>5.000000</c:v>
                </c:pt>
                <c:pt idx="3">
                  <c:v>10.000000</c:v>
                </c:pt>
                <c:pt idx="4">
                  <c:v>17.000000</c:v>
                </c:pt>
                <c:pt idx="5">
                  <c:v>28.000000</c:v>
                </c:pt>
                <c:pt idx="6">
                  <c:v>35.000000</c:v>
                </c:pt>
                <c:pt idx="7">
                  <c:v>54.000000</c:v>
                </c:pt>
                <c:pt idx="8">
                  <c:v>55.000000</c:v>
                </c:pt>
                <c:pt idx="9">
                  <c:v>133.000000</c:v>
                </c:pt>
                <c:pt idx="10">
                  <c:v>195.000000</c:v>
                </c:pt>
                <c:pt idx="11">
                  <c:v>289.000000</c:v>
                </c:pt>
                <c:pt idx="12">
                  <c:v>342.000000</c:v>
                </c:pt>
                <c:pt idx="13">
                  <c:v>533.000000</c:v>
                </c:pt>
                <c:pt idx="14">
                  <c:v>623.000000</c:v>
                </c:pt>
                <c:pt idx="15">
                  <c:v>830.000000</c:v>
                </c:pt>
                <c:pt idx="16">
                  <c:v>1092.000000</c:v>
                </c:pt>
                <c:pt idx="17">
                  <c:v>1378.000000</c:v>
                </c:pt>
                <c:pt idx="18">
                  <c:v>1772.000000</c:v>
                </c:pt>
                <c:pt idx="19">
                  <c:v>2311.000000</c:v>
                </c:pt>
                <c:pt idx="20">
                  <c:v>2994.000000</c:v>
                </c:pt>
                <c:pt idx="21">
                  <c:v>3647.000000</c:v>
                </c:pt>
                <c:pt idx="22">
                  <c:v>4365.000000</c:v>
                </c:pt>
                <c:pt idx="23">
                  <c:v>5138.000000</c:v>
                </c:pt>
                <c:pt idx="24">
                  <c:v>5982.000000</c:v>
                </c:pt>
                <c:pt idx="25">
                  <c:v>6803.000000</c:v>
                </c:pt>
                <c:pt idx="26">
                  <c:v>7716.000000</c:v>
                </c:pt>
                <c:pt idx="27">
                  <c:v>8464.000000</c:v>
                </c:pt>
                <c:pt idx="28">
                  <c:v>9387.000000</c:v>
                </c:pt>
                <c:pt idx="29">
                  <c:v>10348.000000</c:v>
                </c:pt>
                <c:pt idx="30">
                  <c:v>11198.000000</c:v>
                </c:pt>
                <c:pt idx="31">
                  <c:v>11947.000000</c:v>
                </c:pt>
                <c:pt idx="32">
                  <c:v>12641.000000</c:v>
                </c:pt>
                <c:pt idx="33">
                  <c:v>13341.000000</c:v>
                </c:pt>
                <c:pt idx="34">
                  <c:v>14045.000000</c:v>
                </c:pt>
                <c:pt idx="35">
                  <c:v>14792.000000</c:v>
                </c:pt>
                <c:pt idx="36">
                  <c:v>15447.000000</c:v>
                </c:pt>
                <c:pt idx="37">
                  <c:v>16081.000000</c:v>
                </c:pt>
                <c:pt idx="38">
                  <c:v>16606.000000</c:v>
                </c:pt>
                <c:pt idx="39">
                  <c:v>17209.000000</c:v>
                </c:pt>
                <c:pt idx="40">
                  <c:v>17756.000000</c:v>
                </c:pt>
                <c:pt idx="41">
                  <c:v>18056.000000</c:v>
                </c:pt>
                <c:pt idx="42">
                  <c:v>18708.000000</c:v>
                </c:pt>
                <c:pt idx="43">
                  <c:v>19315.000000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114"/>
          <c:y val="0"/>
          <c:w val="0.8272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2554"/>
          <c:y val="0.100219"/>
          <c:w val="0.8724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'Italy-main2'!$C$4:$C$100</c:f>
              <c:numCache>
                <c:ptCount val="97"/>
                <c:pt idx="0">
                  <c:v>0.030568</c:v>
                </c:pt>
                <c:pt idx="1">
                  <c:v>0.031056</c:v>
                </c:pt>
                <c:pt idx="2">
                  <c:v>0.030000</c:v>
                </c:pt>
                <c:pt idx="3">
                  <c:v>0.026154</c:v>
                </c:pt>
                <c:pt idx="4">
                  <c:v>0.023649</c:v>
                </c:pt>
                <c:pt idx="5">
                  <c:v>0.025709</c:v>
                </c:pt>
                <c:pt idx="6">
                  <c:v>0.020071</c:v>
                </c:pt>
                <c:pt idx="7">
                  <c:v>0.025540</c:v>
                </c:pt>
                <c:pt idx="8">
                  <c:v>0.031575</c:v>
                </c:pt>
                <c:pt idx="9">
                  <c:v>0.034639</c:v>
                </c:pt>
                <c:pt idx="10">
                  <c:v>0.038362</c:v>
                </c:pt>
                <c:pt idx="11">
                  <c:v>0.042494</c:v>
                </c:pt>
                <c:pt idx="12">
                  <c:v>0.039606</c:v>
                </c:pt>
                <c:pt idx="13">
                  <c:v>0.049627</c:v>
                </c:pt>
                <c:pt idx="14">
                  <c:v>0.050480</c:v>
                </c:pt>
                <c:pt idx="15">
                  <c:v>0.062174</c:v>
                </c:pt>
                <c:pt idx="16">
                  <c:v>0.066362</c:v>
                </c:pt>
                <c:pt idx="17">
                  <c:v>0.067227</c:v>
                </c:pt>
                <c:pt idx="18">
                  <c:v>0.071687</c:v>
                </c:pt>
                <c:pt idx="19">
                  <c:v>0.068110</c:v>
                </c:pt>
                <c:pt idx="20">
                  <c:v>0.073100</c:v>
                </c:pt>
                <c:pt idx="21">
                  <c:v>0.077127</c:v>
                </c:pt>
                <c:pt idx="22">
                  <c:v>0.079445</c:v>
                </c:pt>
                <c:pt idx="23">
                  <c:v>0.083387</c:v>
                </c:pt>
                <c:pt idx="24">
                  <c:v>0.082978</c:v>
                </c:pt>
                <c:pt idx="25">
                  <c:v>0.085749</c:v>
                </c:pt>
                <c:pt idx="26">
                  <c:v>0.090056</c:v>
                </c:pt>
                <c:pt idx="27">
                  <c:v>0.092597</c:v>
                </c:pt>
                <c:pt idx="28">
                  <c:v>0.095062</c:v>
                </c:pt>
                <c:pt idx="29">
                  <c:v>0.098589</c:v>
                </c:pt>
                <c:pt idx="30">
                  <c:v>0.100866</c:v>
                </c:pt>
                <c:pt idx="31">
                  <c:v>0.101379</c:v>
                </c:pt>
                <c:pt idx="32">
                  <c:v>0.105598</c:v>
                </c:pt>
                <c:pt idx="33">
                  <c:v>0.108390</c:v>
                </c:pt>
                <c:pt idx="34">
                  <c:v>0.110340</c:v>
                </c:pt>
                <c:pt idx="35">
                  <c:v>0.113929</c:v>
                </c:pt>
                <c:pt idx="36">
                  <c:v>0.117476</c:v>
                </c:pt>
                <c:pt idx="37">
                  <c:v>0.118970</c:v>
                </c:pt>
                <c:pt idx="38">
                  <c:v>0.120746</c:v>
                </c:pt>
                <c:pt idx="39">
                  <c:v>0.122518</c:v>
                </c:pt>
                <c:pt idx="40">
                  <c:v>0.123259</c:v>
                </c:pt>
                <c:pt idx="41">
                  <c:v>0.123205</c:v>
                </c:pt>
                <c:pt idx="42">
                  <c:v>0.124658</c:v>
                </c:pt>
                <c:pt idx="43">
                  <c:v>0.126318</c:v>
                </c:pt>
                <c:pt idx="44">
                  <c:v>0.126730</c:v>
                </c:pt>
                <c:pt idx="45">
                  <c:v>0.127268</c:v>
                </c:pt>
                <c:pt idx="46">
                  <c:v>0.127723</c:v>
                </c:pt>
                <c:pt idx="47">
                  <c:v>0.127851</c:v>
                </c:pt>
                <c:pt idx="48">
                  <c:v>0.127262</c:v>
                </c:pt>
                <c:pt idx="49">
                  <c:v>0.128294</c:v>
                </c:pt>
                <c:pt idx="50">
                  <c:v>0.129653</c:v>
                </c:pt>
                <c:pt idx="51">
                  <c:v>0.131059</c:v>
                </c:pt>
                <c:pt idx="52">
                  <c:v>0.131229</c:v>
                </c:pt>
                <c:pt idx="53">
                  <c:v>0.131906</c:v>
                </c:pt>
                <c:pt idx="54">
                  <c:v>0.132028</c:v>
                </c:pt>
                <c:pt idx="55">
                  <c:v>0.132199</c:v>
                </c:pt>
                <c:pt idx="56">
                  <c:v>0.133059</c:v>
                </c:pt>
                <c:pt idx="57">
                  <c:v>0.133988</c:v>
                </c:pt>
                <c:pt idx="58">
                  <c:v>0.133910</c:v>
                </c:pt>
                <c:pt idx="59">
                  <c:v>0.134488</c:v>
                </c:pt>
                <c:pt idx="60">
                  <c:v>0.134559</c:v>
                </c:pt>
                <c:pt idx="61">
                  <c:v>0.135059</c:v>
                </c:pt>
                <c:pt idx="62">
                  <c:v>0.134787</c:v>
                </c:pt>
                <c:pt idx="63">
                  <c:v>0.135281</c:v>
                </c:pt>
                <c:pt idx="64">
                  <c:v>0.135773</c:v>
                </c:pt>
                <c:pt idx="65">
                  <c:v>0.135969</c:v>
                </c:pt>
                <c:pt idx="66">
                  <c:v>0.136117</c:v>
                </c:pt>
                <c:pt idx="67">
                  <c:v>0.136124</c:v>
                </c:pt>
                <c:pt idx="68">
                  <c:v>0.137153</c:v>
                </c:pt>
                <c:pt idx="69">
                  <c:v>0.137075</c:v>
                </c:pt>
                <c:pt idx="70">
                  <c:v>0.137205</c:v>
                </c:pt>
                <c:pt idx="71">
                  <c:v>0.137621</c:v>
                </c:pt>
                <c:pt idx="72">
                  <c:v>0.138415</c:v>
                </c:pt>
                <c:pt idx="73">
                  <c:v>0.138786</c:v>
                </c:pt>
                <c:pt idx="74">
                  <c:v>0.139057</c:v>
                </c:pt>
                <c:pt idx="75">
                  <c:v>0.139255</c:v>
                </c:pt>
                <c:pt idx="76">
                  <c:v>0.139499</c:v>
                </c:pt>
                <c:pt idx="77">
                  <c:v>0.139841</c:v>
                </c:pt>
                <c:pt idx="78">
                  <c:v>0.139732</c:v>
                </c:pt>
                <c:pt idx="79">
                  <c:v>0.140052</c:v>
                </c:pt>
                <c:pt idx="80">
                  <c:v>0.140603</c:v>
                </c:pt>
                <c:pt idx="81">
                  <c:v>0.141189</c:v>
                </c:pt>
                <c:pt idx="82">
                  <c:v>0.141320</c:v>
                </c:pt>
                <c:pt idx="83">
                  <c:v>0.141540</c:v>
                </c:pt>
                <c:pt idx="84">
                  <c:v>0.141695</c:v>
                </c:pt>
                <c:pt idx="85">
                  <c:v>0.141902</c:v>
                </c:pt>
                <c:pt idx="86">
                  <c:v>0.142195</c:v>
                </c:pt>
                <c:pt idx="87">
                  <c:v>0.142479</c:v>
                </c:pt>
                <c:pt idx="88">
                  <c:v>0.142641</c:v>
                </c:pt>
                <c:pt idx="89">
                  <c:v>0.142744</c:v>
                </c:pt>
                <c:pt idx="90">
                  <c:v>0.142632</c:v>
                </c:pt>
                <c:pt idx="91">
                  <c:v>0.142845</c:v>
                </c:pt>
                <c:pt idx="92">
                  <c:v>0.142938</c:v>
                </c:pt>
                <c:pt idx="93">
                  <c:v>0.143083</c:v>
                </c:pt>
                <c:pt idx="94">
                  <c:v>0.143019</c:v>
                </c:pt>
                <c:pt idx="95">
                  <c:v>0.143076</c:v>
                </c:pt>
                <c:pt idx="96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'Italy-main2'!$G$3</c:f>
              <c:strCache>
                <c:ptCount val="1"/>
                <c:pt idx="0">
                  <c:v>Deceduti + Terap. Intens.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'Italy-main2'!$G$4:$G$100</c:f>
              <c:numCache>
                <c:ptCount val="97"/>
                <c:pt idx="0">
                  <c:v>0.144105</c:v>
                </c:pt>
                <c:pt idx="1">
                  <c:v>0.139752</c:v>
                </c:pt>
                <c:pt idx="2">
                  <c:v>0.120000</c:v>
                </c:pt>
                <c:pt idx="3">
                  <c:v>0.112308</c:v>
                </c:pt>
                <c:pt idx="4">
                  <c:v>0.095721</c:v>
                </c:pt>
                <c:pt idx="5">
                  <c:v>0.118794</c:v>
                </c:pt>
                <c:pt idx="6">
                  <c:v>0.102715</c:v>
                </c:pt>
                <c:pt idx="7">
                  <c:v>0.107073</c:v>
                </c:pt>
                <c:pt idx="8">
                  <c:v>0.123102</c:v>
                </c:pt>
                <c:pt idx="9">
                  <c:v>0.130139</c:v>
                </c:pt>
                <c:pt idx="10">
                  <c:v>0.129342</c:v>
                </c:pt>
                <c:pt idx="11">
                  <c:v>0.142148</c:v>
                </c:pt>
                <c:pt idx="12">
                  <c:v>0.135985</c:v>
                </c:pt>
                <c:pt idx="13">
                  <c:v>0.137763</c:v>
                </c:pt>
                <c:pt idx="14">
                  <c:v>0.130397</c:v>
                </c:pt>
                <c:pt idx="15">
                  <c:v>0.148586</c:v>
                </c:pt>
                <c:pt idx="16">
                  <c:v>0.148853</c:v>
                </c:pt>
                <c:pt idx="17">
                  <c:v>0.143519</c:v>
                </c:pt>
                <c:pt idx="18">
                  <c:v>0.146886</c:v>
                </c:pt>
                <c:pt idx="19">
                  <c:v>0.139859</c:v>
                </c:pt>
                <c:pt idx="20">
                  <c:v>0.140664</c:v>
                </c:pt>
                <c:pt idx="21">
                  <c:v>0.143281</c:v>
                </c:pt>
                <c:pt idx="22">
                  <c:v>0.144830</c:v>
                </c:pt>
                <c:pt idx="23">
                  <c:v>0.146585</c:v>
                </c:pt>
                <c:pt idx="24">
                  <c:v>0.143853</c:v>
                </c:pt>
                <c:pt idx="25">
                  <c:v>0.142213</c:v>
                </c:pt>
                <c:pt idx="26">
                  <c:v>0.143380</c:v>
                </c:pt>
                <c:pt idx="27">
                  <c:v>0.143478</c:v>
                </c:pt>
                <c:pt idx="28">
                  <c:v>0.145181</c:v>
                </c:pt>
                <c:pt idx="29">
                  <c:v>0.147681</c:v>
                </c:pt>
                <c:pt idx="30">
                  <c:v>0.147770</c:v>
                </c:pt>
                <c:pt idx="31">
                  <c:v>0.146227</c:v>
                </c:pt>
                <c:pt idx="32">
                  <c:v>0.148743</c:v>
                </c:pt>
                <c:pt idx="33">
                  <c:v>0.150089</c:v>
                </c:pt>
                <c:pt idx="34">
                  <c:v>0.150324</c:v>
                </c:pt>
                <c:pt idx="35">
                  <c:v>0.153058</c:v>
                </c:pt>
                <c:pt idx="36">
                  <c:v>0.155503</c:v>
                </c:pt>
                <c:pt idx="37">
                  <c:v>0.155462</c:v>
                </c:pt>
                <c:pt idx="38">
                  <c:v>0.155915</c:v>
                </c:pt>
                <c:pt idx="39">
                  <c:v>0.156467</c:v>
                </c:pt>
                <c:pt idx="40">
                  <c:v>0.155305</c:v>
                </c:pt>
                <c:pt idx="41">
                  <c:v>0.154047</c:v>
                </c:pt>
                <c:pt idx="42">
                  <c:v>0.154066</c:v>
                </c:pt>
                <c:pt idx="43">
                  <c:v>0.154286</c:v>
                </c:pt>
                <c:pt idx="44">
                  <c:v>0.153218</c:v>
                </c:pt>
                <c:pt idx="45">
                  <c:v>0.152368</c:v>
                </c:pt>
                <c:pt idx="46">
                  <c:v>0.151419</c:v>
                </c:pt>
                <c:pt idx="47">
                  <c:v>0.150055</c:v>
                </c:pt>
                <c:pt idx="48">
                  <c:v>0.148641</c:v>
                </c:pt>
                <c:pt idx="49">
                  <c:v>0.148731</c:v>
                </c:pt>
                <c:pt idx="50">
                  <c:v>0.149260</c:v>
                </c:pt>
                <c:pt idx="51">
                  <c:v>0.149702</c:v>
                </c:pt>
                <c:pt idx="52">
                  <c:v>0.148608</c:v>
                </c:pt>
                <c:pt idx="53">
                  <c:v>0.148213</c:v>
                </c:pt>
                <c:pt idx="54">
                  <c:v>0.147563</c:v>
                </c:pt>
                <c:pt idx="55">
                  <c:v>0.146922</c:v>
                </c:pt>
                <c:pt idx="56">
                  <c:v>0.147256</c:v>
                </c:pt>
                <c:pt idx="57">
                  <c:v>0.147420</c:v>
                </c:pt>
                <c:pt idx="58">
                  <c:v>0.146637</c:v>
                </c:pt>
                <c:pt idx="59">
                  <c:v>0.146421</c:v>
                </c:pt>
                <c:pt idx="60">
                  <c:v>0.145818</c:v>
                </c:pt>
                <c:pt idx="61">
                  <c:v>0.145820</c:v>
                </c:pt>
                <c:pt idx="62">
                  <c:v>0.144950</c:v>
                </c:pt>
                <c:pt idx="63">
                  <c:v>0.145090</c:v>
                </c:pt>
                <c:pt idx="64">
                  <c:v>0.145019</c:v>
                </c:pt>
                <c:pt idx="65">
                  <c:v>0.144785</c:v>
                </c:pt>
                <c:pt idx="66">
                  <c:v>0.144362</c:v>
                </c:pt>
                <c:pt idx="67">
                  <c:v>0.143732</c:v>
                </c:pt>
                <c:pt idx="68">
                  <c:v>0.144505</c:v>
                </c:pt>
                <c:pt idx="69">
                  <c:v>0.144198</c:v>
                </c:pt>
                <c:pt idx="70">
                  <c:v>0.144184</c:v>
                </c:pt>
                <c:pt idx="71">
                  <c:v>0.144320</c:v>
                </c:pt>
                <c:pt idx="72">
                  <c:v>0.144630</c:v>
                </c:pt>
                <c:pt idx="73">
                  <c:v>0.144859</c:v>
                </c:pt>
                <c:pt idx="74">
                  <c:v>0.144434</c:v>
                </c:pt>
                <c:pt idx="75">
                  <c:v>0.143993</c:v>
                </c:pt>
                <c:pt idx="76">
                  <c:v>0.144187</c:v>
                </c:pt>
                <c:pt idx="77">
                  <c:v>0.144386</c:v>
                </c:pt>
                <c:pt idx="78">
                  <c:v>0.144036</c:v>
                </c:pt>
                <c:pt idx="79">
                  <c:v>0.144072</c:v>
                </c:pt>
                <c:pt idx="80">
                  <c:v>0.144436</c:v>
                </c:pt>
                <c:pt idx="81">
                  <c:v>0.144798</c:v>
                </c:pt>
                <c:pt idx="82">
                  <c:v>0.144768</c:v>
                </c:pt>
                <c:pt idx="83">
                  <c:v>0.144920</c:v>
                </c:pt>
                <c:pt idx="84">
                  <c:v>0.145011</c:v>
                </c:pt>
                <c:pt idx="85">
                  <c:v>0.145060</c:v>
                </c:pt>
                <c:pt idx="86">
                  <c:v>0.145168</c:v>
                </c:pt>
                <c:pt idx="87">
                  <c:v>0.145286</c:v>
                </c:pt>
                <c:pt idx="88">
                  <c:v>0.145243</c:v>
                </c:pt>
                <c:pt idx="89">
                  <c:v>0.145238</c:v>
                </c:pt>
                <c:pt idx="90">
                  <c:v>0.145037</c:v>
                </c:pt>
                <c:pt idx="91">
                  <c:v>0.145196</c:v>
                </c:pt>
                <c:pt idx="92">
                  <c:v>0.145197</c:v>
                </c:pt>
                <c:pt idx="93">
                  <c:v>0.145268</c:v>
                </c:pt>
                <c:pt idx="94">
                  <c:v>0.145129</c:v>
                </c:pt>
                <c:pt idx="95">
                  <c:v>0.145121</c:v>
                </c:pt>
                <c:pt idx="96">
                  <c:v>0.145231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266667"/>
        <c:minorUnit val="0.01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0614"/>
          <c:y val="0"/>
          <c:w val="0.8333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Spain vs Italy</a:t>
            </a:r>
          </a:p>
        </c:rich>
      </c:tx>
      <c:layout>
        <c:manualLayout>
          <c:xMode val="edge"/>
          <c:yMode val="edge"/>
          <c:x val="0.42923"/>
          <c:y val="0"/>
          <c:w val="0.1415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961"/>
          <c:y val="0.0723637"/>
          <c:w val="0.85878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'Italy-main'!$K$4:$K$43</c:f>
              <c:numCache>
                <c:ptCount val="40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'Spain'!$C$11:$C$50</c:f>
              <c:numCache>
                <c:ptCount val="40"/>
                <c:pt idx="0">
                  <c:v>120.000000</c:v>
                </c:pt>
                <c:pt idx="1">
                  <c:v>165.000000</c:v>
                </c:pt>
                <c:pt idx="2">
                  <c:v>222.000000</c:v>
                </c:pt>
                <c:pt idx="3">
                  <c:v>259.000000</c:v>
                </c:pt>
                <c:pt idx="4">
                  <c:v>400.000000</c:v>
                </c:pt>
                <c:pt idx="5">
                  <c:v>500.000000</c:v>
                </c:pt>
                <c:pt idx="6">
                  <c:v>673.000000</c:v>
                </c:pt>
                <c:pt idx="7">
                  <c:v>1073.000000</c:v>
                </c:pt>
                <c:pt idx="8">
                  <c:v>1695.000000</c:v>
                </c:pt>
                <c:pt idx="9">
                  <c:v>2277.000000</c:v>
                </c:pt>
                <c:pt idx="10">
                  <c:v>2277.000000</c:v>
                </c:pt>
                <c:pt idx="11">
                  <c:v>5232.000000</c:v>
                </c:pt>
                <c:pt idx="12">
                  <c:v>6391.000000</c:v>
                </c:pt>
                <c:pt idx="13">
                  <c:v>7798.000000</c:v>
                </c:pt>
                <c:pt idx="14">
                  <c:v>9942.000000</c:v>
                </c:pt>
                <c:pt idx="15">
                  <c:v>11748.000000</c:v>
                </c:pt>
                <c:pt idx="16">
                  <c:v>13910.000000</c:v>
                </c:pt>
                <c:pt idx="17">
                  <c:v>17963.000000</c:v>
                </c:pt>
                <c:pt idx="18">
                  <c:v>21510.000000</c:v>
                </c:pt>
                <c:pt idx="19">
                  <c:v>25374.000000</c:v>
                </c:pt>
                <c:pt idx="20">
                  <c:v>28768.000000</c:v>
                </c:pt>
                <c:pt idx="21">
                  <c:v>35136.000000</c:v>
                </c:pt>
                <c:pt idx="22">
                  <c:v>42058.000000</c:v>
                </c:pt>
                <c:pt idx="23">
                  <c:v>49515.000000</c:v>
                </c:pt>
                <c:pt idx="24">
                  <c:v>57786.000000</c:v>
                </c:pt>
                <c:pt idx="25">
                  <c:v>65719.000000</c:v>
                </c:pt>
                <c:pt idx="26">
                  <c:v>73235.000000</c:v>
                </c:pt>
                <c:pt idx="27">
                  <c:v>80110.000000</c:v>
                </c:pt>
                <c:pt idx="28">
                  <c:v>87956.000000</c:v>
                </c:pt>
                <c:pt idx="29">
                  <c:v>95923.000000</c:v>
                </c:pt>
                <c:pt idx="30">
                  <c:v>104118.000000</c:v>
                </c:pt>
                <c:pt idx="31">
                  <c:v>112065.000000</c:v>
                </c:pt>
                <c:pt idx="32">
                  <c:v>119199.000000</c:v>
                </c:pt>
                <c:pt idx="33">
                  <c:v>126168.000000</c:v>
                </c:pt>
                <c:pt idx="34">
                  <c:v>131646.000000</c:v>
                </c:pt>
                <c:pt idx="35">
                  <c:v>136675.000000</c:v>
                </c:pt>
                <c:pt idx="36">
                  <c:v>141942.000000</c:v>
                </c:pt>
                <c:pt idx="37">
                  <c:v>148220.000000</c:v>
                </c:pt>
                <c:pt idx="38">
                  <c:v>153222.000000</c:v>
                </c:pt>
                <c:pt idx="39">
                  <c:v>158273.000000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16,316e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0,3511x
R² = 0,9894</a:t>
                    </a:r>
                  </a:p>
                </c:rich>
              </c:tx>
            </c:trendlineLbl>
          </c:trendline>
          <c:cat>
            <c:strRef>
              <c:f>'Spain'!$B$7:$B$23</c:f>
              <c:strCache>
                <c:ptCount val="17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</c:strCache>
            </c:strRef>
          </c:cat>
          <c:val>
            <c:numRef>
              <c:f>'Spain'!$C$7:$C$23</c:f>
              <c:numCache>
                <c:ptCount val="17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2765"/>
          <c:y val="0.100219"/>
          <c:w val="0.8802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08.333"/>
        <c:minorUnit val="104.1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178"/>
          <c:y val="0"/>
          <c:w val="0.84080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'Spain'!$G$4:$G$131</c:f>
              <c:numCache>
                <c:ptCount val="128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550"/>
        <c:minorUnit val="7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46"/>
          <c:y val="0.100219"/>
          <c:w val="0.87740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'Spain'!$B$4:$B$143</c:f>
              <c:strCache>
                <c:ptCount val="140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'Spain'!$H$4:$H$143</c:f>
              <c:numCache>
                <c:ptCount val="140"/>
                <c:pt idx="0">
                  <c:v>0.000000</c:v>
                </c:pt>
                <c:pt idx="1">
                  <c:v>4.000000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30.000000</c:v>
                </c:pt>
                <c:pt idx="5">
                  <c:v>43.000000</c:v>
                </c:pt>
                <c:pt idx="6">
                  <c:v>82.000000</c:v>
                </c:pt>
                <c:pt idx="7">
                  <c:v>118.000000</c:v>
                </c:pt>
                <c:pt idx="8">
                  <c:v>162.000000</c:v>
                </c:pt>
                <c:pt idx="9">
                  <c:v>218.000000</c:v>
                </c:pt>
                <c:pt idx="10">
                  <c:v>254.000000</c:v>
                </c:pt>
                <c:pt idx="11">
                  <c:v>393.000000</c:v>
                </c:pt>
                <c:pt idx="12">
                  <c:v>460.000000</c:v>
                </c:pt>
                <c:pt idx="13">
                  <c:v>626.000000</c:v>
                </c:pt>
                <c:pt idx="14">
                  <c:v>1013.000000</c:v>
                </c:pt>
                <c:pt idx="15">
                  <c:v>1628.000000</c:v>
                </c:pt>
                <c:pt idx="16">
                  <c:v>2040.000000</c:v>
                </c:pt>
                <c:pt idx="17">
                  <c:v>2039.000000</c:v>
                </c:pt>
                <c:pt idx="18">
                  <c:v>4906.000000</c:v>
                </c:pt>
                <c:pt idx="19">
                  <c:v>5679.000000</c:v>
                </c:pt>
                <c:pt idx="20">
                  <c:v>6992.000000</c:v>
                </c:pt>
                <c:pt idx="21">
                  <c:v>9070.000000</c:v>
                </c:pt>
                <c:pt idx="22">
                  <c:v>10187.000000</c:v>
                </c:pt>
                <c:pt idx="23">
                  <c:v>12206.000000</c:v>
                </c:pt>
                <c:pt idx="24">
                  <c:v>16026.000000</c:v>
                </c:pt>
                <c:pt idx="25">
                  <c:v>18830.000000</c:v>
                </c:pt>
                <c:pt idx="26">
                  <c:v>21871.000000</c:v>
                </c:pt>
                <c:pt idx="27">
                  <c:v>24421.000000</c:v>
                </c:pt>
                <c:pt idx="28">
                  <c:v>29470.000000</c:v>
                </c:pt>
                <c:pt idx="29">
                  <c:v>35270.000000</c:v>
                </c:pt>
                <c:pt idx="30">
                  <c:v>40501.000000</c:v>
                </c:pt>
                <c:pt idx="31">
                  <c:v>46406.000000</c:v>
                </c:pt>
                <c:pt idx="32">
                  <c:v>51224.000000</c:v>
                </c:pt>
                <c:pt idx="33">
                  <c:v>54968.000000</c:v>
                </c:pt>
                <c:pt idx="34">
                  <c:v>58598.000000</c:v>
                </c:pt>
                <c:pt idx="35">
                  <c:v>63460.000000</c:v>
                </c:pt>
                <c:pt idx="36">
                  <c:v>68200.000000</c:v>
                </c:pt>
                <c:pt idx="37">
                  <c:v>72084.000000</c:v>
                </c:pt>
                <c:pt idx="38">
                  <c:v>74974.000000</c:v>
                </c:pt>
                <c:pt idx="39">
                  <c:v>77488.000000</c:v>
                </c:pt>
                <c:pt idx="40">
                  <c:v>80002.000000</c:v>
                </c:pt>
                <c:pt idx="41">
                  <c:v>80925.000000</c:v>
                </c:pt>
                <c:pt idx="42">
                  <c:v>82897.000000</c:v>
                </c:pt>
                <c:pt idx="43">
                  <c:v>84689.000000</c:v>
                </c:pt>
                <c:pt idx="44">
                  <c:v>85407.000000</c:v>
                </c:pt>
                <c:pt idx="45">
                  <c:v>85610.000000</c:v>
                </c:pt>
                <c:pt idx="46">
                  <c:v>86524.000000</c:v>
                </c:pt>
                <c:pt idx="47">
                  <c:v>87312.000000</c:v>
                </c:pt>
                <c:pt idx="48">
                  <c:v>87231.000000</c:v>
                </c:pt>
                <c:pt idx="49">
                  <c:v>87616.000000</c:v>
                </c:pt>
                <c:pt idx="50">
                  <c:v>86981.000000</c:v>
                </c:pt>
                <c:pt idx="51">
                  <c:v>88083.000000</c:v>
                </c:pt>
                <c:pt idx="52">
                  <c:v>90836.000000</c:v>
                </c:pt>
                <c:pt idx="53">
                  <c:v>96040.000000</c:v>
                </c:pt>
                <c:pt idx="54">
                  <c:v>96886.000000</c:v>
                </c:pt>
                <c:pt idx="55">
                  <c:v>100864.000000</c:v>
                </c:pt>
                <c:pt idx="56">
                  <c:v>98771.000000</c:v>
                </c:pt>
                <c:pt idx="57">
                  <c:v>100382.000000</c:v>
                </c:pt>
                <c:pt idx="58">
                  <c:v>100757.000000</c:v>
                </c:pt>
                <c:pt idx="59">
                  <c:v>101617.000000</c:v>
                </c:pt>
                <c:pt idx="60">
                  <c:v>104885.000000</c:v>
                </c:pt>
                <c:pt idx="61">
                  <c:v>105149.000000</c:v>
                </c:pt>
                <c:pt idx="62">
                  <c:v>85712.000000</c:v>
                </c:pt>
                <c:pt idx="63">
                  <c:v>85069.000000</c:v>
                </c:pt>
                <c:pt idx="64">
                  <c:v>84403.000000</c:v>
                </c:pt>
                <c:pt idx="65">
                  <c:v>79695.000000</c:v>
                </c:pt>
                <c:pt idx="66">
                  <c:v>77112.000000</c:v>
                </c:pt>
                <c:pt idx="67">
                  <c:v>75714.000000</c:v>
                </c:pt>
                <c:pt idx="68">
                  <c:v>74234.000000</c:v>
                </c:pt>
                <c:pt idx="69">
                  <c:v>73300.000000</c:v>
                </c:pt>
                <c:pt idx="70">
                  <c:v>71240.000000</c:v>
                </c:pt>
                <c:pt idx="71">
                  <c:v>70230.000000</c:v>
                </c:pt>
                <c:pt idx="72">
                  <c:v>68466.000000</c:v>
                </c:pt>
                <c:pt idx="73">
                  <c:v>66866.000000</c:v>
                </c:pt>
                <c:pt idx="74">
                  <c:v>65410.000000</c:v>
                </c:pt>
                <c:pt idx="75">
                  <c:v>63148.000000</c:v>
                </c:pt>
                <c:pt idx="76">
                  <c:v>61603.000000</c:v>
                </c:pt>
                <c:pt idx="77">
                  <c:v>63553.000000</c:v>
                </c:pt>
                <c:pt idx="78">
                  <c:v>62130.000000</c:v>
                </c:pt>
                <c:pt idx="79">
                  <c:v>60764.000000</c:v>
                </c:pt>
                <c:pt idx="80">
                  <c:v>58845.000000</c:v>
                </c:pt>
                <c:pt idx="81">
                  <c:v>57941.000000</c:v>
                </c:pt>
                <c:pt idx="82">
                  <c:v>56689.000000</c:v>
                </c:pt>
                <c:pt idx="83">
                  <c:v>54124.000000</c:v>
                </c:pt>
                <c:pt idx="84">
                  <c:v>53521.000000</c:v>
                </c:pt>
                <c:pt idx="85">
                  <c:v>54067.000000</c:v>
                </c:pt>
                <c:pt idx="86">
                  <c:v>54678.000000</c:v>
                </c:pt>
                <c:pt idx="87">
                  <c:v>55219.000000</c:v>
                </c:pt>
                <c:pt idx="88">
                  <c:v>56318.000000</c:v>
                </c:pt>
                <c:pt idx="89">
                  <c:v>56734.000000</c:v>
                </c:pt>
                <c:pt idx="90">
                  <c:v>57142.000000</c:v>
                </c:pt>
                <c:pt idx="91">
                  <c:v>58685.000000</c:v>
                </c:pt>
                <c:pt idx="92">
                  <c:v>59264.000000</c:v>
                </c:pt>
                <c:pt idx="93">
                  <c:v>59773.000000</c:v>
                </c:pt>
                <c:pt idx="94">
                  <c:v>60909.000000</c:v>
                </c:pt>
                <c:pt idx="95">
                  <c:v>61565.000000</c:v>
                </c:pt>
                <c:pt idx="96">
                  <c:v>62225.000000</c:v>
                </c:pt>
                <c:pt idx="97">
                  <c:v>62424.000000</c:v>
                </c:pt>
                <c:pt idx="98">
                  <c:v>62633.000000</c:v>
                </c:pt>
                <c:pt idx="99">
                  <c:v>62927.000000</c:v>
                </c:pt>
                <c:pt idx="100">
                  <c:v>63320.000000</c:v>
                </c:pt>
                <c:pt idx="101">
                  <c:v>63649.000000</c:v>
                </c:pt>
                <c:pt idx="102">
                  <c:v>63966.000000</c:v>
                </c:pt>
                <c:pt idx="103">
                  <c:v>64297.000000</c:v>
                </c:pt>
                <c:pt idx="104">
                  <c:v>64536.000000</c:v>
                </c:pt>
                <c:pt idx="105">
                  <c:v>64703.000000</c:v>
                </c:pt>
                <c:pt idx="106">
                  <c:v>64952.000000</c:v>
                </c:pt>
                <c:pt idx="107">
                  <c:v>65266.000000</c:v>
                </c:pt>
                <c:pt idx="108">
                  <c:v>65693.000000</c:v>
                </c:pt>
                <c:pt idx="109">
                  <c:v>66195.000000</c:v>
                </c:pt>
                <c:pt idx="110">
                  <c:v>66591.000000</c:v>
                </c:pt>
                <c:pt idx="111">
                  <c:v>66914.000000</c:v>
                </c:pt>
                <c:pt idx="112">
                  <c:v>67095.000000</c:v>
                </c:pt>
                <c:pt idx="113">
                  <c:v>67314.000000</c:v>
                </c:pt>
                <c:pt idx="114">
                  <c:v>67669.000000</c:v>
                </c:pt>
                <c:pt idx="115">
                  <c:v>68254.000000</c:v>
                </c:pt>
                <c:pt idx="116">
                  <c:v>67382.000000</c:v>
                </c:pt>
                <c:pt idx="117">
                  <c:v>67738.000000</c:v>
                </c:pt>
                <c:pt idx="118">
                  <c:v>68071.000000</c:v>
                </c:pt>
                <c:pt idx="119">
                  <c:v>68302.000000</c:v>
                </c:pt>
                <c:pt idx="120">
                  <c:v>68549.000000</c:v>
                </c:pt>
                <c:pt idx="121">
                  <c:v>68881.000000</c:v>
                </c:pt>
                <c:pt idx="122">
                  <c:v>69278.000000</c:v>
                </c:pt>
                <c:pt idx="123">
                  <c:v>69278.000000</c:v>
                </c:pt>
                <c:pt idx="124">
                  <c:v>70250.000000</c:v>
                </c:pt>
                <c:pt idx="125">
                  <c:v>70549.000000</c:v>
                </c:pt>
                <c:pt idx="126">
                  <c:v>70746.000000</c:v>
                </c:pt>
                <c:pt idx="127">
                  <c:v>71038.000000</c:v>
                </c:pt>
                <c:pt idx="128">
                  <c:v>71418.000000</c:v>
                </c:pt>
                <c:pt idx="129">
                  <c:v>71857.000000</c:v>
                </c:pt>
                <c:pt idx="130">
                  <c:v>72282.000000</c:v>
                </c:pt>
                <c:pt idx="131">
                  <c:v>72282.000000</c:v>
                </c:pt>
                <c:pt idx="132">
                  <c:v>73112.000000</c:v>
                </c:pt>
                <c:pt idx="133">
                  <c:v>73523.000000</c:v>
                </c:pt>
                <c:pt idx="134">
                  <c:v>73860.000000</c:v>
                </c:pt>
                <c:pt idx="135">
                  <c:v>74239.000000</c:v>
                </c:pt>
                <c:pt idx="136">
                  <c:v>74777.000000</c:v>
                </c:pt>
                <c:pt idx="137">
                  <c:v>75627.000000</c:v>
                </c:pt>
                <c:pt idx="138">
                  <c:v>75627.000000</c:v>
                </c:pt>
                <c:pt idx="139">
                  <c:v>75627.000000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895"/>
          <c:y val="0"/>
          <c:w val="0.838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697"/>
          <c:y val="0.100219"/>
          <c:w val="0.9067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-4,6468x + 530,45
R² = 0,0501</a:t>
                    </a:r>
                  </a:p>
                </c:rich>
              </c:tx>
            </c:trendlineLbl>
          </c:trendline>
          <c:cat>
            <c:strRef>
              <c:f>'Spain'!$B$91:$B$143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'Spain'!$G$91:$G$143</c:f>
              <c:numCache>
                <c:ptCount val="53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  <c:pt idx="49">
                  <c:v>543.000000</c:v>
                </c:pt>
                <c:pt idx="50">
                  <c:v>852.000000</c:v>
                </c:pt>
                <c:pt idx="51">
                  <c:v>0.000000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927"/>
          <c:y val="0"/>
          <c:w val="0.86609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'Spain'!$B$97:$B$143</c:f>
              <c:strCache>
                <c:ptCount val="47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  <c:pt idx="43">
                  <c:v>9/7/2020</c:v>
                </c:pt>
                <c:pt idx="44">
                  <c:v>10/7/2020</c:v>
                </c:pt>
                <c:pt idx="45">
                  <c:v>11/7/2020</c:v>
                </c:pt>
                <c:pt idx="46">
                  <c:v>12/7/2020</c:v>
                </c:pt>
              </c:strCache>
            </c:strRef>
          </c:cat>
          <c:val>
            <c:numRef>
              <c:f>'Spain'!$F$97:$F$143</c:f>
              <c:numCache>
                <c:ptCount val="47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  <c:pt idx="43">
                  <c:v>5.000000</c:v>
                </c:pt>
                <c:pt idx="44">
                  <c:v>2.000000</c:v>
                </c:pt>
                <c:pt idx="45">
                  <c:v>0.000000</c:v>
                </c:pt>
                <c:pt idx="46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33333"/>
        <c:minorUnit val="1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697"/>
          <c:y val="0.100219"/>
          <c:w val="0.9067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'Spain'!$B$91:$B$143</c:f>
              <c:strCache>
                <c:ptCount val="53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</c:strCache>
            </c:strRef>
          </c:cat>
          <c:val>
            <c:numRef>
              <c:f>'Spain'!$G$91:$G$143</c:f>
              <c:numCache>
                <c:ptCount val="53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  <c:pt idx="49">
                  <c:v>543.000000</c:v>
                </c:pt>
                <c:pt idx="50">
                  <c:v>852.000000</c:v>
                </c:pt>
                <c:pt idx="51">
                  <c:v>0.000000</c:v>
                </c:pt>
                <c:pt idx="5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927"/>
          <c:y val="0"/>
          <c:w val="0.86609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'Spain'!$B$97:$B$143</c:f>
              <c:strCache>
                <c:ptCount val="47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  <c:pt idx="43">
                  <c:v>9/7/2020</c:v>
                </c:pt>
                <c:pt idx="44">
                  <c:v>10/7/2020</c:v>
                </c:pt>
                <c:pt idx="45">
                  <c:v>11/7/2020</c:v>
                </c:pt>
                <c:pt idx="46">
                  <c:v>12/7/2020</c:v>
                </c:pt>
              </c:strCache>
            </c:strRef>
          </c:cat>
          <c:val>
            <c:numRef>
              <c:f>'Spain'!$F$97:$F$143</c:f>
              <c:numCache>
                <c:ptCount val="47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  <c:pt idx="43">
                  <c:v>5.000000</c:v>
                </c:pt>
                <c:pt idx="44">
                  <c:v>2.000000</c:v>
                </c:pt>
                <c:pt idx="45">
                  <c:v>0.000000</c:v>
                </c:pt>
                <c:pt idx="46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33333"/>
        <c:minorUnit val="1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51"/>
          <c:y val="0.100219"/>
          <c:w val="0.8969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/>
                </c:pt>
              </c:strCache>
            </c:strRef>
          </c:cat>
          <c:val>
            <c:numRef>
              <c:f>'Italy-prediction'!$D$3:$D$142</c:f>
              <c:numCache>
                <c:ptCount val="140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  <c:pt idx="138">
                  <c:v>7.000000</c:v>
                </c:pt>
                <c:pt idx="139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0"/>
        <c:minorUnit val="5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88"/>
          <c:y val="0"/>
          <c:w val="0.85674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1267"/>
          <c:w val="0.85878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397,65e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0,1846x
R² = 0,9663</a:t>
                    </a:r>
                  </a:p>
                </c:rich>
              </c:tx>
            </c:trendlineLbl>
          </c:trendline>
          <c:cat>
            <c:strRef>
              <c:f>'Italy-main'!$B$4:$B$35</c:f>
              <c:strCache>
                <c:ptCount val="3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</c:strCache>
            </c:strRef>
          </c:cat>
          <c:val>
            <c:numRef>
              <c:f>'Italy-main'!$K$4:$K$35</c:f>
              <c:numCache>
                <c:ptCount val="32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541"/>
          <c:y val="0.100219"/>
          <c:w val="0.88231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'Italy-main2'!$H$3</c:f>
              <c:strCache>
                <c:ptCount val="1"/>
                <c:pt idx="0">
                  <c:v>Nuovi Positivi / Totali Positivi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'Italy-main2'!$B$4:$B$78</c:f>
              <c:strCache>
                <c:ptCount val="7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</c:strCache>
            </c:strRef>
          </c:cat>
          <c:val>
            <c:numRef>
              <c:f>'Italy-main2'!$H$4:$H$78</c:f>
              <c:numCache>
                <c:ptCount val="75"/>
                <c:pt idx="0">
                  <c:v>0.407240</c:v>
                </c:pt>
                <c:pt idx="1">
                  <c:v>0.237942</c:v>
                </c:pt>
                <c:pt idx="2">
                  <c:v>0.527273</c:v>
                </c:pt>
                <c:pt idx="3">
                  <c:v>0.396259</c:v>
                </c:pt>
                <c:pt idx="4">
                  <c:v>0.277710</c:v>
                </c:pt>
                <c:pt idx="5">
                  <c:v>0.503337</c:v>
                </c:pt>
                <c:pt idx="6">
                  <c:v>0.163602</c:v>
                </c:pt>
                <c:pt idx="7">
                  <c:v>0.233243</c:v>
                </c:pt>
                <c:pt idx="8">
                  <c:v>0.195758</c:v>
                </c:pt>
                <c:pt idx="9">
                  <c:v>0.218034</c:v>
                </c:pt>
                <c:pt idx="10">
                  <c:v>0.188107</c:v>
                </c:pt>
                <c:pt idx="11">
                  <c:v>0.292390</c:v>
                </c:pt>
                <c:pt idx="12">
                  <c:v>0.262004</c:v>
                </c:pt>
                <c:pt idx="13">
                  <c:v>0.250196</c:v>
                </c:pt>
                <c:pt idx="14">
                  <c:v>0.066249</c:v>
                </c:pt>
                <c:pt idx="15">
                  <c:v>0.243834</c:v>
                </c:pt>
                <c:pt idx="16">
                  <c:v>0.212370</c:v>
                </c:pt>
                <c:pt idx="17">
                  <c:v>0.164810</c:v>
                </c:pt>
                <c:pt idx="18">
                  <c:v>0.186894</c:v>
                </c:pt>
                <c:pt idx="19">
                  <c:v>0.160732</c:v>
                </c:pt>
                <c:pt idx="20">
                  <c:v>0.119885</c:v>
                </c:pt>
                <c:pt idx="21">
                  <c:v>0.129545</c:v>
                </c:pt>
                <c:pt idx="22">
                  <c:v>0.101604</c:v>
                </c:pt>
                <c:pt idx="23">
                  <c:v>0.156043</c:v>
                </c:pt>
                <c:pt idx="24">
                  <c:v>0.140705</c:v>
                </c:pt>
                <c:pt idx="25">
                  <c:v>0.127338</c:v>
                </c:pt>
                <c:pt idx="26">
                  <c:v>0.092711</c:v>
                </c:pt>
                <c:pt idx="27">
                  <c:v>0.081050</c:v>
                </c:pt>
                <c:pt idx="28">
                  <c:v>0.071641</c:v>
                </c:pt>
                <c:pt idx="29">
                  <c:v>0.064612</c:v>
                </c:pt>
                <c:pt idx="30">
                  <c:v>0.078093</c:v>
                </c:pt>
                <c:pt idx="31">
                  <c:v>0.070969</c:v>
                </c:pt>
                <c:pt idx="32">
                  <c:v>0.054973</c:v>
                </c:pt>
                <c:pt idx="33">
                  <c:v>0.054449</c:v>
                </c:pt>
                <c:pt idx="34">
                  <c:v>0.022306</c:v>
                </c:pt>
                <c:pt idx="35">
                  <c:v>0.027897</c:v>
                </c:pt>
                <c:pt idx="36">
                  <c:v>0.037831</c:v>
                </c:pt>
                <c:pt idx="37">
                  <c:v>0.030743</c:v>
                </c:pt>
                <c:pt idx="38">
                  <c:v>0.028164</c:v>
                </c:pt>
                <c:pt idx="39">
                  <c:v>0.033799</c:v>
                </c:pt>
                <c:pt idx="40">
                  <c:v>0.033668</c:v>
                </c:pt>
                <c:pt idx="41">
                  <c:v>0.021272</c:v>
                </c:pt>
                <c:pt idx="42">
                  <c:v>0.009443</c:v>
                </c:pt>
                <c:pt idx="43">
                  <c:v>0.012704</c:v>
                </c:pt>
                <c:pt idx="44">
                  <c:v>0.016953</c:v>
                </c:pt>
                <c:pt idx="45">
                  <c:v>0.014410</c:v>
                </c:pt>
                <c:pt idx="46">
                  <c:v>0.020311</c:v>
                </c:pt>
                <c:pt idx="47">
                  <c:v>0.019787</c:v>
                </c:pt>
                <c:pt idx="48">
                  <c:v>0.013330</c:v>
                </c:pt>
                <c:pt idx="49">
                  <c:v>0.006514</c:v>
                </c:pt>
                <c:pt idx="50">
                  <c:v>0.010806</c:v>
                </c:pt>
                <c:pt idx="51">
                  <c:v>0.011279</c:v>
                </c:pt>
                <c:pt idx="52">
                  <c:v>0.003330</c:v>
                </c:pt>
                <c:pt idx="53">
                  <c:v>0.007563</c:v>
                </c:pt>
                <c:pt idx="54">
                  <c:v>0.004510</c:v>
                </c:pt>
                <c:pt idx="55">
                  <c:v>-0.000185</c:v>
                </c:pt>
                <c:pt idx="56">
                  <c:v>-0.004878</c:v>
                </c:pt>
                <c:pt idx="57">
                  <c:v>-0.000093</c:v>
                </c:pt>
                <c:pt idx="58">
                  <c:v>-0.007902</c:v>
                </c:pt>
                <c:pt idx="59">
                  <c:v>-0.003004</c:v>
                </c:pt>
                <c:pt idx="60">
                  <c:v>-0.006383</c:v>
                </c:pt>
                <c:pt idx="61">
                  <c:v>0.002419</c:v>
                </c:pt>
                <c:pt idx="62">
                  <c:v>-0.002733</c:v>
                </c:pt>
                <c:pt idx="63">
                  <c:v>-0.005746</c:v>
                </c:pt>
                <c:pt idx="64">
                  <c:v>-0.005209</c:v>
                </c:pt>
                <c:pt idx="65">
                  <c:v>-0.029678</c:v>
                </c:pt>
                <c:pt idx="66">
                  <c:v>-0.005987</c:v>
                </c:pt>
                <c:pt idx="67">
                  <c:v>-0.002368</c:v>
                </c:pt>
                <c:pt idx="68">
                  <c:v>-0.005213</c:v>
                </c:pt>
                <c:pt idx="69">
                  <c:v>-0.001986</c:v>
                </c:pt>
                <c:pt idx="70">
                  <c:v>-0.015133</c:v>
                </c:pt>
                <c:pt idx="71">
                  <c:v>-0.070470</c:v>
                </c:pt>
                <c:pt idx="72">
                  <c:v>-0.020802</c:v>
                </c:pt>
                <c:pt idx="73">
                  <c:v>-0.018555</c:v>
                </c:pt>
                <c:pt idx="74">
                  <c:v>-0.035459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16667"/>
        <c:minorUnit val="0.058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785"/>
          <c:y val="0"/>
          <c:w val="0.842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51"/>
          <c:y val="0.100219"/>
          <c:w val="0.8969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'Italy-prediction'!$E$3:$E$142</c:f>
              <c:numCache>
                <c:ptCount val="140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00"/>
        <c:minorUnit val="3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88"/>
          <c:y val="0"/>
          <c:w val="0.85674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938"/>
          <c:y val="0.100219"/>
          <c:w val="0.91099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'Sweden-main'!$L$6:$L$38,'Sweden-main'!$B$6:$B$96</c:f>
              <c:strCach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0,6000</c:v>
                </c:pt>
                <c:pt idx="17">
                  <c:v>0,7992</c:v>
                </c:pt>
                <c:pt idx="18">
                  <c:v>0,8547</c:v>
                </c:pt>
                <c:pt idx="19">
                  <c:v>0,9072</c:v>
                </c:pt>
                <c:pt idx="20">
                  <c:v>0,9313</c:v>
                </c:pt>
                <c:pt idx="21">
                  <c:v>0,9272</c:v>
                </c:pt>
                <c:pt idx="22">
                  <c:v>0,9168</c:v>
                </c:pt>
                <c:pt idx="23">
                  <c:v>0,9343</c:v>
                </c:pt>
                <c:pt idx="24">
                  <c:v>0,9393</c:v>
                </c:pt>
                <c:pt idx="25">
                  <c:v>0,9422</c:v>
                </c:pt>
                <c:pt idx="26">
                  <c:v>0,9499</c:v>
                </c:pt>
                <c:pt idx="27">
                  <c:v>0,9543</c:v>
                </c:pt>
                <c:pt idx="28">
                  <c:v>0,9616</c:v>
                </c:pt>
                <c:pt idx="29">
                  <c:v>0,9678</c:v>
                </c:pt>
                <c:pt idx="30">
                  <c:v>0,9716</c:v>
                </c:pt>
                <c:pt idx="31">
                  <c:v>0,9727</c:v>
                </c:pt>
                <c:pt idx="32">
                  <c:v>0,9747</c:v>
                </c:pt>
                <c:pt idx="33">
                  <c:v>27/02/20</c:v>
                </c:pt>
                <c:pt idx="34">
                  <c:v>28/02/20</c:v>
                </c:pt>
                <c:pt idx="35">
                  <c:v>29/02/20</c:v>
                </c:pt>
                <c:pt idx="36">
                  <c:v>01/03/20</c:v>
                </c:pt>
                <c:pt idx="37">
                  <c:v>02/03/20</c:v>
                </c:pt>
                <c:pt idx="38">
                  <c:v>03/03/20</c:v>
                </c:pt>
                <c:pt idx="39">
                  <c:v>04/03/20</c:v>
                </c:pt>
                <c:pt idx="40">
                  <c:v>05/03/20</c:v>
                </c:pt>
                <c:pt idx="41">
                  <c:v>06/03/20</c:v>
                </c:pt>
                <c:pt idx="42">
                  <c:v>07/03/20</c:v>
                </c:pt>
                <c:pt idx="43">
                  <c:v>08/03/20</c:v>
                </c:pt>
                <c:pt idx="44">
                  <c:v>09/03/20</c:v>
                </c:pt>
                <c:pt idx="45">
                  <c:v>10/03/20</c:v>
                </c:pt>
                <c:pt idx="46">
                  <c:v>11/03/20</c:v>
                </c:pt>
                <c:pt idx="47">
                  <c:v>12/03/20</c:v>
                </c:pt>
                <c:pt idx="48">
                  <c:v>13/03/20</c:v>
                </c:pt>
                <c:pt idx="49">
                  <c:v>14/3/2020</c:v>
                </c:pt>
                <c:pt idx="50">
                  <c:v>15/03/20</c:v>
                </c:pt>
                <c:pt idx="51">
                  <c:v>16/03/20</c:v>
                </c:pt>
                <c:pt idx="52">
                  <c:v>17/03/20</c:v>
                </c:pt>
                <c:pt idx="53">
                  <c:v>18/03/20</c:v>
                </c:pt>
                <c:pt idx="54">
                  <c:v>19/03/20</c:v>
                </c:pt>
                <c:pt idx="55">
                  <c:v>20/03/20</c:v>
                </c:pt>
                <c:pt idx="56">
                  <c:v>21/03/20</c:v>
                </c:pt>
                <c:pt idx="57">
                  <c:v>22/03/20</c:v>
                </c:pt>
                <c:pt idx="58">
                  <c:v>23/03/20</c:v>
                </c:pt>
                <c:pt idx="59">
                  <c:v>24/3/2020</c:v>
                </c:pt>
                <c:pt idx="60">
                  <c:v>25/3/2020</c:v>
                </c:pt>
                <c:pt idx="61">
                  <c:v>26/3/2020</c:v>
                </c:pt>
                <c:pt idx="62">
                  <c:v>27/3/2020</c:v>
                </c:pt>
                <c:pt idx="63">
                  <c:v>28/3/2020</c:v>
                </c:pt>
                <c:pt idx="64">
                  <c:v>29/3/2020</c:v>
                </c:pt>
                <c:pt idx="65">
                  <c:v>30/3/2020</c:v>
                </c:pt>
                <c:pt idx="66">
                  <c:v>31/3/2020</c:v>
                </c:pt>
                <c:pt idx="67">
                  <c:v>1/4/2020</c:v>
                </c:pt>
                <c:pt idx="68">
                  <c:v>2/4/2020</c:v>
                </c:pt>
                <c:pt idx="69">
                  <c:v>3/4/2020</c:v>
                </c:pt>
                <c:pt idx="70">
                  <c:v>4/4/2020</c:v>
                </c:pt>
                <c:pt idx="71">
                  <c:v>5/4/2020</c:v>
                </c:pt>
                <c:pt idx="72">
                  <c:v>6/4/2020</c:v>
                </c:pt>
                <c:pt idx="73">
                  <c:v>7/4/2020</c:v>
                </c:pt>
                <c:pt idx="74">
                  <c:v>8/4/2020</c:v>
                </c:pt>
                <c:pt idx="75">
                  <c:v>9/4/2020</c:v>
                </c:pt>
                <c:pt idx="76">
                  <c:v>10/4/2020</c:v>
                </c:pt>
                <c:pt idx="77">
                  <c:v>11/4/2020</c:v>
                </c:pt>
                <c:pt idx="78">
                  <c:v>12/4/2020</c:v>
                </c:pt>
                <c:pt idx="79">
                  <c:v>13/4/2020</c:v>
                </c:pt>
                <c:pt idx="80">
                  <c:v>14/4/2020</c:v>
                </c:pt>
                <c:pt idx="81">
                  <c:v>15/4/2020</c:v>
                </c:pt>
                <c:pt idx="82">
                  <c:v>16/4/2020</c:v>
                </c:pt>
                <c:pt idx="83">
                  <c:v>17/4/2020</c:v>
                </c:pt>
                <c:pt idx="84">
                  <c:v>18/4/2020</c:v>
                </c:pt>
                <c:pt idx="85">
                  <c:v>19/4/2020</c:v>
                </c:pt>
                <c:pt idx="86">
                  <c:v>20/4/2020</c:v>
                </c:pt>
                <c:pt idx="87">
                  <c:v>21/4/2020</c:v>
                </c:pt>
                <c:pt idx="88">
                  <c:v>22/4/2020</c:v>
                </c:pt>
                <c:pt idx="89">
                  <c:v>23/4/2020</c:v>
                </c:pt>
                <c:pt idx="90">
                  <c:v>24/4/2020</c:v>
                </c:pt>
                <c:pt idx="91">
                  <c:v>25/4/2020</c:v>
                </c:pt>
                <c:pt idx="92">
                  <c:v>26/4/2020</c:v>
                </c:pt>
                <c:pt idx="93">
                  <c:v>27/4/2020</c:v>
                </c:pt>
                <c:pt idx="94">
                  <c:v>28/4/2020</c:v>
                </c:pt>
                <c:pt idx="95">
                  <c:v>29/4/2020</c:v>
                </c:pt>
                <c:pt idx="96">
                  <c:v>30/4/2020</c:v>
                </c:pt>
                <c:pt idx="97">
                  <c:v>1/5/2020</c:v>
                </c:pt>
                <c:pt idx="98">
                  <c:v>2/5/2020</c:v>
                </c:pt>
                <c:pt idx="99">
                  <c:v>3/5/2020</c:v>
                </c:pt>
                <c:pt idx="100">
                  <c:v>4/5/2020</c:v>
                </c:pt>
                <c:pt idx="101">
                  <c:v>5/5/2020</c:v>
                </c:pt>
                <c:pt idx="102">
                  <c:v>6/5/2020</c:v>
                </c:pt>
                <c:pt idx="103">
                  <c:v>7/5/2020</c:v>
                </c:pt>
                <c:pt idx="104">
                  <c:v>8/5/2020</c:v>
                </c:pt>
                <c:pt idx="105">
                  <c:v>9/5/2020</c:v>
                </c:pt>
                <c:pt idx="106">
                  <c:v>10/5/2020</c:v>
                </c:pt>
                <c:pt idx="107">
                  <c:v>11/5/2020</c:v>
                </c:pt>
                <c:pt idx="108">
                  <c:v>12/5/2020</c:v>
                </c:pt>
                <c:pt idx="109">
                  <c:v>13/5/2020</c:v>
                </c:pt>
                <c:pt idx="110">
                  <c:v>14/5/2020</c:v>
                </c:pt>
                <c:pt idx="111">
                  <c:v>15/5/2020</c:v>
                </c:pt>
                <c:pt idx="112">
                  <c:v>16/5/2020</c:v>
                </c:pt>
                <c:pt idx="113">
                  <c:v>17/5/2020</c:v>
                </c:pt>
                <c:pt idx="114">
                  <c:v>18/5/2020</c:v>
                </c:pt>
                <c:pt idx="115">
                  <c:v>19/5/2020</c:v>
                </c:pt>
                <c:pt idx="116">
                  <c:v>20/5/2020</c:v>
                </c:pt>
                <c:pt idx="117">
                  <c:v>21/5/2020</c:v>
                </c:pt>
                <c:pt idx="118">
                  <c:v>22/5/2020</c:v>
                </c:pt>
                <c:pt idx="119">
                  <c:v>23/5/2020</c:v>
                </c:pt>
                <c:pt idx="120">
                  <c:v>24/5/2020</c:v>
                </c:pt>
                <c:pt idx="121">
                  <c:v>25/5/2020</c:v>
                </c:pt>
                <c:pt idx="122">
                  <c:v>26/5/2020</c:v>
                </c:pt>
                <c:pt idx="123">
                  <c:v>27/5/2020</c:v>
                </c:pt>
              </c:strCache>
            </c:strRef>
          </c:cat>
          <c:val>
            <c:numRef>
              <c:f>'Sweden-main'!$M$6:$M$129</c:f>
              <c:numCache>
                <c:ptCount val="12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419.000000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774.000000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1806.000000</c:v>
                </c:pt>
                <c:pt idx="119">
                  <c:v>1335.000000</c:v>
                </c:pt>
                <c:pt idx="120">
                  <c:v>1239.000000</c:v>
                </c:pt>
                <c:pt idx="121">
                  <c:v>892.000000</c:v>
                </c:pt>
                <c:pt idx="122">
                  <c:v>477.000000</c:v>
                </c:pt>
                <c:pt idx="123">
                  <c:v>777.000000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817"/>
          <c:y val="0"/>
          <c:w val="0.8701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'Sweden-main'!$P$22:$P$47,'Sweden-main'!$B$22:$B$92</c:f>
              <c:strCache>
                <c:ptCount val="9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-3</c:v>
                </c:pt>
                <c:pt idx="4">
                  <c:v>1</c:v>
                </c:pt>
                <c:pt idx="5">
                  <c:v>-2</c:v>
                </c:pt>
                <c:pt idx="6">
                  <c:v>1</c:v>
                </c:pt>
                <c:pt idx="7">
                  <c:v>8</c:v>
                </c:pt>
                <c:pt idx="8">
                  <c:v>-8</c:v>
                </c:pt>
                <c:pt idx="9">
                  <c:v>3</c:v>
                </c:pt>
                <c:pt idx="10">
                  <c:v>7</c:v>
                </c:pt>
                <c:pt idx="11">
                  <c:v>-5</c:v>
                </c:pt>
                <c:pt idx="12">
                  <c:v>18</c:v>
                </c:pt>
                <c:pt idx="13">
                  <c:v>2</c:v>
                </c:pt>
                <c:pt idx="14">
                  <c:v>-16</c:v>
                </c:pt>
                <c:pt idx="15">
                  <c:v>-2</c:v>
                </c:pt>
                <c:pt idx="16">
                  <c:v>28</c:v>
                </c:pt>
                <c:pt idx="17">
                  <c:v>-2</c:v>
                </c:pt>
                <c:pt idx="18">
                  <c:v>25</c:v>
                </c:pt>
                <c:pt idx="19">
                  <c:v>-16</c:v>
                </c:pt>
                <c:pt idx="20">
                  <c:v>8</c:v>
                </c:pt>
                <c:pt idx="21">
                  <c:v>-11</c:v>
                </c:pt>
                <c:pt idx="22">
                  <c:v>-12</c:v>
                </c:pt>
                <c:pt idx="23">
                  <c:v>48</c:v>
                </c:pt>
                <c:pt idx="24">
                  <c:v>38</c:v>
                </c:pt>
                <c:pt idx="25">
                  <c:v>-18</c:v>
                </c:pt>
                <c:pt idx="26">
                  <c:v>14/3/2020</c:v>
                </c:pt>
                <c:pt idx="27">
                  <c:v>15/03/20</c:v>
                </c:pt>
                <c:pt idx="28">
                  <c:v>16/03/20</c:v>
                </c:pt>
                <c:pt idx="29">
                  <c:v>17/03/20</c:v>
                </c:pt>
                <c:pt idx="30">
                  <c:v>18/03/20</c:v>
                </c:pt>
                <c:pt idx="31">
                  <c:v>19/03/20</c:v>
                </c:pt>
                <c:pt idx="32">
                  <c:v>20/03/20</c:v>
                </c:pt>
                <c:pt idx="33">
                  <c:v>21/03/20</c:v>
                </c:pt>
                <c:pt idx="34">
                  <c:v>22/03/20</c:v>
                </c:pt>
                <c:pt idx="35">
                  <c:v>23/03/20</c:v>
                </c:pt>
                <c:pt idx="36">
                  <c:v>24/3/2020</c:v>
                </c:pt>
                <c:pt idx="37">
                  <c:v>25/3/2020</c:v>
                </c:pt>
                <c:pt idx="38">
                  <c:v>26/3/2020</c:v>
                </c:pt>
                <c:pt idx="39">
                  <c:v>27/3/2020</c:v>
                </c:pt>
                <c:pt idx="40">
                  <c:v>28/3/2020</c:v>
                </c:pt>
                <c:pt idx="41">
                  <c:v>29/3/2020</c:v>
                </c:pt>
                <c:pt idx="42">
                  <c:v>30/3/2020</c:v>
                </c:pt>
                <c:pt idx="43">
                  <c:v>31/3/2020</c:v>
                </c:pt>
                <c:pt idx="44">
                  <c:v>1/4/2020</c:v>
                </c:pt>
                <c:pt idx="45">
                  <c:v>2/4/2020</c:v>
                </c:pt>
                <c:pt idx="46">
                  <c:v>3/4/2020</c:v>
                </c:pt>
                <c:pt idx="47">
                  <c:v>4/4/2020</c:v>
                </c:pt>
                <c:pt idx="48">
                  <c:v>5/4/2020</c:v>
                </c:pt>
                <c:pt idx="49">
                  <c:v>6/4/2020</c:v>
                </c:pt>
                <c:pt idx="50">
                  <c:v>7/4/2020</c:v>
                </c:pt>
                <c:pt idx="51">
                  <c:v>8/4/2020</c:v>
                </c:pt>
                <c:pt idx="52">
                  <c:v>9/4/2020</c:v>
                </c:pt>
                <c:pt idx="53">
                  <c:v>10/4/2020</c:v>
                </c:pt>
                <c:pt idx="54">
                  <c:v>11/4/2020</c:v>
                </c:pt>
                <c:pt idx="55">
                  <c:v>12/4/2020</c:v>
                </c:pt>
                <c:pt idx="56">
                  <c:v>13/4/2020</c:v>
                </c:pt>
                <c:pt idx="57">
                  <c:v>14/4/2020</c:v>
                </c:pt>
                <c:pt idx="58">
                  <c:v>15/4/2020</c:v>
                </c:pt>
                <c:pt idx="59">
                  <c:v>16/4/2020</c:v>
                </c:pt>
                <c:pt idx="60">
                  <c:v>17/4/2020</c:v>
                </c:pt>
                <c:pt idx="61">
                  <c:v>18/4/2020</c:v>
                </c:pt>
                <c:pt idx="62">
                  <c:v>19/4/2020</c:v>
                </c:pt>
                <c:pt idx="63">
                  <c:v>20/4/2020</c:v>
                </c:pt>
                <c:pt idx="64">
                  <c:v>21/4/2020</c:v>
                </c:pt>
                <c:pt idx="65">
                  <c:v>22/4/2020</c:v>
                </c:pt>
                <c:pt idx="66">
                  <c:v>23/4/2020</c:v>
                </c:pt>
                <c:pt idx="67">
                  <c:v>24/4/2020</c:v>
                </c:pt>
                <c:pt idx="68">
                  <c:v>25/4/2020</c:v>
                </c:pt>
                <c:pt idx="69">
                  <c:v>26/4/2020</c:v>
                </c:pt>
                <c:pt idx="70">
                  <c:v>27/4/2020</c:v>
                </c:pt>
                <c:pt idx="71">
                  <c:v>28/4/2020</c:v>
                </c:pt>
                <c:pt idx="72">
                  <c:v>29/4/2020</c:v>
                </c:pt>
                <c:pt idx="73">
                  <c:v>30/4/2020</c:v>
                </c:pt>
                <c:pt idx="74">
                  <c:v>1/5/2020</c:v>
                </c:pt>
                <c:pt idx="75">
                  <c:v>2/5/2020</c:v>
                </c:pt>
                <c:pt idx="76">
                  <c:v>3/5/2020</c:v>
                </c:pt>
                <c:pt idx="77">
                  <c:v>4/5/2020</c:v>
                </c:pt>
                <c:pt idx="78">
                  <c:v>5/5/2020</c:v>
                </c:pt>
                <c:pt idx="79">
                  <c:v>6/5/2020</c:v>
                </c:pt>
                <c:pt idx="80">
                  <c:v>7/5/2020</c:v>
                </c:pt>
                <c:pt idx="81">
                  <c:v>8/5/2020</c:v>
                </c:pt>
                <c:pt idx="82">
                  <c:v>9/5/2020</c:v>
                </c:pt>
                <c:pt idx="83">
                  <c:v>10/5/2020</c:v>
                </c:pt>
                <c:pt idx="84">
                  <c:v>11/5/2020</c:v>
                </c:pt>
                <c:pt idx="85">
                  <c:v>12/5/2020</c:v>
                </c:pt>
                <c:pt idx="86">
                  <c:v>13/5/2020</c:v>
                </c:pt>
                <c:pt idx="87">
                  <c:v>14/5/2020</c:v>
                </c:pt>
                <c:pt idx="88">
                  <c:v>15/5/2020</c:v>
                </c:pt>
                <c:pt idx="89">
                  <c:v>16/5/2020</c:v>
                </c:pt>
                <c:pt idx="90">
                  <c:v>17/5/2020</c:v>
                </c:pt>
                <c:pt idx="91">
                  <c:v>18/5/2020</c:v>
                </c:pt>
                <c:pt idx="92">
                  <c:v>19/5/2020</c:v>
                </c:pt>
                <c:pt idx="93">
                  <c:v>20/5/2020</c:v>
                </c:pt>
                <c:pt idx="94">
                  <c:v>21/5/2020</c:v>
                </c:pt>
                <c:pt idx="95">
                  <c:v>22/5/2020</c:v>
                </c:pt>
                <c:pt idx="96">
                  <c:v>23/5/2020</c:v>
                </c:pt>
              </c:strCache>
            </c:strRef>
          </c:cat>
          <c:val>
            <c:numRef>
              <c:f>'Sweden-main'!$Q$22:$Q$118</c:f>
              <c:numCache>
                <c:ptCount val="97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51"/>
          <c:y val="0.100219"/>
          <c:w val="0.8969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'Belgium'!$B$4:$B$143</c:f>
              <c:strCache>
                <c:ptCount val="140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'Belgium'!$H$4:$H$143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  <c:pt idx="128">
                  <c:v>82.000000</c:v>
                </c:pt>
                <c:pt idx="129">
                  <c:v>89.000000</c:v>
                </c:pt>
                <c:pt idx="130">
                  <c:v>129.000000</c:v>
                </c:pt>
                <c:pt idx="131">
                  <c:v>111.000000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220.000000</c:v>
                </c:pt>
                <c:pt idx="135">
                  <c:v>65.000000</c:v>
                </c:pt>
                <c:pt idx="136">
                  <c:v>87.000000</c:v>
                </c:pt>
                <c:pt idx="137">
                  <c:v>147.000000</c:v>
                </c:pt>
                <c:pt idx="138">
                  <c:v>112.000000</c:v>
                </c:pt>
                <c:pt idx="13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88"/>
          <c:y val="0"/>
          <c:w val="0.85674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92"/>
        <c:minorUnit val="9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4283"/>
          <c:y val="0.100219"/>
          <c:w val="0.89001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'France'!$B$4:$B$143</c:f>
              <c:strCache>
                <c:ptCount val="140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'France'!$G$4:$G$143</c:f>
              <c:numCache>
                <c:ptCount val="140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  <c:pt idx="128">
                  <c:v>918.000000</c:v>
                </c:pt>
                <c:pt idx="129">
                  <c:v>659.000000</c:v>
                </c:pt>
                <c:pt idx="130">
                  <c:v>582.000000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1375.000000</c:v>
                </c:pt>
                <c:pt idx="134">
                  <c:v>475.000000</c:v>
                </c:pt>
                <c:pt idx="135">
                  <c:v>663.000000</c:v>
                </c:pt>
                <c:pt idx="136">
                  <c:v>621.000000</c:v>
                </c:pt>
                <c:pt idx="137">
                  <c:v>658.000000</c:v>
                </c:pt>
                <c:pt idx="138">
                  <c:v>0.000000</c:v>
                </c:pt>
                <c:pt idx="13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0892"/>
          <c:y val="0"/>
          <c:w val="0.85012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51"/>
          <c:y val="0.100219"/>
          <c:w val="0.8969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'Germany'!$B$4:$B$143</c:f>
              <c:strCache>
                <c:ptCount val="140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'Germany'!$G$4:$G$143</c:f>
              <c:numCache>
                <c:ptCount val="140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  <c:pt idx="128">
                  <c:v>442.000000</c:v>
                </c:pt>
                <c:pt idx="129">
                  <c:v>510.000000</c:v>
                </c:pt>
                <c:pt idx="130">
                  <c:v>410.000000</c:v>
                </c:pt>
                <c:pt idx="131">
                  <c:v>418.000000</c:v>
                </c:pt>
                <c:pt idx="132">
                  <c:v>325.000000</c:v>
                </c:pt>
                <c:pt idx="133">
                  <c:v>541.000000</c:v>
                </c:pt>
                <c:pt idx="134">
                  <c:v>279.000000</c:v>
                </c:pt>
                <c:pt idx="135">
                  <c:v>356.000000</c:v>
                </c:pt>
                <c:pt idx="136">
                  <c:v>302.000000</c:v>
                </c:pt>
                <c:pt idx="137">
                  <c:v>331.000000</c:v>
                </c:pt>
                <c:pt idx="138">
                  <c:v>377.000000</c:v>
                </c:pt>
                <c:pt idx="139">
                  <c:v>210.000000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00"/>
        <c:minorUnit val="4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88"/>
          <c:y val="0"/>
          <c:w val="0.85674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30"/>
        <c:minorUnit val="6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3592"/>
          <c:y val="0.100219"/>
          <c:w val="0.88297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'Italy-main2'!$M$3</c:f>
              <c:strCache>
                <c:ptCount val="1"/>
                <c:pt idx="0">
                  <c:v>Nuovi Deceduti / Deceduti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'Italy-main2'!$L$4:$L$5,'Italy-main2'!$B$4:$B$75</c:f>
              <c:strCache>
                <c:ptCount val="74"/>
                <c:pt idx="0">
                  <c:v>10,00%</c:v>
                </c:pt>
                <c:pt idx="1">
                  <c:v>200,00%</c:v>
                </c:pt>
                <c:pt idx="2">
                  <c:v>24/02/20</c:v>
                </c:pt>
                <c:pt idx="3">
                  <c:v>25/02/20</c:v>
                </c:pt>
                <c:pt idx="4">
                  <c:v>26/02/20</c:v>
                </c:pt>
                <c:pt idx="5">
                  <c:v>27/02/20</c:v>
                </c:pt>
                <c:pt idx="6">
                  <c:v>28/02/20</c:v>
                </c:pt>
                <c:pt idx="7">
                  <c:v>29/02/20</c:v>
                </c:pt>
                <c:pt idx="8">
                  <c:v>01/03/20</c:v>
                </c:pt>
                <c:pt idx="9">
                  <c:v>02/03/20</c:v>
                </c:pt>
                <c:pt idx="10">
                  <c:v>03/03/20</c:v>
                </c:pt>
                <c:pt idx="11">
                  <c:v>04/03/20</c:v>
                </c:pt>
                <c:pt idx="12">
                  <c:v>05/03/20</c:v>
                </c:pt>
                <c:pt idx="13">
                  <c:v>06/03/20</c:v>
                </c:pt>
                <c:pt idx="14">
                  <c:v>07/03/20</c:v>
                </c:pt>
                <c:pt idx="15">
                  <c:v>08/03/20</c:v>
                </c:pt>
                <c:pt idx="16">
                  <c:v>09/03/20</c:v>
                </c:pt>
                <c:pt idx="17">
                  <c:v>10/03/20</c:v>
                </c:pt>
                <c:pt idx="18">
                  <c:v>11/03/20</c:v>
                </c:pt>
                <c:pt idx="19">
                  <c:v>12/03/20</c:v>
                </c:pt>
                <c:pt idx="20">
                  <c:v>13/03/20</c:v>
                </c:pt>
                <c:pt idx="21">
                  <c:v>14/03/20</c:v>
                </c:pt>
                <c:pt idx="22">
                  <c:v>15/03/20</c:v>
                </c:pt>
                <c:pt idx="23">
                  <c:v>16/03/20</c:v>
                </c:pt>
                <c:pt idx="24">
                  <c:v>17/03/20</c:v>
                </c:pt>
                <c:pt idx="25">
                  <c:v>18/03/20</c:v>
                </c:pt>
                <c:pt idx="26">
                  <c:v>19/03/20</c:v>
                </c:pt>
                <c:pt idx="27">
                  <c:v>20/03/20</c:v>
                </c:pt>
                <c:pt idx="28">
                  <c:v>21/03/20</c:v>
                </c:pt>
                <c:pt idx="29">
                  <c:v>22/03/20</c:v>
                </c:pt>
                <c:pt idx="30">
                  <c:v>23/03/20</c:v>
                </c:pt>
                <c:pt idx="31">
                  <c:v>24/03/20</c:v>
                </c:pt>
                <c:pt idx="32">
                  <c:v>25/03/20</c:v>
                </c:pt>
                <c:pt idx="33">
                  <c:v>26/03/20</c:v>
                </c:pt>
                <c:pt idx="34">
                  <c:v>27/03/20</c:v>
                </c:pt>
                <c:pt idx="35">
                  <c:v>28/03/20</c:v>
                </c:pt>
                <c:pt idx="36">
                  <c:v>29/03/20</c:v>
                </c:pt>
                <c:pt idx="37">
                  <c:v>30/03/20</c:v>
                </c:pt>
                <c:pt idx="38">
                  <c:v>31/03/20</c:v>
                </c:pt>
                <c:pt idx="39">
                  <c:v>01/04/20</c:v>
                </c:pt>
                <c:pt idx="40">
                  <c:v>02/04/20</c:v>
                </c:pt>
                <c:pt idx="41">
                  <c:v>03/04/20</c:v>
                </c:pt>
                <c:pt idx="42">
                  <c:v>4/4/2020</c:v>
                </c:pt>
                <c:pt idx="43">
                  <c:v>5/4/2020</c:v>
                </c:pt>
                <c:pt idx="44">
                  <c:v>6/4/2020</c:v>
                </c:pt>
                <c:pt idx="45">
                  <c:v>7/4/2020</c:v>
                </c:pt>
                <c:pt idx="46">
                  <c:v>8/4/2020</c:v>
                </c:pt>
                <c:pt idx="47">
                  <c:v>9/4/2020</c:v>
                </c:pt>
                <c:pt idx="48">
                  <c:v>10/4/2020</c:v>
                </c:pt>
                <c:pt idx="49">
                  <c:v>11/4/2020</c:v>
                </c:pt>
                <c:pt idx="50">
                  <c:v>12/4/2020</c:v>
                </c:pt>
                <c:pt idx="51">
                  <c:v>13/4/2020</c:v>
                </c:pt>
                <c:pt idx="52">
                  <c:v>14/4/2020</c:v>
                </c:pt>
                <c:pt idx="53">
                  <c:v>15/4/2020</c:v>
                </c:pt>
                <c:pt idx="54">
                  <c:v>16/4/2020</c:v>
                </c:pt>
                <c:pt idx="55">
                  <c:v>17/4/2020</c:v>
                </c:pt>
                <c:pt idx="56">
                  <c:v>18/4/2020</c:v>
                </c:pt>
                <c:pt idx="57">
                  <c:v>19/4/2020</c:v>
                </c:pt>
                <c:pt idx="58">
                  <c:v>20/4/2020</c:v>
                </c:pt>
                <c:pt idx="59">
                  <c:v>21/4/2020</c:v>
                </c:pt>
                <c:pt idx="60">
                  <c:v>22/4/2020</c:v>
                </c:pt>
                <c:pt idx="61">
                  <c:v>23/4/2020</c:v>
                </c:pt>
                <c:pt idx="62">
                  <c:v>24/4/2020</c:v>
                </c:pt>
                <c:pt idx="63">
                  <c:v>25/4/2020</c:v>
                </c:pt>
                <c:pt idx="64">
                  <c:v>26/4/2020</c:v>
                </c:pt>
                <c:pt idx="65">
                  <c:v>27/4/2020</c:v>
                </c:pt>
                <c:pt idx="66">
                  <c:v>28/4/2020</c:v>
                </c:pt>
                <c:pt idx="67">
                  <c:v>29/4/2020</c:v>
                </c:pt>
                <c:pt idx="68">
                  <c:v>30/4/2020</c:v>
                </c:pt>
                <c:pt idx="69">
                  <c:v>1/5/2020</c:v>
                </c:pt>
                <c:pt idx="70">
                  <c:v>2/5/2020</c:v>
                </c:pt>
                <c:pt idx="71">
                  <c:v>3/5/2020</c:v>
                </c:pt>
                <c:pt idx="72">
                  <c:v>4/5/2020</c:v>
                </c:pt>
                <c:pt idx="73">
                  <c:v>5/5/2020</c:v>
                </c:pt>
              </c:strCache>
            </c:strRef>
          </c:cat>
          <c:val>
            <c:numRef>
              <c:f>'Italy-main2'!$M$4:$M$77</c:f>
              <c:numCache>
                <c:ptCount val="74"/>
                <c:pt idx="0">
                  <c:v>0.166700</c:v>
                </c:pt>
                <c:pt idx="1">
                  <c:v>0.428571</c:v>
                </c:pt>
                <c:pt idx="2">
                  <c:v>0.200000</c:v>
                </c:pt>
                <c:pt idx="3">
                  <c:v>0.416667</c:v>
                </c:pt>
                <c:pt idx="4">
                  <c:v>0.235294</c:v>
                </c:pt>
                <c:pt idx="5">
                  <c:v>0.380952</c:v>
                </c:pt>
                <c:pt idx="6">
                  <c:v>0.172414</c:v>
                </c:pt>
                <c:pt idx="7">
                  <c:v>0.529412</c:v>
                </c:pt>
                <c:pt idx="8">
                  <c:v>0.519231</c:v>
                </c:pt>
                <c:pt idx="9">
                  <c:v>0.354430</c:v>
                </c:pt>
                <c:pt idx="10">
                  <c:v>0.383178</c:v>
                </c:pt>
                <c:pt idx="11">
                  <c:v>0.331081</c:v>
                </c:pt>
                <c:pt idx="12">
                  <c:v>0.182741</c:v>
                </c:pt>
                <c:pt idx="13">
                  <c:v>0.570815</c:v>
                </c:pt>
                <c:pt idx="14">
                  <c:v>0.265027</c:v>
                </c:pt>
                <c:pt idx="15">
                  <c:v>0.362851</c:v>
                </c:pt>
                <c:pt idx="16">
                  <c:v>0.310618</c:v>
                </c:pt>
                <c:pt idx="17">
                  <c:v>0.228537</c:v>
                </c:pt>
                <c:pt idx="18">
                  <c:v>0.246063</c:v>
                </c:pt>
                <c:pt idx="19">
                  <c:v>0.138231</c:v>
                </c:pt>
                <c:pt idx="20">
                  <c:v>0.255378</c:v>
                </c:pt>
                <c:pt idx="21">
                  <c:v>0.192924</c:v>
                </c:pt>
                <c:pt idx="22">
                  <c:v>0.159870</c:v>
                </c:pt>
                <c:pt idx="23">
                  <c:v>0.189772</c:v>
                </c:pt>
                <c:pt idx="24">
                  <c:v>0.143385</c:v>
                </c:pt>
                <c:pt idx="25">
                  <c:v>0.184141</c:v>
                </c:pt>
                <c:pt idx="26">
                  <c:v>0.196677</c:v>
                </c:pt>
                <c:pt idx="27">
                  <c:v>0.134922</c:v>
                </c:pt>
                <c:pt idx="28">
                  <c:v>0.109752</c:v>
                </c:pt>
                <c:pt idx="29">
                  <c:v>0.122264</c:v>
                </c:pt>
                <c:pt idx="30">
                  <c:v>0.100147</c:v>
                </c:pt>
                <c:pt idx="31">
                  <c:v>0.088231</c:v>
                </c:pt>
                <c:pt idx="32">
                  <c:v>0.118677</c:v>
                </c:pt>
                <c:pt idx="33">
                  <c:v>0.097329</c:v>
                </c:pt>
                <c:pt idx="34">
                  <c:v>0.075427</c:v>
                </c:pt>
                <c:pt idx="35">
                  <c:v>0.075332</c:v>
                </c:pt>
                <c:pt idx="36">
                  <c:v>0.072211</c:v>
                </c:pt>
                <c:pt idx="37">
                  <c:v>0.058497</c:v>
                </c:pt>
                <c:pt idx="38">
                  <c:v>0.057773</c:v>
                </c:pt>
                <c:pt idx="39">
                  <c:v>0.055049</c:v>
                </c:pt>
                <c:pt idx="40">
                  <c:v>0.046386</c:v>
                </c:pt>
                <c:pt idx="41">
                  <c:v>0.034175</c:v>
                </c:pt>
                <c:pt idx="42">
                  <c:v>0.040033</c:v>
                </c:pt>
                <c:pt idx="43">
                  <c:v>0.036555</c:v>
                </c:pt>
                <c:pt idx="44">
                  <c:v>0.031646</c:v>
                </c:pt>
                <c:pt idx="45">
                  <c:v>0.034524</c:v>
                </c:pt>
                <c:pt idx="46">
                  <c:v>0.031183</c:v>
                </c:pt>
                <c:pt idx="47">
                  <c:v>0.032840</c:v>
                </c:pt>
                <c:pt idx="48">
                  <c:v>0.022139</c:v>
                </c:pt>
                <c:pt idx="49">
                  <c:v>0.028444</c:v>
                </c:pt>
                <c:pt idx="50">
                  <c:v>0.029416</c:v>
                </c:pt>
                <c:pt idx="51">
                  <c:v>0.027436</c:v>
                </c:pt>
                <c:pt idx="52">
                  <c:v>0.024255</c:v>
                </c:pt>
                <c:pt idx="53">
                  <c:v>0.025936</c:v>
                </c:pt>
                <c:pt idx="54">
                  <c:v>0.021191</c:v>
                </c:pt>
                <c:pt idx="55">
                  <c:v>0.018642</c:v>
                </c:pt>
                <c:pt idx="56">
                  <c:v>0.019189</c:v>
                </c:pt>
                <c:pt idx="57">
                  <c:v>0.022145</c:v>
                </c:pt>
                <c:pt idx="58">
                  <c:v>0.017730</c:v>
                </c:pt>
                <c:pt idx="59">
                  <c:v>0.018497</c:v>
                </c:pt>
                <c:pt idx="60">
                  <c:v>0.016439</c:v>
                </c:pt>
                <c:pt idx="61">
                  <c:v>0.015981</c:v>
                </c:pt>
                <c:pt idx="62">
                  <c:v>0.009854</c:v>
                </c:pt>
                <c:pt idx="63">
                  <c:v>0.012498</c:v>
                </c:pt>
                <c:pt idx="64">
                  <c:v>0.014160</c:v>
                </c:pt>
                <c:pt idx="65">
                  <c:v>0.011806</c:v>
                </c:pt>
                <c:pt idx="66">
                  <c:v>0.010295</c:v>
                </c:pt>
                <c:pt idx="67">
                  <c:v>0.009618</c:v>
                </c:pt>
                <c:pt idx="68">
                  <c:v>0.016787</c:v>
                </c:pt>
                <c:pt idx="69">
                  <c:v>0.006061</c:v>
                </c:pt>
                <c:pt idx="70">
                  <c:v>0.006751</c:v>
                </c:pt>
                <c:pt idx="71">
                  <c:v>0.008116</c:v>
                </c:pt>
                <c:pt idx="72">
                  <c:v>0.012587</c:v>
                </c:pt>
                <c:pt idx="73">
                  <c:v>0.009231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0782"/>
          <c:y val="0"/>
          <c:w val="0.84339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51"/>
          <c:y val="0.100219"/>
          <c:w val="0.8969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'Spain'!$B$4:$B$143</c:f>
              <c:strCache>
                <c:ptCount val="140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'Spain'!$G$4:$G$143</c:f>
              <c:numCache>
                <c:ptCount val="140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  <c:pt idx="128">
                  <c:v>388.000000</c:v>
                </c:pt>
                <c:pt idx="129">
                  <c:v>444.000000</c:v>
                </c:pt>
                <c:pt idx="130">
                  <c:v>442.000000</c:v>
                </c:pt>
                <c:pt idx="131">
                  <c:v>0.000000</c:v>
                </c:pt>
                <c:pt idx="132">
                  <c:v>830.000000</c:v>
                </c:pt>
                <c:pt idx="133">
                  <c:v>414.000000</c:v>
                </c:pt>
                <c:pt idx="134">
                  <c:v>341.000000</c:v>
                </c:pt>
                <c:pt idx="135">
                  <c:v>383.000000</c:v>
                </c:pt>
                <c:pt idx="136">
                  <c:v>543.000000</c:v>
                </c:pt>
                <c:pt idx="137">
                  <c:v>852.000000</c:v>
                </c:pt>
                <c:pt idx="138">
                  <c:v>0.000000</c:v>
                </c:pt>
                <c:pt idx="13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12.5"/>
        <c:minorUnit val="40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88"/>
          <c:y val="0"/>
          <c:w val="0.85674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8549"/>
          <c:y val="0.084823"/>
          <c:w val="0.91164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'Italy-logistic'!$I$2</c:f>
              <c:strCache>
                <c:ptCount val="1"/>
                <c:pt idx="0">
                  <c:v>Previsione 3</c:v>
                </c:pt>
              </c:strCache>
            </c:strRef>
          </c:tx>
          <c:spPr>
            <a:solidFill>
              <a:srgbClr val="FFFFFF"/>
            </a:solidFill>
            <a:ln w="63500" cap="flat">
              <a:solidFill>
                <a:schemeClr val="accent3">
                  <a:hueOff val="-256203"/>
                  <a:lumOff val="-12735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'Italy-logistic'!$I$3:$I$46</c:f>
              <c:numCache>
                <c:ptCount val="44"/>
                <c:pt idx="0">
                  <c:v>229.000641</c:v>
                </c:pt>
                <c:pt idx="1">
                  <c:v>294.479191</c:v>
                </c:pt>
                <c:pt idx="2">
                  <c:v>378.537740</c:v>
                </c:pt>
                <c:pt idx="3">
                  <c:v>486.355872</c:v>
                </c:pt>
                <c:pt idx="4">
                  <c:v>624.497133</c:v>
                </c:pt>
                <c:pt idx="5">
                  <c:v>801.240176</c:v>
                </c:pt>
                <c:pt idx="6">
                  <c:v>1026.964037</c:v>
                </c:pt>
                <c:pt idx="7">
                  <c:v>1314.579271</c:v>
                </c:pt>
                <c:pt idx="8">
                  <c:v>1679.981837</c:v>
                </c:pt>
                <c:pt idx="9">
                  <c:v>2142.482623</c:v>
                </c:pt>
                <c:pt idx="10">
                  <c:v>2725.129443</c:v>
                </c:pt>
                <c:pt idx="11">
                  <c:v>3454.788317</c:v>
                </c:pt>
                <c:pt idx="12">
                  <c:v>4361.789335</c:v>
                </c:pt>
                <c:pt idx="13">
                  <c:v>5478.880172</c:v>
                </c:pt>
                <c:pt idx="14">
                  <c:v>6839.193875</c:v>
                </c:pt>
                <c:pt idx="15">
                  <c:v>8472.973493</c:v>
                </c:pt>
                <c:pt idx="16">
                  <c:v>10402.968562</c:v>
                </c:pt>
                <c:pt idx="17">
                  <c:v>12638.784300</c:v>
                </c:pt>
                <c:pt idx="18">
                  <c:v>15171.018120</c:v>
                </c:pt>
                <c:pt idx="19">
                  <c:v>17966.619363</c:v>
                </c:pt>
                <c:pt idx="20">
                  <c:v>20967.248282</c:v>
                </c:pt>
                <c:pt idx="21">
                  <c:v>24092.112583</c:v>
                </c:pt>
                <c:pt idx="22">
                  <c:v>27245.643961</c:v>
                </c:pt>
                <c:pt idx="23">
                  <c:v>30328.739545</c:v>
                </c:pt>
                <c:pt idx="24">
                  <c:v>33250.897142</c:v>
                </c:pt>
                <c:pt idx="25">
                  <c:v>35940.202706</c:v>
                </c:pt>
                <c:pt idx="26">
                  <c:v>38349.005485</c:v>
                </c:pt>
                <c:pt idx="27">
                  <c:v>40454.724015</c:v>
                </c:pt>
                <c:pt idx="28">
                  <c:v>42256.713642</c:v>
                </c:pt>
                <c:pt idx="29">
                  <c:v>43770.898361</c:v>
                </c:pt>
                <c:pt idx="30">
                  <c:v>45023.855389</c:v>
                </c:pt>
                <c:pt idx="31">
                  <c:v>46047.543207</c:v>
                </c:pt>
                <c:pt idx="32">
                  <c:v>46875.254437</c:v>
                </c:pt>
                <c:pt idx="33">
                  <c:v>47538.893293</c:v>
                </c:pt>
                <c:pt idx="34">
                  <c:v>48067.398340</c:v>
                </c:pt>
                <c:pt idx="35">
                  <c:v>48486.025121</c:v>
                </c:pt>
                <c:pt idx="36">
                  <c:v>48816.205121</c:v>
                </c:pt>
                <c:pt idx="37">
                  <c:v>49075.749409</c:v>
                </c:pt>
                <c:pt idx="38">
                  <c:v>49279.229406</c:v>
                </c:pt>
                <c:pt idx="39">
                  <c:v>49438.424530</c:v>
                </c:pt>
                <c:pt idx="40">
                  <c:v>49562.770520</c:v>
                </c:pt>
                <c:pt idx="41">
                  <c:v>49659.772867</c:v>
                </c:pt>
                <c:pt idx="42">
                  <c:v>49735.369486</c:v>
                </c:pt>
                <c:pt idx="43">
                  <c:v>49794.238545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7146"/>
          <c:y val="0"/>
          <c:w val="0.885186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9461"/>
          <c:y val="0.084823"/>
          <c:w val="0.91205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'Italy-logistic'!$M$3:$M$46</c:f>
              <c:numCache>
                <c:ptCount val="4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  <c:pt idx="24">
                  <c:v>39763.228793</c:v>
                </c:pt>
                <c:pt idx="25">
                  <c:v>43090.673880</c:v>
                </c:pt>
                <c:pt idx="26">
                  <c:v>46062.769193</c:v>
                </c:pt>
                <c:pt idx="27">
                  <c:v>48650.066395</c:v>
                </c:pt>
                <c:pt idx="28">
                  <c:v>50852.442719</c:v>
                </c:pt>
                <c:pt idx="29">
                  <c:v>52691.661619</c:v>
                </c:pt>
                <c:pt idx="30">
                  <c:v>54203.238611</c:v>
                </c:pt>
                <c:pt idx="31">
                  <c:v>55429.297088</c:v>
                </c:pt>
                <c:pt idx="32">
                  <c:v>56413.195095</c:v>
                </c:pt>
                <c:pt idx="33">
                  <c:v>57196.011447</c:v>
                </c:pt>
                <c:pt idx="34">
                  <c:v>57814.597512</c:v>
                </c:pt>
                <c:pt idx="35">
                  <c:v>58300.771958</c:v>
                </c:pt>
                <c:pt idx="36">
                  <c:v>58681.256890</c:v>
                </c:pt>
                <c:pt idx="37">
                  <c:v>58978.038453</c:v>
                </c:pt>
                <c:pt idx="38">
                  <c:v>59208.930066</c:v>
                </c:pt>
                <c:pt idx="39">
                  <c:v>59388.197504</c:v>
                </c:pt>
                <c:pt idx="40">
                  <c:v>59527.164872</c:v>
                </c:pt>
                <c:pt idx="41">
                  <c:v>59634.760743</c:v>
                </c:pt>
                <c:pt idx="42">
                  <c:v>59717.988657</c:v>
                </c:pt>
                <c:pt idx="43">
                  <c:v>59782.320462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'Italy-logistic'!$O$3:$O$46</c:f>
              <c:numCache>
                <c:ptCount val="4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  <c:pt idx="24">
                  <c:v>59943.031218</c:v>
                </c:pt>
                <c:pt idx="25">
                  <c:v>66219.515714</c:v>
                </c:pt>
                <c:pt idx="26">
                  <c:v>71972.379784</c:v>
                </c:pt>
                <c:pt idx="27">
                  <c:v>77084.558042</c:v>
                </c:pt>
                <c:pt idx="28">
                  <c:v>81503.915049</c:v>
                </c:pt>
                <c:pt idx="29">
                  <c:v>85234.236564</c:v>
                </c:pt>
                <c:pt idx="30">
                  <c:v>88320.034722</c:v>
                </c:pt>
                <c:pt idx="31">
                  <c:v>90830.330076</c:v>
                </c:pt>
                <c:pt idx="32">
                  <c:v>92844.813647</c:v>
                </c:pt>
                <c:pt idx="33">
                  <c:v>94443.807577</c:v>
                </c:pt>
                <c:pt idx="34">
                  <c:v>95702.010581</c:v>
                </c:pt>
                <c:pt idx="35">
                  <c:v>96685.292688</c:v>
                </c:pt>
                <c:pt idx="36">
                  <c:v>97449.617048</c:v>
                </c:pt>
                <c:pt idx="37">
                  <c:v>98041.269544</c:v>
                </c:pt>
                <c:pt idx="38">
                  <c:v>98497.782923</c:v>
                </c:pt>
                <c:pt idx="39">
                  <c:v>98849.147520</c:v>
                </c:pt>
                <c:pt idx="40">
                  <c:v>99119.063892</c:v>
                </c:pt>
                <c:pt idx="41">
                  <c:v>99326.106725</c:v>
                </c:pt>
                <c:pt idx="42">
                  <c:v>99484.742078</c:v>
                </c:pt>
                <c:pt idx="43">
                  <c:v>99606.182524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'Italy-logistic'!$S$3:$S$46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8102"/>
          <c:y val="0"/>
          <c:w val="0.886161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29942"/>
          <c:y val="0.084823"/>
          <c:w val="0.915842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'Italy-logistic'!$B$3:$B$26</c:f>
              <c:numCache>
                <c:ptCount val="2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'Italy-logistic'!$K$3:$K$26</c:f>
              <c:numCache>
                <c:ptCount val="2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'Italy-logistic'!$M$3:$M$26</c:f>
              <c:numCache>
                <c:ptCount val="2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'Italy-logistic'!$O$3:$O$26</c:f>
              <c:numCache>
                <c:ptCount val="2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'Italy-logistic'!$Q$3:$Q$26</c:f>
              <c:numCache>
                <c:ptCount val="2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'Italy-logistic'!$S$3:$S$26</c:f>
              <c:numCache>
                <c:ptCount val="2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8718"/>
          <c:y val="0"/>
          <c:w val="0.889262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413"/>
          <c:y val="0.084823"/>
          <c:w val="0.902587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e+06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2463"/>
          <c:y val="0"/>
          <c:w val="0.879124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1267"/>
          <c:w val="0.87749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249,71e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0,0796x
R² = 0,6882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'Italy-4'!$C$3:$C$44</c:f>
              <c:numCache>
                <c:ptCount val="42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1267"/>
          <c:w val="0.91227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5,5438e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0,1494x
R² = 0,8255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'Italy-4'!$D$3:$D$44</c:f>
              <c:numCache>
                <c:ptCount val="42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0,1763x - 5,1269
R² = 0,6644</a:t>
                    </a:r>
                  </a:p>
                </c:rich>
              </c:tx>
            </c:trendlineLbl>
          </c:trendline>
          <c:xVal>
            <c:numRef>
              <c:f>'Italy-4'!$C$3:$C$43</c:f>
              <c:numCache>
                <c:ptCount val="41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'Italy-4'!$D$3:$D$43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'Italy-main2'!$N$4:$N$62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0.983800</c:v>
                </c:pt>
                <c:pt idx="3">
                  <c:v>0.977400</c:v>
                </c:pt>
                <c:pt idx="4">
                  <c:v>0.988600</c:v>
                </c:pt>
                <c:pt idx="5">
                  <c:v>0.991000</c:v>
                </c:pt>
                <c:pt idx="6">
                  <c:v>0.994300</c:v>
                </c:pt>
                <c:pt idx="7">
                  <c:v>0.993700</c:v>
                </c:pt>
                <c:pt idx="8">
                  <c:v>0.991300</c:v>
                </c:pt>
                <c:pt idx="9">
                  <c:v>0.989000</c:v>
                </c:pt>
                <c:pt idx="10">
                  <c:v>0.987700</c:v>
                </c:pt>
                <c:pt idx="11">
                  <c:v>0.985900</c:v>
                </c:pt>
                <c:pt idx="12">
                  <c:v>0.985800</c:v>
                </c:pt>
                <c:pt idx="13">
                  <c:v>0.986300</c:v>
                </c:pt>
                <c:pt idx="14">
                  <c:v>0.986900</c:v>
                </c:pt>
                <c:pt idx="15">
                  <c:v>0.985300</c:v>
                </c:pt>
                <c:pt idx="16">
                  <c:v>0.984700</c:v>
                </c:pt>
                <c:pt idx="17">
                  <c:v>0.984500</c:v>
                </c:pt>
                <c:pt idx="18">
                  <c:v>0.983900</c:v>
                </c:pt>
                <c:pt idx="19">
                  <c:v>0.983700</c:v>
                </c:pt>
                <c:pt idx="20">
                  <c:v>0.983300</c:v>
                </c:pt>
                <c:pt idx="21">
                  <c:v>0.982300</c:v>
                </c:pt>
                <c:pt idx="22">
                  <c:v>0.981000</c:v>
                </c:pt>
                <c:pt idx="23">
                  <c:v>0.979600</c:v>
                </c:pt>
                <c:pt idx="24">
                  <c:v>0.978400</c:v>
                </c:pt>
                <c:pt idx="25">
                  <c:v>0.977300</c:v>
                </c:pt>
                <c:pt idx="26">
                  <c:v>0.976300</c:v>
                </c:pt>
                <c:pt idx="27">
                  <c:v>0.975000</c:v>
                </c:pt>
                <c:pt idx="28">
                  <c:v>0.973200</c:v>
                </c:pt>
                <c:pt idx="29">
                  <c:v>0.971200</c:v>
                </c:pt>
                <c:pt idx="30">
                  <c:v>0.968800</c:v>
                </c:pt>
                <c:pt idx="31">
                  <c:v>0.966300</c:v>
                </c:pt>
                <c:pt idx="32">
                  <c:v>0.963700</c:v>
                </c:pt>
                <c:pt idx="33">
                  <c:v>0.960900</c:v>
                </c:pt>
                <c:pt idx="34">
                  <c:v>0.957900</c:v>
                </c:pt>
                <c:pt idx="35">
                  <c:v>0.954500</c:v>
                </c:pt>
                <c:pt idx="36">
                  <c:v>0.950800</c:v>
                </c:pt>
                <c:pt idx="37">
                  <c:v>0.947000</c:v>
                </c:pt>
                <c:pt idx="38">
                  <c:v>0.943000</c:v>
                </c:pt>
                <c:pt idx="39">
                  <c:v>0.938900</c:v>
                </c:pt>
                <c:pt idx="40">
                  <c:v>0.934800</c:v>
                </c:pt>
                <c:pt idx="41">
                  <c:v>0.930500</c:v>
                </c:pt>
                <c:pt idx="42">
                  <c:v>0.926100</c:v>
                </c:pt>
                <c:pt idx="43">
                  <c:v>0.921600</c:v>
                </c:pt>
                <c:pt idx="44">
                  <c:v>0.916900</c:v>
                </c:pt>
                <c:pt idx="45">
                  <c:v>0.912300</c:v>
                </c:pt>
                <c:pt idx="46">
                  <c:v>0.907700</c:v>
                </c:pt>
                <c:pt idx="47">
                  <c:v>0.903100</c:v>
                </c:pt>
                <c:pt idx="48">
                  <c:v>0.898600</c:v>
                </c:pt>
                <c:pt idx="49">
                  <c:v>0.894000</c:v>
                </c:pt>
                <c:pt idx="50">
                  <c:v>0.889400</c:v>
                </c:pt>
                <c:pt idx="51">
                  <c:v>0.884700</c:v>
                </c:pt>
                <c:pt idx="52">
                  <c:v>0.880000</c:v>
                </c:pt>
                <c:pt idx="53">
                  <c:v>0.875400</c:v>
                </c:pt>
                <c:pt idx="54">
                  <c:v>0.870900</c:v>
                </c:pt>
                <c:pt idx="55">
                  <c:v>0.866300</c:v>
                </c:pt>
                <c:pt idx="56">
                  <c:v>0.861700</c:v>
                </c:pt>
                <c:pt idx="57">
                  <c:v>0.857100</c:v>
                </c:pt>
                <c:pt idx="5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0,8783x + 3,4172
R² = 0,6513</a:t>
                    </a:r>
                  </a:p>
                </c:rich>
              </c:tx>
            </c:trendlineLbl>
          </c:trendline>
          <c:xVal>
            <c:numRef>
              <c:f>'Italy-4'!$E$3:$E$45</c:f>
              <c:numCache>
                <c:ptCount val="43"/>
                <c:pt idx="0">
                  <c:v>44.200000</c:v>
                </c:pt>
                <c:pt idx="1">
                  <c:v>18.000000</c:v>
                </c:pt>
                <c:pt idx="2">
                  <c:v>14.800000</c:v>
                </c:pt>
                <c:pt idx="3">
                  <c:v>40.600000</c:v>
                </c:pt>
                <c:pt idx="4">
                  <c:v>46.600000</c:v>
                </c:pt>
                <c:pt idx="5">
                  <c:v>45.600000</c:v>
                </c:pt>
                <c:pt idx="6">
                  <c:v>105.600000</c:v>
                </c:pt>
                <c:pt idx="7">
                  <c:v>51.600000</c:v>
                </c:pt>
                <c:pt idx="8">
                  <c:v>85.600000</c:v>
                </c:pt>
                <c:pt idx="9">
                  <c:v>88.600000</c:v>
                </c:pt>
                <c:pt idx="10">
                  <c:v>118.000000</c:v>
                </c:pt>
                <c:pt idx="11">
                  <c:v>124.000000</c:v>
                </c:pt>
                <c:pt idx="12">
                  <c:v>229.000000</c:v>
                </c:pt>
                <c:pt idx="13">
                  <c:v>265.200000</c:v>
                </c:pt>
                <c:pt idx="14">
                  <c:v>319.600000</c:v>
                </c:pt>
                <c:pt idx="15">
                  <c:v>105.800000</c:v>
                </c:pt>
                <c:pt idx="16">
                  <c:v>415.200000</c:v>
                </c:pt>
                <c:pt idx="17">
                  <c:v>449.800000</c:v>
                </c:pt>
                <c:pt idx="18">
                  <c:v>423.200000</c:v>
                </c:pt>
                <c:pt idx="19">
                  <c:v>559.000000</c:v>
                </c:pt>
                <c:pt idx="20">
                  <c:v>570.600000</c:v>
                </c:pt>
                <c:pt idx="21">
                  <c:v>494.000000</c:v>
                </c:pt>
                <c:pt idx="22">
                  <c:v>597.800000</c:v>
                </c:pt>
                <c:pt idx="23">
                  <c:v>529.600000</c:v>
                </c:pt>
                <c:pt idx="24">
                  <c:v>896.000000</c:v>
                </c:pt>
                <c:pt idx="25">
                  <c:v>934.000000</c:v>
                </c:pt>
                <c:pt idx="26">
                  <c:v>964.200000</c:v>
                </c:pt>
                <c:pt idx="27">
                  <c:v>791.400000</c:v>
                </c:pt>
                <c:pt idx="28">
                  <c:v>756.000000</c:v>
                </c:pt>
                <c:pt idx="29">
                  <c:v>722.400000</c:v>
                </c:pt>
                <c:pt idx="30">
                  <c:v>698.200000</c:v>
                </c:pt>
                <c:pt idx="31">
                  <c:v>898.400000</c:v>
                </c:pt>
                <c:pt idx="32">
                  <c:v>880.200000</c:v>
                </c:pt>
                <c:pt idx="33">
                  <c:v>730.200000</c:v>
                </c:pt>
                <c:pt idx="34">
                  <c:v>763.000000</c:v>
                </c:pt>
                <c:pt idx="35">
                  <c:v>329.600000</c:v>
                </c:pt>
                <c:pt idx="36">
                  <c:v>421.400000</c:v>
                </c:pt>
                <c:pt idx="37">
                  <c:v>587.400000</c:v>
                </c:pt>
                <c:pt idx="38">
                  <c:v>495.400000</c:v>
                </c:pt>
                <c:pt idx="39">
                  <c:v>467.800000</c:v>
                </c:pt>
                <c:pt idx="40">
                  <c:v>577.200000</c:v>
                </c:pt>
                <c:pt idx="41">
                  <c:v>594.400000</c:v>
                </c:pt>
                <c:pt idx="42">
                  <c:v>388.200000</c:v>
                </c:pt>
              </c:numCache>
            </c:numRef>
          </c:xVal>
          <c:yVal>
            <c:numRef>
              <c:f>'Italy-4'!$D$3:$D$45</c:f>
              <c:numCache>
                <c:ptCount val="43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0"/>
        <c:minorUnit val="1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xVal>
          <c:y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312.5"/>
        <c:minorUnit val="656.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0,0085x + 3,7989
R² = 0,0478</a:t>
                    </a:r>
                  </a:p>
                </c:rich>
              </c:tx>
            </c:trendlineLbl>
          </c:trendline>
          <c:xVal>
            <c:numRef>
              <c:f>'Italy-4'!$C$3:$C$10</c:f>
              <c:numCache>
                <c:ptCount val="8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'Italy-4'!$D$3:$D$10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5"/>
          <c:y val="0.101267"/>
          <c:w val="0.8471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'Italy-4'!$K$2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'Italy-4'!$K$3:$K$45</c:f>
              <c:numCache>
                <c:ptCount val="42"/>
                <c:pt idx="1">
                  <c:v>-20.133333</c:v>
                </c:pt>
                <c:pt idx="2">
                  <c:v>15.333333</c:v>
                </c:pt>
                <c:pt idx="3">
                  <c:v>19.333333</c:v>
                </c:pt>
                <c:pt idx="4">
                  <c:v>-13.200000</c:v>
                </c:pt>
                <c:pt idx="5">
                  <c:v>-4.666667</c:v>
                </c:pt>
                <c:pt idx="6">
                  <c:v>40.666667</c:v>
                </c:pt>
                <c:pt idx="7">
                  <c:v>-76.000000</c:v>
                </c:pt>
                <c:pt idx="8">
                  <c:v>58.666667</c:v>
                </c:pt>
                <c:pt idx="9">
                  <c:v>-20.666667</c:v>
                </c:pt>
                <c:pt idx="10">
                  <c:v>17.600000</c:v>
                </c:pt>
                <c:pt idx="11">
                  <c:v>-15.600000</c:v>
                </c:pt>
                <c:pt idx="12">
                  <c:v>66.000000</c:v>
                </c:pt>
                <c:pt idx="13">
                  <c:v>-45.866667</c:v>
                </c:pt>
                <c:pt idx="14">
                  <c:v>12.133333</c:v>
                </c:pt>
                <c:pt idx="15">
                  <c:v>-178.800000</c:v>
                </c:pt>
                <c:pt idx="16">
                  <c:v>348.800000</c:v>
                </c:pt>
                <c:pt idx="17">
                  <c:v>-183.200000</c:v>
                </c:pt>
                <c:pt idx="18">
                  <c:v>-40.800000</c:v>
                </c:pt>
                <c:pt idx="19">
                  <c:v>108.266667</c:v>
                </c:pt>
                <c:pt idx="20">
                  <c:v>-82.800000</c:v>
                </c:pt>
                <c:pt idx="21">
                  <c:v>-58.800000</c:v>
                </c:pt>
                <c:pt idx="22">
                  <c:v>120.266667</c:v>
                </c:pt>
                <c:pt idx="23">
                  <c:v>-114.666667</c:v>
                </c:pt>
                <c:pt idx="24">
                  <c:v>289.733333</c:v>
                </c:pt>
                <c:pt idx="25">
                  <c:v>-218.933333</c:v>
                </c:pt>
                <c:pt idx="26">
                  <c:v>-5.200000</c:v>
                </c:pt>
                <c:pt idx="27">
                  <c:v>-135.333333</c:v>
                </c:pt>
                <c:pt idx="28">
                  <c:v>91.600000</c:v>
                </c:pt>
                <c:pt idx="29">
                  <c:v>1.200000</c:v>
                </c:pt>
                <c:pt idx="30">
                  <c:v>6.266667</c:v>
                </c:pt>
                <c:pt idx="31">
                  <c:v>149.600000</c:v>
                </c:pt>
                <c:pt idx="32">
                  <c:v>-145.600000</c:v>
                </c:pt>
                <c:pt idx="33">
                  <c:v>-87.866667</c:v>
                </c:pt>
                <c:pt idx="34">
                  <c:v>121.866667</c:v>
                </c:pt>
                <c:pt idx="35">
                  <c:v>-310.800000</c:v>
                </c:pt>
                <c:pt idx="36">
                  <c:v>350.133333</c:v>
                </c:pt>
                <c:pt idx="37">
                  <c:v>49.466667</c:v>
                </c:pt>
                <c:pt idx="38">
                  <c:v>-172.000000</c:v>
                </c:pt>
                <c:pt idx="39">
                  <c:v>42.933333</c:v>
                </c:pt>
                <c:pt idx="40">
                  <c:v>91.333333</c:v>
                </c:pt>
                <c:pt idx="41">
                  <c:v>-61.466667</c:v>
                </c:pt>
                <c:pt idx="42">
                  <c:v>-148.933333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093"/>
          <c:y val="0"/>
          <c:w val="0.82334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'Italy-main2'!$O$4:$O$62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0.966300</c:v>
                </c:pt>
                <c:pt idx="3">
                  <c:v>0.985800</c:v>
                </c:pt>
                <c:pt idx="4">
                  <c:v>0.990500</c:v>
                </c:pt>
                <c:pt idx="5">
                  <c:v>0.994400</c:v>
                </c:pt>
                <c:pt idx="6">
                  <c:v>0.993300</c:v>
                </c:pt>
                <c:pt idx="7">
                  <c:v>0.993800</c:v>
                </c:pt>
                <c:pt idx="8">
                  <c:v>0.990900</c:v>
                </c:pt>
                <c:pt idx="9">
                  <c:v>0.991900</c:v>
                </c:pt>
                <c:pt idx="10">
                  <c:v>0.993100</c:v>
                </c:pt>
                <c:pt idx="11">
                  <c:v>0.994500</c:v>
                </c:pt>
                <c:pt idx="12">
                  <c:v>0.995300</c:v>
                </c:pt>
                <c:pt idx="13">
                  <c:v>0.996000</c:v>
                </c:pt>
                <c:pt idx="14">
                  <c:v>0.996800</c:v>
                </c:pt>
                <c:pt idx="15">
                  <c:v>0.997300</c:v>
                </c:pt>
                <c:pt idx="16">
                  <c:v>0.997700</c:v>
                </c:pt>
                <c:pt idx="17">
                  <c:v>0.997800</c:v>
                </c:pt>
                <c:pt idx="18">
                  <c:v>0.997600</c:v>
                </c:pt>
                <c:pt idx="19">
                  <c:v>0.996500</c:v>
                </c:pt>
                <c:pt idx="20">
                  <c:v>0.995600</c:v>
                </c:pt>
                <c:pt idx="21">
                  <c:v>0.994500</c:v>
                </c:pt>
                <c:pt idx="22">
                  <c:v>0.992900</c:v>
                </c:pt>
                <c:pt idx="23">
                  <c:v>0.991300</c:v>
                </c:pt>
                <c:pt idx="24">
                  <c:v>0.989400</c:v>
                </c:pt>
                <c:pt idx="25">
                  <c:v>0.987600</c:v>
                </c:pt>
                <c:pt idx="26">
                  <c:v>0.986100</c:v>
                </c:pt>
                <c:pt idx="27">
                  <c:v>0.984400</c:v>
                </c:pt>
                <c:pt idx="28">
                  <c:v>0.982300</c:v>
                </c:pt>
                <c:pt idx="29">
                  <c:v>0.980000</c:v>
                </c:pt>
                <c:pt idx="30">
                  <c:v>0.977500</c:v>
                </c:pt>
                <c:pt idx="31">
                  <c:v>0.974600</c:v>
                </c:pt>
                <c:pt idx="32">
                  <c:v>0.971900</c:v>
                </c:pt>
                <c:pt idx="33">
                  <c:v>0.969100</c:v>
                </c:pt>
                <c:pt idx="34">
                  <c:v>0.966100</c:v>
                </c:pt>
                <c:pt idx="35">
                  <c:v>0.962900</c:v>
                </c:pt>
                <c:pt idx="36">
                  <c:v>0.959600</c:v>
                </c:pt>
                <c:pt idx="37">
                  <c:v>0.956000</c:v>
                </c:pt>
                <c:pt idx="38">
                  <c:v>0.952400</c:v>
                </c:pt>
                <c:pt idx="39">
                  <c:v>0.948500</c:v>
                </c:pt>
                <c:pt idx="40">
                  <c:v>0.944600</c:v>
                </c:pt>
                <c:pt idx="41">
                  <c:v>0.940400</c:v>
                </c:pt>
                <c:pt idx="42">
                  <c:v>0.936000</c:v>
                </c:pt>
                <c:pt idx="43">
                  <c:v>0.931600</c:v>
                </c:pt>
                <c:pt idx="44">
                  <c:v>0.927000</c:v>
                </c:pt>
                <c:pt idx="45">
                  <c:v>0.922300</c:v>
                </c:pt>
                <c:pt idx="46">
                  <c:v>0.917600</c:v>
                </c:pt>
                <c:pt idx="47">
                  <c:v>0.912900</c:v>
                </c:pt>
                <c:pt idx="48">
                  <c:v>0.908000</c:v>
                </c:pt>
                <c:pt idx="49">
                  <c:v>0.903100</c:v>
                </c:pt>
                <c:pt idx="50">
                  <c:v>0.898300</c:v>
                </c:pt>
                <c:pt idx="51">
                  <c:v>0.893500</c:v>
                </c:pt>
                <c:pt idx="52">
                  <c:v>0.888700</c:v>
                </c:pt>
                <c:pt idx="53">
                  <c:v>0.883900</c:v>
                </c:pt>
                <c:pt idx="54">
                  <c:v>0.879100</c:v>
                </c:pt>
                <c:pt idx="55">
                  <c:v>0.874200</c:v>
                </c:pt>
                <c:pt idx="56">
                  <c:v>0.869400</c:v>
                </c:pt>
                <c:pt idx="57">
                  <c:v>0.864700</c:v>
                </c:pt>
                <c:pt idx="5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467"/>
          <c:y val="0.107084"/>
          <c:w val="0.880597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852"/>
          <c:y val="0"/>
          <c:w val="0.8411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730,44e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0,9169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098"/>
          <c:y val="0.107084"/>
          <c:w val="0.912521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851"/>
          <c:y val="0"/>
          <c:w val="0.871622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87,731e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0,1081x
R² = 0,8357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18,742e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0,1802x
R² = 0,927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0,1863x
R² = 0,8493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'Italy-1-1'!$H$3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315,86e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0,0639x
R² = 0,543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'Italy-1-1'!$H$4:$H$48</c:f>
              <c:numCache>
                <c:ptCount val="45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+ 1,0037
R² = 0,9707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'Italy-main2'!$N$24:$N$62</c:f>
              <c:numCache>
                <c:ptCount val="3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  <c:pt idx="9">
                  <c:v>0.971200</c:v>
                </c:pt>
                <c:pt idx="10">
                  <c:v>0.968800</c:v>
                </c:pt>
                <c:pt idx="11">
                  <c:v>0.966300</c:v>
                </c:pt>
                <c:pt idx="12">
                  <c:v>0.963700</c:v>
                </c:pt>
                <c:pt idx="13">
                  <c:v>0.960900</c:v>
                </c:pt>
                <c:pt idx="14">
                  <c:v>0.957900</c:v>
                </c:pt>
                <c:pt idx="15">
                  <c:v>0.954500</c:v>
                </c:pt>
                <c:pt idx="16">
                  <c:v>0.950800</c:v>
                </c:pt>
                <c:pt idx="17">
                  <c:v>0.947000</c:v>
                </c:pt>
                <c:pt idx="18">
                  <c:v>0.943000</c:v>
                </c:pt>
                <c:pt idx="19">
                  <c:v>0.938900</c:v>
                </c:pt>
                <c:pt idx="20">
                  <c:v>0.934800</c:v>
                </c:pt>
                <c:pt idx="21">
                  <c:v>0.930500</c:v>
                </c:pt>
                <c:pt idx="22">
                  <c:v>0.926100</c:v>
                </c:pt>
                <c:pt idx="23">
                  <c:v>0.921600</c:v>
                </c:pt>
                <c:pt idx="24">
                  <c:v>0.916900</c:v>
                </c:pt>
                <c:pt idx="25">
                  <c:v>0.912300</c:v>
                </c:pt>
                <c:pt idx="26">
                  <c:v>0.907700</c:v>
                </c:pt>
                <c:pt idx="27">
                  <c:v>0.903100</c:v>
                </c:pt>
                <c:pt idx="28">
                  <c:v>0.898600</c:v>
                </c:pt>
                <c:pt idx="29">
                  <c:v>0.894000</c:v>
                </c:pt>
                <c:pt idx="30">
                  <c:v>0.889400</c:v>
                </c:pt>
                <c:pt idx="31">
                  <c:v>0.884700</c:v>
                </c:pt>
                <c:pt idx="32">
                  <c:v>0.880000</c:v>
                </c:pt>
                <c:pt idx="33">
                  <c:v>0.875400</c:v>
                </c:pt>
                <c:pt idx="34">
                  <c:v>0.870900</c:v>
                </c:pt>
                <c:pt idx="35">
                  <c:v>0.866300</c:v>
                </c:pt>
                <c:pt idx="36">
                  <c:v>0.861700</c:v>
                </c:pt>
                <c:pt idx="37">
                  <c:v>0.857100</c:v>
                </c:pt>
                <c:pt idx="3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'Italy-1-1'!$B$4:$B$18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'Italy-1-1'!$K$4:$K$18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'Italy-1-1'!$B$4:$B$21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'Italy-1-1'!$J$4:$J$21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'Italy-main2'!$K$3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6,4832e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0,799</a:t>
                    </a:r>
                  </a:p>
                </c:rich>
              </c:tx>
            </c:trendlineLbl>
          </c:trendline>
          <c:cat>
            <c:strRef>
              <c:f>'Italy-1-1'!$B$4:$B$47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'Italy-main2'!$K$4:$K$47</c:f>
              <c:numCache>
                <c:ptCount val="44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718"/>
          <c:y val="0.107084"/>
          <c:w val="0.882297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964"/>
          <c:y val="0"/>
          <c:w val="0.84275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7084"/>
          <c:w val="0.87749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4097"/>
          <c:y val="0.107084"/>
          <c:w val="0.85972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6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0,0003x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6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- 0,032x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5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+ 1,3682x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4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- 22,326x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3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+ 188,79x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- 465,66x + 562,03
R² = 0,9999</a:t>
                    </a:r>
                  </a:p>
                </c:rich>
              </c:tx>
            </c:trendlineLbl>
          </c:trendline>
          <c:cat>
            <c:strRef>
              <c:f>'Italy-1-1'!$B$4:$B$61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'Italy-1-1'!$K$4:$K$61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7008"/>
          <c:y val="0"/>
          <c:w val="0.8211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-0,0037x + 1,0144
R² = 0,9746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'Italy-main2'!$O$24:$O$62</c:f>
              <c:numCache>
                <c:ptCount val="3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  <c:pt idx="9">
                  <c:v>0.980000</c:v>
                </c:pt>
                <c:pt idx="10">
                  <c:v>0.977500</c:v>
                </c:pt>
                <c:pt idx="11">
                  <c:v>0.974600</c:v>
                </c:pt>
                <c:pt idx="12">
                  <c:v>0.971900</c:v>
                </c:pt>
                <c:pt idx="13">
                  <c:v>0.969100</c:v>
                </c:pt>
                <c:pt idx="14">
                  <c:v>0.966100</c:v>
                </c:pt>
                <c:pt idx="15">
                  <c:v>0.962900</c:v>
                </c:pt>
                <c:pt idx="16">
                  <c:v>0.959600</c:v>
                </c:pt>
                <c:pt idx="17">
                  <c:v>0.956000</c:v>
                </c:pt>
                <c:pt idx="18">
                  <c:v>0.952400</c:v>
                </c:pt>
                <c:pt idx="19">
                  <c:v>0.948500</c:v>
                </c:pt>
                <c:pt idx="20">
                  <c:v>0.944600</c:v>
                </c:pt>
                <c:pt idx="21">
                  <c:v>0.940400</c:v>
                </c:pt>
                <c:pt idx="22">
                  <c:v>0.936000</c:v>
                </c:pt>
                <c:pt idx="23">
                  <c:v>0.931600</c:v>
                </c:pt>
                <c:pt idx="24">
                  <c:v>0.927000</c:v>
                </c:pt>
                <c:pt idx="25">
                  <c:v>0.922300</c:v>
                </c:pt>
                <c:pt idx="26">
                  <c:v>0.917600</c:v>
                </c:pt>
                <c:pt idx="27">
                  <c:v>0.912900</c:v>
                </c:pt>
                <c:pt idx="28">
                  <c:v>0.908000</c:v>
                </c:pt>
                <c:pt idx="29">
                  <c:v>0.903100</c:v>
                </c:pt>
                <c:pt idx="30">
                  <c:v>0.898300</c:v>
                </c:pt>
                <c:pt idx="31">
                  <c:v>0.893500</c:v>
                </c:pt>
                <c:pt idx="32">
                  <c:v>0.888700</c:v>
                </c:pt>
                <c:pt idx="33">
                  <c:v>0.883900</c:v>
                </c:pt>
                <c:pt idx="34">
                  <c:v>0.879100</c:v>
                </c:pt>
                <c:pt idx="35">
                  <c:v>0.874200</c:v>
                </c:pt>
                <c:pt idx="36">
                  <c:v>0.869400</c:v>
                </c:pt>
                <c:pt idx="37">
                  <c:v>0.864700</c:v>
                </c:pt>
                <c:pt idx="3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9706"/>
          <c:y val="0.100219"/>
          <c:w val="0.87275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'Italy-main2'!$I$3</c:f>
              <c:strCache>
                <c:ptCount val="1"/>
                <c:pt idx="0">
                  <c:v>Incremento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-0,0089x + 0,3762
R² = 0,0565</a:t>
                    </a:r>
                  </a:p>
                </c:rich>
              </c:tx>
            </c:trendlineLbl>
          </c:trendline>
          <c:cat>
            <c:strRef>
              <c:f>'Italy-main2'!$B$4:$B$60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'Italy-main2'!$I$4:$I$60</c:f>
              <c:numCache>
                <c:ptCount val="57"/>
                <c:pt idx="0">
                  <c:v>0.100000</c:v>
                </c:pt>
                <c:pt idx="1">
                  <c:v>-0.592760</c:v>
                </c:pt>
                <c:pt idx="2">
                  <c:v>-0.177778</c:v>
                </c:pt>
                <c:pt idx="3">
                  <c:v>1.743243</c:v>
                </c:pt>
                <c:pt idx="4">
                  <c:v>0.147783</c:v>
                </c:pt>
                <c:pt idx="5">
                  <c:v>-0.021459</c:v>
                </c:pt>
                <c:pt idx="6">
                  <c:v>1.315789</c:v>
                </c:pt>
                <c:pt idx="7">
                  <c:v>-0.511364</c:v>
                </c:pt>
                <c:pt idx="8">
                  <c:v>0.658915</c:v>
                </c:pt>
                <c:pt idx="9">
                  <c:v>0.035047</c:v>
                </c:pt>
                <c:pt idx="10">
                  <c:v>0.331828</c:v>
                </c:pt>
                <c:pt idx="11">
                  <c:v>0.050847</c:v>
                </c:pt>
                <c:pt idx="12">
                  <c:v>0.846774</c:v>
                </c:pt>
                <c:pt idx="13">
                  <c:v>0.158079</c:v>
                </c:pt>
                <c:pt idx="14">
                  <c:v>0.205128</c:v>
                </c:pt>
                <c:pt idx="15">
                  <c:v>-0.668961</c:v>
                </c:pt>
                <c:pt idx="16">
                  <c:v>2.924386</c:v>
                </c:pt>
                <c:pt idx="17">
                  <c:v>0.083333</c:v>
                </c:pt>
                <c:pt idx="18">
                  <c:v>-0.059137</c:v>
                </c:pt>
                <c:pt idx="19">
                  <c:v>0.320888</c:v>
                </c:pt>
                <c:pt idx="20">
                  <c:v>0.020751</c:v>
                </c:pt>
                <c:pt idx="21">
                  <c:v>-0.134245</c:v>
                </c:pt>
                <c:pt idx="22">
                  <c:v>0.210121</c:v>
                </c:pt>
                <c:pt idx="23">
                  <c:v>-0.114085</c:v>
                </c:pt>
                <c:pt idx="24">
                  <c:v>0.691843</c:v>
                </c:pt>
                <c:pt idx="25">
                  <c:v>0.042411</c:v>
                </c:pt>
                <c:pt idx="26">
                  <c:v>0.032334</c:v>
                </c:pt>
                <c:pt idx="27">
                  <c:v>-0.179216</c:v>
                </c:pt>
                <c:pt idx="28">
                  <c:v>-0.044731</c:v>
                </c:pt>
                <c:pt idx="29">
                  <c:v>-0.044444</c:v>
                </c:pt>
                <c:pt idx="30">
                  <c:v>-0.033499</c:v>
                </c:pt>
                <c:pt idx="31">
                  <c:v>0.286737</c:v>
                </c:pt>
                <c:pt idx="32">
                  <c:v>-0.020258</c:v>
                </c:pt>
                <c:pt idx="33">
                  <c:v>-0.170416</c:v>
                </c:pt>
                <c:pt idx="34">
                  <c:v>0.044919</c:v>
                </c:pt>
                <c:pt idx="35">
                  <c:v>-0.568021</c:v>
                </c:pt>
                <c:pt idx="36">
                  <c:v>0.278519</c:v>
                </c:pt>
                <c:pt idx="37">
                  <c:v>0.393925</c:v>
                </c:pt>
                <c:pt idx="38">
                  <c:v>-0.156622</c:v>
                </c:pt>
                <c:pt idx="39">
                  <c:v>-0.055713</c:v>
                </c:pt>
                <c:pt idx="40">
                  <c:v>0.233861</c:v>
                </c:pt>
                <c:pt idx="41">
                  <c:v>0.029799</c:v>
                </c:pt>
                <c:pt idx="42">
                  <c:v>-0.346904</c:v>
                </c:pt>
                <c:pt idx="43">
                  <c:v>-0.546625</c:v>
                </c:pt>
                <c:pt idx="44">
                  <c:v>0.357955</c:v>
                </c:pt>
                <c:pt idx="45">
                  <c:v>0.351464</c:v>
                </c:pt>
                <c:pt idx="46">
                  <c:v>-0.135604</c:v>
                </c:pt>
                <c:pt idx="47">
                  <c:v>0.429799</c:v>
                </c:pt>
                <c:pt idx="48">
                  <c:v>-0.006012</c:v>
                </c:pt>
                <c:pt idx="49">
                  <c:v>-0.313004</c:v>
                </c:pt>
                <c:pt idx="50">
                  <c:v>-0.504769</c:v>
                </c:pt>
                <c:pt idx="51">
                  <c:v>0.669630</c:v>
                </c:pt>
                <c:pt idx="52">
                  <c:v>0.055013</c:v>
                </c:pt>
                <c:pt idx="53">
                  <c:v>-0.701430</c:v>
                </c:pt>
                <c:pt idx="54">
                  <c:v>1.278873</c:v>
                </c:pt>
                <c:pt idx="55">
                  <c:v>-0.399258</c:v>
                </c:pt>
                <c:pt idx="56">
                  <c:v>-1.041152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251"/>
          <c:y val="0"/>
          <c:w val="0.83363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25"/>
          <c:y val="0.100219"/>
          <c:w val="0.8727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'Italy-main2'!$L$3</c:f>
              <c:strCache>
                <c:ptCount val="1"/>
                <c:pt idx="0">
                  <c:v>Incremento 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-0,0144x + 0,6411
R² = 0,1545</a:t>
                    </a:r>
                  </a:p>
                </c:rich>
              </c:tx>
            </c:trendlineLbl>
          </c:trendline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'Italy-main2'!$L$4:$L$62</c:f>
              <c:numCache>
                <c:ptCount val="59"/>
                <c:pt idx="0">
                  <c:v>0.100000</c:v>
                </c:pt>
                <c:pt idx="1">
                  <c:v>2.000000</c:v>
                </c:pt>
                <c:pt idx="2">
                  <c:v>-0.333333</c:v>
                </c:pt>
                <c:pt idx="3">
                  <c:v>1.500000</c:v>
                </c:pt>
                <c:pt idx="4">
                  <c:v>-0.200000</c:v>
                </c:pt>
                <c:pt idx="5">
                  <c:v>1.000000</c:v>
                </c:pt>
                <c:pt idx="6">
                  <c:v>-0.375000</c:v>
                </c:pt>
                <c:pt idx="7">
                  <c:v>2.600000</c:v>
                </c:pt>
                <c:pt idx="8">
                  <c:v>0.500000</c:v>
                </c:pt>
                <c:pt idx="9">
                  <c:v>0.037037</c:v>
                </c:pt>
                <c:pt idx="10">
                  <c:v>0.464286</c:v>
                </c:pt>
                <c:pt idx="11">
                  <c:v>0.195122</c:v>
                </c:pt>
                <c:pt idx="12">
                  <c:v>-0.265306</c:v>
                </c:pt>
                <c:pt idx="13">
                  <c:v>2.694444</c:v>
                </c:pt>
                <c:pt idx="14">
                  <c:v>-0.270677</c:v>
                </c:pt>
                <c:pt idx="15">
                  <c:v>0.731959</c:v>
                </c:pt>
                <c:pt idx="16">
                  <c:v>0.166667</c:v>
                </c:pt>
                <c:pt idx="17">
                  <c:v>-0.035714</c:v>
                </c:pt>
                <c:pt idx="18">
                  <c:v>0.322751</c:v>
                </c:pt>
                <c:pt idx="19">
                  <c:v>-0.300000</c:v>
                </c:pt>
                <c:pt idx="20">
                  <c:v>1.102857</c:v>
                </c:pt>
                <c:pt idx="21">
                  <c:v>-0.051630</c:v>
                </c:pt>
                <c:pt idx="22">
                  <c:v>-0.011461</c:v>
                </c:pt>
                <c:pt idx="23">
                  <c:v>0.376812</c:v>
                </c:pt>
                <c:pt idx="24">
                  <c:v>-0.101053</c:v>
                </c:pt>
                <c:pt idx="25">
                  <c:v>0.468384</c:v>
                </c:pt>
                <c:pt idx="26">
                  <c:v>0.264753</c:v>
                </c:pt>
                <c:pt idx="27">
                  <c:v>-0.179067</c:v>
                </c:pt>
                <c:pt idx="28">
                  <c:v>-0.076805</c:v>
                </c:pt>
                <c:pt idx="29">
                  <c:v>0.236273</c:v>
                </c:pt>
                <c:pt idx="30">
                  <c:v>-0.080754</c:v>
                </c:pt>
                <c:pt idx="31">
                  <c:v>-0.030747</c:v>
                </c:pt>
                <c:pt idx="32">
                  <c:v>0.463746</c:v>
                </c:pt>
                <c:pt idx="33">
                  <c:v>-0.082559</c:v>
                </c:pt>
                <c:pt idx="34">
                  <c:v>-0.149606</c:v>
                </c:pt>
                <c:pt idx="35">
                  <c:v>0.074074</c:v>
                </c:pt>
                <c:pt idx="36">
                  <c:v>0.030788</c:v>
                </c:pt>
                <c:pt idx="37">
                  <c:v>-0.131422</c:v>
                </c:pt>
                <c:pt idx="38">
                  <c:v>0.045392</c:v>
                </c:pt>
                <c:pt idx="39">
                  <c:v>0.007895</c:v>
                </c:pt>
                <c:pt idx="40">
                  <c:v>-0.110966</c:v>
                </c:pt>
                <c:pt idx="41">
                  <c:v>-0.229075</c:v>
                </c:pt>
                <c:pt idx="42">
                  <c:v>0.211429</c:v>
                </c:pt>
                <c:pt idx="43">
                  <c:v>-0.050314</c:v>
                </c:pt>
                <c:pt idx="44">
                  <c:v>-0.102649</c:v>
                </c:pt>
                <c:pt idx="45">
                  <c:v>0.125461</c:v>
                </c:pt>
                <c:pt idx="46">
                  <c:v>-0.065574</c:v>
                </c:pt>
                <c:pt idx="47">
                  <c:v>0.085965</c:v>
                </c:pt>
                <c:pt idx="48">
                  <c:v>-0.303716</c:v>
                </c:pt>
                <c:pt idx="49">
                  <c:v>0.313225</c:v>
                </c:pt>
                <c:pt idx="50">
                  <c:v>0.063604</c:v>
                </c:pt>
                <c:pt idx="51">
                  <c:v>-0.039867</c:v>
                </c:pt>
                <c:pt idx="52">
                  <c:v>-0.091696</c:v>
                </c:pt>
                <c:pt idx="53">
                  <c:v>0.095238</c:v>
                </c:pt>
                <c:pt idx="54">
                  <c:v>-0.161739</c:v>
                </c:pt>
                <c:pt idx="55">
                  <c:v>-0.101660</c:v>
                </c:pt>
                <c:pt idx="56">
                  <c:v>0.048499</c:v>
                </c:pt>
                <c:pt idx="57">
                  <c:v>0.176211</c:v>
                </c:pt>
                <c:pt idx="58">
                  <c:v>-0.181648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583333"/>
        <c:minorUnit val="0.291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9287"/>
          <c:y val="0"/>
          <c:w val="0.8336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rgbClr val="E22400"/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-0,0012x + 0,9847
R² = 0,9967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'Italy-main2'!$N$24:$N$32</c:f>
              <c:numCache>
                <c:ptCount val="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-0,0017x + 0,9977
R² = 0,9972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'Italy-main2'!$O$24:$O$32</c:f>
              <c:numCache>
                <c:ptCount val="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.97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5"/>
        <c:minorUnit val="0.0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-0,0025x + 0,976
R² = 0,9973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'Italy-main2'!$N$32:$N$37</c:f>
              <c:numCache>
                <c:ptCount val="6"/>
                <c:pt idx="0">
                  <c:v>0.973200</c:v>
                </c:pt>
                <c:pt idx="1">
                  <c:v>0.971200</c:v>
                </c:pt>
                <c:pt idx="2">
                  <c:v>0.968800</c:v>
                </c:pt>
                <c:pt idx="3">
                  <c:v>0.966300</c:v>
                </c:pt>
                <c:pt idx="4">
                  <c:v>0.963700</c:v>
                </c:pt>
                <c:pt idx="5">
                  <c:v>0.960900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-0,0027x + 0,9852
R² = 0,9986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'Italy-main2'!$O$32:$O$37</c:f>
              <c:numCache>
                <c:ptCount val="6"/>
                <c:pt idx="0">
                  <c:v>0.982300</c:v>
                </c:pt>
                <c:pt idx="1">
                  <c:v>0.980000</c:v>
                </c:pt>
                <c:pt idx="2">
                  <c:v>0.977500</c:v>
                </c:pt>
                <c:pt idx="3">
                  <c:v>0.974600</c:v>
                </c:pt>
                <c:pt idx="4">
                  <c:v>0.971900</c:v>
                </c:pt>
                <c:pt idx="5">
                  <c:v>0.969100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0.99"/>
          <c:min val="0.9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666667"/>
        <c:minorUnit val="0.0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4412"/>
          <c:y val="0.100219"/>
          <c:w val="0.89978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'Italy-main'!$D$4:$D$143</c:f>
              <c:numCache>
                <c:ptCount val="140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  <c:pt idx="62">
                  <c:v>2009.000000</c:v>
                </c:pt>
                <c:pt idx="63">
                  <c:v>1956.000000</c:v>
                </c:pt>
                <c:pt idx="64">
                  <c:v>1863.000000</c:v>
                </c:pt>
                <c:pt idx="65">
                  <c:v>1795.000000</c:v>
                </c:pt>
                <c:pt idx="66">
                  <c:v>1694.000000</c:v>
                </c:pt>
                <c:pt idx="67">
                  <c:v>1578.000000</c:v>
                </c:pt>
                <c:pt idx="68">
                  <c:v>1539.000000</c:v>
                </c:pt>
                <c:pt idx="69">
                  <c:v>1501.000000</c:v>
                </c:pt>
                <c:pt idx="70">
                  <c:v>1479.000000</c:v>
                </c:pt>
                <c:pt idx="71">
                  <c:v>1427.000000</c:v>
                </c:pt>
                <c:pt idx="72">
                  <c:v>1333.000000</c:v>
                </c:pt>
                <c:pt idx="73">
                  <c:v>1311.000000</c:v>
                </c:pt>
                <c:pt idx="74">
                  <c:v>1168.000000</c:v>
                </c:pt>
                <c:pt idx="75">
                  <c:v>1034.000000</c:v>
                </c:pt>
                <c:pt idx="76">
                  <c:v>1027.000000</c:v>
                </c:pt>
                <c:pt idx="77">
                  <c:v>999.000000</c:v>
                </c:pt>
                <c:pt idx="78">
                  <c:v>952.000000</c:v>
                </c:pt>
                <c:pt idx="79">
                  <c:v>893.000000</c:v>
                </c:pt>
                <c:pt idx="80">
                  <c:v>855.000000</c:v>
                </c:pt>
                <c:pt idx="81">
                  <c:v>808.000000</c:v>
                </c:pt>
                <c:pt idx="82">
                  <c:v>775.000000</c:v>
                </c:pt>
                <c:pt idx="83">
                  <c:v>762.000000</c:v>
                </c:pt>
                <c:pt idx="84">
                  <c:v>749.000000</c:v>
                </c:pt>
                <c:pt idx="85">
                  <c:v>716.000000</c:v>
                </c:pt>
                <c:pt idx="86">
                  <c:v>676.000000</c:v>
                </c:pt>
                <c:pt idx="87">
                  <c:v>640.000000</c:v>
                </c:pt>
                <c:pt idx="88">
                  <c:v>595.000000</c:v>
                </c:pt>
                <c:pt idx="89">
                  <c:v>572.000000</c:v>
                </c:pt>
                <c:pt idx="90">
                  <c:v>553.000000</c:v>
                </c:pt>
                <c:pt idx="91">
                  <c:v>541.000000</c:v>
                </c:pt>
                <c:pt idx="92">
                  <c:v>521.000000</c:v>
                </c:pt>
                <c:pt idx="93">
                  <c:v>505.000000</c:v>
                </c:pt>
                <c:pt idx="94">
                  <c:v>489.000000</c:v>
                </c:pt>
                <c:pt idx="95">
                  <c:v>475.000000</c:v>
                </c:pt>
                <c:pt idx="96">
                  <c:v>450.000000</c:v>
                </c:pt>
                <c:pt idx="97">
                  <c:v>435.000000</c:v>
                </c:pt>
                <c:pt idx="98">
                  <c:v>424.000000</c:v>
                </c:pt>
                <c:pt idx="99">
                  <c:v>408.000000</c:v>
                </c:pt>
                <c:pt idx="100">
                  <c:v>353.000000</c:v>
                </c:pt>
                <c:pt idx="101">
                  <c:v>338.000000</c:v>
                </c:pt>
                <c:pt idx="102">
                  <c:v>316.000000</c:v>
                </c:pt>
                <c:pt idx="103">
                  <c:v>293.000000</c:v>
                </c:pt>
                <c:pt idx="104">
                  <c:v>287.000000</c:v>
                </c:pt>
                <c:pt idx="105">
                  <c:v>283.000000</c:v>
                </c:pt>
                <c:pt idx="106">
                  <c:v>263.000000</c:v>
                </c:pt>
                <c:pt idx="107">
                  <c:v>249.000000</c:v>
                </c:pt>
                <c:pt idx="108">
                  <c:v>236.000000</c:v>
                </c:pt>
                <c:pt idx="109">
                  <c:v>227.000000</c:v>
                </c:pt>
                <c:pt idx="110">
                  <c:v>220.000000</c:v>
                </c:pt>
                <c:pt idx="111">
                  <c:v>209.000000</c:v>
                </c:pt>
                <c:pt idx="112">
                  <c:v>207.000000</c:v>
                </c:pt>
                <c:pt idx="113">
                  <c:v>177.000000</c:v>
                </c:pt>
                <c:pt idx="114">
                  <c:v>163.000000</c:v>
                </c:pt>
                <c:pt idx="115">
                  <c:v>168.000000</c:v>
                </c:pt>
                <c:pt idx="116">
                  <c:v>161.000000</c:v>
                </c:pt>
                <c:pt idx="117">
                  <c:v>152.000000</c:v>
                </c:pt>
                <c:pt idx="118">
                  <c:v>148.000000</c:v>
                </c:pt>
                <c:pt idx="119">
                  <c:v>127.000000</c:v>
                </c:pt>
                <c:pt idx="120">
                  <c:v>115.000000</c:v>
                </c:pt>
                <c:pt idx="121">
                  <c:v>107.000000</c:v>
                </c:pt>
                <c:pt idx="122">
                  <c:v>103.000000</c:v>
                </c:pt>
                <c:pt idx="123">
                  <c:v>105.000000</c:v>
                </c:pt>
                <c:pt idx="124">
                  <c:v>97.000000</c:v>
                </c:pt>
                <c:pt idx="125">
                  <c:v>98.000000</c:v>
                </c:pt>
                <c:pt idx="126">
                  <c:v>96.000000</c:v>
                </c:pt>
                <c:pt idx="127">
                  <c:v>93.000000</c:v>
                </c:pt>
                <c:pt idx="128">
                  <c:v>87.000000</c:v>
                </c:pt>
                <c:pt idx="129">
                  <c:v>82.000000</c:v>
                </c:pt>
                <c:pt idx="130">
                  <c:v>79.000000</c:v>
                </c:pt>
                <c:pt idx="131">
                  <c:v>71.000000</c:v>
                </c:pt>
                <c:pt idx="132">
                  <c:v>74.000000</c:v>
                </c:pt>
                <c:pt idx="133">
                  <c:v>72.000000</c:v>
                </c:pt>
                <c:pt idx="134">
                  <c:v>70.000000</c:v>
                </c:pt>
                <c:pt idx="135">
                  <c:v>71.000000</c:v>
                </c:pt>
                <c:pt idx="136">
                  <c:v>69.000000</c:v>
                </c:pt>
                <c:pt idx="137">
                  <c:v>65.000000</c:v>
                </c:pt>
                <c:pt idx="138">
                  <c:v>67.000000</c:v>
                </c:pt>
                <c:pt idx="139">
                  <c:v>68.000000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0215"/>
          <c:y val="0"/>
          <c:w val="0.85945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-0,0039x + 0,9622
R² = 0,999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'Italy-main2'!$N$38:$N$44</c:f>
              <c:numCache>
                <c:ptCount val="7"/>
                <c:pt idx="0">
                  <c:v>0.957900</c:v>
                </c:pt>
                <c:pt idx="1">
                  <c:v>0.954500</c:v>
                </c:pt>
                <c:pt idx="2">
                  <c:v>0.950800</c:v>
                </c:pt>
                <c:pt idx="3">
                  <c:v>0.947000</c:v>
                </c:pt>
                <c:pt idx="4">
                  <c:v>0.943000</c:v>
                </c:pt>
                <c:pt idx="5">
                  <c:v>0.938900</c:v>
                </c:pt>
                <c:pt idx="6">
                  <c:v>0.934800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+ 0,9701
R² = 0,9986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'Italy-main2'!$O$38:$O$44</c:f>
              <c:numCache>
                <c:ptCount val="7"/>
                <c:pt idx="0">
                  <c:v>0.966100</c:v>
                </c:pt>
                <c:pt idx="1">
                  <c:v>0.962900</c:v>
                </c:pt>
                <c:pt idx="2">
                  <c:v>0.959600</c:v>
                </c:pt>
                <c:pt idx="3">
                  <c:v>0.956000</c:v>
                </c:pt>
                <c:pt idx="4">
                  <c:v>0.952400</c:v>
                </c:pt>
                <c:pt idx="5">
                  <c:v>0.948500</c:v>
                </c:pt>
                <c:pt idx="6">
                  <c:v>0.944600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833333"/>
        <c:minorUnit val="0.004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-0,0046x + 0,9398
R² = 1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'Italy-main2'!$N$44:$N$62</c:f>
              <c:numCache>
                <c:ptCount val="19"/>
                <c:pt idx="0">
                  <c:v>0.934800</c:v>
                </c:pt>
                <c:pt idx="1">
                  <c:v>0.930500</c:v>
                </c:pt>
                <c:pt idx="2">
                  <c:v>0.926100</c:v>
                </c:pt>
                <c:pt idx="3">
                  <c:v>0.921600</c:v>
                </c:pt>
                <c:pt idx="4">
                  <c:v>0.916900</c:v>
                </c:pt>
                <c:pt idx="5">
                  <c:v>0.912300</c:v>
                </c:pt>
                <c:pt idx="6">
                  <c:v>0.907700</c:v>
                </c:pt>
                <c:pt idx="7">
                  <c:v>0.903100</c:v>
                </c:pt>
                <c:pt idx="8">
                  <c:v>0.898600</c:v>
                </c:pt>
                <c:pt idx="9">
                  <c:v>0.894000</c:v>
                </c:pt>
                <c:pt idx="10">
                  <c:v>0.889400</c:v>
                </c:pt>
                <c:pt idx="11">
                  <c:v>0.884700</c:v>
                </c:pt>
                <c:pt idx="12">
                  <c:v>0.880000</c:v>
                </c:pt>
                <c:pt idx="13">
                  <c:v>0.875400</c:v>
                </c:pt>
                <c:pt idx="14">
                  <c:v>0.870900</c:v>
                </c:pt>
                <c:pt idx="15">
                  <c:v>0.866300</c:v>
                </c:pt>
                <c:pt idx="16">
                  <c:v>0.861700</c:v>
                </c:pt>
                <c:pt idx="17">
                  <c:v>0.857100</c:v>
                </c:pt>
                <c:pt idx="18">
                  <c:v>0.852600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-0,0047x + 0,9504
R² = 0,9998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'Italy-main2'!$O$44:$O$62</c:f>
              <c:numCache>
                <c:ptCount val="19"/>
                <c:pt idx="0">
                  <c:v>0.944600</c:v>
                </c:pt>
                <c:pt idx="1">
                  <c:v>0.940400</c:v>
                </c:pt>
                <c:pt idx="2">
                  <c:v>0.936000</c:v>
                </c:pt>
                <c:pt idx="3">
                  <c:v>0.931600</c:v>
                </c:pt>
                <c:pt idx="4">
                  <c:v>0.927000</c:v>
                </c:pt>
                <c:pt idx="5">
                  <c:v>0.922300</c:v>
                </c:pt>
                <c:pt idx="6">
                  <c:v>0.917600</c:v>
                </c:pt>
                <c:pt idx="7">
                  <c:v>0.912900</c:v>
                </c:pt>
                <c:pt idx="8">
                  <c:v>0.908000</c:v>
                </c:pt>
                <c:pt idx="9">
                  <c:v>0.903100</c:v>
                </c:pt>
                <c:pt idx="10">
                  <c:v>0.898300</c:v>
                </c:pt>
                <c:pt idx="11">
                  <c:v>0.893500</c:v>
                </c:pt>
                <c:pt idx="12">
                  <c:v>0.888700</c:v>
                </c:pt>
                <c:pt idx="13">
                  <c:v>0.883900</c:v>
                </c:pt>
                <c:pt idx="14">
                  <c:v>0.879100</c:v>
                </c:pt>
                <c:pt idx="15">
                  <c:v>0.874200</c:v>
                </c:pt>
                <c:pt idx="16">
                  <c:v>0.869400</c:v>
                </c:pt>
                <c:pt idx="17">
                  <c:v>0.864700</c:v>
                </c:pt>
                <c:pt idx="1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83333"/>
        <c:minorUnit val="0.009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8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4793"/>
          <c:y val="0.100219"/>
          <c:w val="0.87456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/>
                </c:pt>
              </c:strCache>
            </c:strRef>
          </c:cat>
          <c:val>
            <c:numRef>
              <c:f>'Italy-main2'!$E$4:$E$143</c:f>
              <c:numCache>
                <c:ptCount val="140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  <c:pt idx="136">
                  <c:v>0.041739</c:v>
                </c:pt>
                <c:pt idx="137">
                  <c:v>0.041444</c:v>
                </c:pt>
                <c:pt idx="138">
                  <c:v>0.041153</c:v>
                </c:pt>
                <c:pt idx="139">
                  <c:v>0.040928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2676"/>
          <c:y val="0"/>
          <c:w val="0.8353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4793"/>
          <c:y val="0.100219"/>
          <c:w val="0.87456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'Italy-main2'!$Q$3</c:f>
              <c:strCache>
                <c:ptCount val="1"/>
                <c:pt idx="0">
                  <c:v>Nuovi Positivi / 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/>
                </c:pt>
              </c:strCache>
            </c:strRef>
          </c:cat>
          <c:val>
            <c:numRef>
              <c:f>'Italy-main2'!$Q$4:$Q$143</c:f>
              <c:numCache>
                <c:ptCount val="140"/>
                <c:pt idx="0">
                  <c:v>0.025000</c:v>
                </c:pt>
                <c:pt idx="1">
                  <c:v>0.021633</c:v>
                </c:pt>
                <c:pt idx="2">
                  <c:v>0.080913</c:v>
                </c:pt>
                <c:pt idx="3">
                  <c:v>0.103008</c:v>
                </c:pt>
                <c:pt idx="4">
                  <c:v>0.064656</c:v>
                </c:pt>
                <c:pt idx="5">
                  <c:v>0.080917</c:v>
                </c:pt>
                <c:pt idx="6">
                  <c:v>0.229521</c:v>
                </c:pt>
                <c:pt idx="7">
                  <c:v>0.154193</c:v>
                </c:pt>
                <c:pt idx="8">
                  <c:v>0.185583</c:v>
                </c:pt>
                <c:pt idx="9">
                  <c:v>0.147450</c:v>
                </c:pt>
                <c:pt idx="10">
                  <c:v>0.304554</c:v>
                </c:pt>
                <c:pt idx="11">
                  <c:v>0.194646</c:v>
                </c:pt>
                <c:pt idx="12">
                  <c:v>0.218657</c:v>
                </c:pt>
                <c:pt idx="13">
                  <c:v>0.189460</c:v>
                </c:pt>
                <c:pt idx="14">
                  <c:v>0.462073</c:v>
                </c:pt>
                <c:pt idx="15">
                  <c:v>0.140880</c:v>
                </c:pt>
                <c:pt idx="16">
                  <c:v>0.186638</c:v>
                </c:pt>
                <c:pt idx="17">
                  <c:v>0.206191</c:v>
                </c:pt>
                <c:pt idx="18">
                  <c:v>0.221922</c:v>
                </c:pt>
                <c:pt idx="19">
                  <c:v>0.299349</c:v>
                </c:pt>
                <c:pt idx="20">
                  <c:v>0.228241</c:v>
                </c:pt>
                <c:pt idx="21">
                  <c:v>0.247493</c:v>
                </c:pt>
                <c:pt idx="22">
                  <c:v>0.329687</c:v>
                </c:pt>
                <c:pt idx="23">
                  <c:v>0.249171</c:v>
                </c:pt>
                <c:pt idx="24">
                  <c:v>0.308772</c:v>
                </c:pt>
                <c:pt idx="25">
                  <c:v>0.248289</c:v>
                </c:pt>
                <c:pt idx="26">
                  <c:v>0.248975</c:v>
                </c:pt>
                <c:pt idx="27">
                  <c:v>0.220810</c:v>
                </c:pt>
                <c:pt idx="28">
                  <c:v>0.280616</c:v>
                </c:pt>
                <c:pt idx="29">
                  <c:v>0.244185</c:v>
                </c:pt>
                <c:pt idx="30">
                  <c:v>0.189586</c:v>
                </c:pt>
                <c:pt idx="31">
                  <c:v>0.168046</c:v>
                </c:pt>
                <c:pt idx="32">
                  <c:v>0.180472</c:v>
                </c:pt>
                <c:pt idx="33">
                  <c:v>0.168533</c:v>
                </c:pt>
                <c:pt idx="34">
                  <c:v>0.212904</c:v>
                </c:pt>
                <c:pt idx="35">
                  <c:v>0.173604</c:v>
                </c:pt>
                <c:pt idx="36">
                  <c:v>0.136884</c:v>
                </c:pt>
                <c:pt idx="37">
                  <c:v>0.138790</c:v>
                </c:pt>
                <c:pt idx="38">
                  <c:v>0.117260</c:v>
                </c:pt>
                <c:pt idx="39">
                  <c:v>0.118730</c:v>
                </c:pt>
                <c:pt idx="40">
                  <c:v>0.128562</c:v>
                </c:pt>
                <c:pt idx="41">
                  <c:v>0.126062</c:v>
                </c:pt>
                <c:pt idx="42">
                  <c:v>0.118893</c:v>
                </c:pt>
                <c:pt idx="43">
                  <c:v>0.090143</c:v>
                </c:pt>
                <c:pt idx="44">
                  <c:v>0.074226</c:v>
                </c:pt>
                <c:pt idx="45">
                  <c:v>0.090909</c:v>
                </c:pt>
                <c:pt idx="46">
                  <c:v>0.073857</c:v>
                </c:pt>
                <c:pt idx="47">
                  <c:v>0.082920</c:v>
                </c:pt>
                <c:pt idx="48">
                  <c:v>0.087586</c:v>
                </c:pt>
                <c:pt idx="49">
                  <c:v>0.085873</c:v>
                </c:pt>
                <c:pt idx="50">
                  <c:v>0.110982</c:v>
                </c:pt>
                <c:pt idx="51">
                  <c:v>0.061009</c:v>
                </c:pt>
                <c:pt idx="52">
                  <c:v>0.062067</c:v>
                </c:pt>
                <c:pt idx="53">
                  <c:v>0.053162</c:v>
                </c:pt>
                <c:pt idx="54">
                  <c:v>0.056557</c:v>
                </c:pt>
                <c:pt idx="55">
                  <c:v>0.060089</c:v>
                </c:pt>
                <c:pt idx="56">
                  <c:v>0.054384</c:v>
                </c:pt>
                <c:pt idx="57">
                  <c:v>0.052354</c:v>
                </c:pt>
                <c:pt idx="58">
                  <c:v>0.053406</c:v>
                </c:pt>
                <c:pt idx="59">
                  <c:v>0.039695</c:v>
                </c:pt>
                <c:pt idx="60">
                  <c:v>0.048377</c:v>
                </c:pt>
                <c:pt idx="61">
                  <c:v>0.036047</c:v>
                </c:pt>
                <c:pt idx="62">
                  <c:v>0.046558</c:v>
                </c:pt>
                <c:pt idx="63">
                  <c:v>0.054339</c:v>
                </c:pt>
                <c:pt idx="64">
                  <c:v>0.036510</c:v>
                </c:pt>
                <c:pt idx="65">
                  <c:v>0.032682</c:v>
                </c:pt>
                <c:pt idx="66">
                  <c:v>0.027346</c:v>
                </c:pt>
                <c:pt idx="67">
                  <c:v>0.026480</c:v>
                </c:pt>
                <c:pt idx="68">
                  <c:v>0.034289</c:v>
                </c:pt>
                <c:pt idx="69">
                  <c:v>0.030911</c:v>
                </c:pt>
                <c:pt idx="70">
                  <c:v>0.032447</c:v>
                </c:pt>
                <c:pt idx="71">
                  <c:v>0.019452</c:v>
                </c:pt>
                <c:pt idx="72">
                  <c:v>0.022470</c:v>
                </c:pt>
                <c:pt idx="73">
                  <c:v>0.019912</c:v>
                </c:pt>
                <c:pt idx="74">
                  <c:v>0.020808</c:v>
                </c:pt>
                <c:pt idx="75">
                  <c:v>0.015657</c:v>
                </c:pt>
                <c:pt idx="76">
                  <c:v>0.015519</c:v>
                </c:pt>
                <c:pt idx="77">
                  <c:v>0.018262</c:v>
                </c:pt>
                <c:pt idx="78">
                  <c:v>0.020924</c:v>
                </c:pt>
                <c:pt idx="79">
                  <c:v>0.014329</c:v>
                </c:pt>
                <c:pt idx="80">
                  <c:v>0.013802</c:v>
                </c:pt>
                <c:pt idx="81">
                  <c:v>0.011573</c:v>
                </c:pt>
                <c:pt idx="82">
                  <c:v>0.012648</c:v>
                </c:pt>
                <c:pt idx="83">
                  <c:v>0.011231</c:v>
                </c:pt>
                <c:pt idx="84">
                  <c:v>0.012388</c:v>
                </c:pt>
                <c:pt idx="85">
                  <c:v>0.012872</c:v>
                </c:pt>
                <c:pt idx="86">
                  <c:v>0.009897</c:v>
                </c:pt>
                <c:pt idx="87">
                  <c:v>0.008957</c:v>
                </c:pt>
                <c:pt idx="88">
                  <c:v>0.008650</c:v>
                </c:pt>
                <c:pt idx="89">
                  <c:v>0.009239</c:v>
                </c:pt>
                <c:pt idx="90">
                  <c:v>0.009512</c:v>
                </c:pt>
                <c:pt idx="91">
                  <c:v>0.008513</c:v>
                </c:pt>
                <c:pt idx="92">
                  <c:v>0.006884</c:v>
                </c:pt>
                <c:pt idx="93">
                  <c:v>0.008674</c:v>
                </c:pt>
                <c:pt idx="94">
                  <c:v>0.007814</c:v>
                </c:pt>
                <c:pt idx="95">
                  <c:v>0.007153</c:v>
                </c:pt>
                <c:pt idx="96">
                  <c:v>0.005999</c:v>
                </c:pt>
                <c:pt idx="97">
                  <c:v>0.006153</c:v>
                </c:pt>
                <c:pt idx="98">
                  <c:v>0.006371</c:v>
                </c:pt>
                <c:pt idx="99">
                  <c:v>0.006097</c:v>
                </c:pt>
                <c:pt idx="100">
                  <c:v>0.008606</c:v>
                </c:pt>
                <c:pt idx="101">
                  <c:v>0.003543</c:v>
                </c:pt>
                <c:pt idx="102">
                  <c:v>0.007966</c:v>
                </c:pt>
                <c:pt idx="103">
                  <c:v>0.003725</c:v>
                </c:pt>
                <c:pt idx="104">
                  <c:v>0.003982</c:v>
                </c:pt>
                <c:pt idx="105">
                  <c:v>0.010328</c:v>
                </c:pt>
                <c:pt idx="106">
                  <c:v>0.005145</c:v>
                </c:pt>
                <c:pt idx="107">
                  <c:v>0.003222</c:v>
                </c:pt>
                <c:pt idx="108">
                  <c:v>0.006067</c:v>
                </c:pt>
                <c:pt idx="109">
                  <c:v>0.002308</c:v>
                </c:pt>
                <c:pt idx="110">
                  <c:v>0.006955</c:v>
                </c:pt>
                <c:pt idx="111">
                  <c:v>0.005979</c:v>
                </c:pt>
                <c:pt idx="112">
                  <c:v>0.010709</c:v>
                </c:pt>
                <c:pt idx="113">
                  <c:v>0.004479</c:v>
                </c:pt>
                <c:pt idx="114">
                  <c:v>0.004221</c:v>
                </c:pt>
                <c:pt idx="115">
                  <c:v>0.005692</c:v>
                </c:pt>
                <c:pt idx="116">
                  <c:v>-0.002572</c:v>
                </c:pt>
                <c:pt idx="117">
                  <c:v>0.004824</c:v>
                </c:pt>
                <c:pt idx="118">
                  <c:v>0.005525</c:v>
                </c:pt>
                <c:pt idx="119">
                  <c:v>0.007628</c:v>
                </c:pt>
                <c:pt idx="120">
                  <c:v>0.002791</c:v>
                </c:pt>
                <c:pt idx="121">
                  <c:v>0.010832</c:v>
                </c:pt>
                <c:pt idx="122">
                  <c:v>0.005280</c:v>
                </c:pt>
                <c:pt idx="123">
                  <c:v>0.004832</c:v>
                </c:pt>
                <c:pt idx="124">
                  <c:v>0.002852</c:v>
                </c:pt>
                <c:pt idx="125">
                  <c:v>0.004659</c:v>
                </c:pt>
                <c:pt idx="126">
                  <c:v>0.004629</c:v>
                </c:pt>
                <c:pt idx="127">
                  <c:v>0.002942</c:v>
                </c:pt>
                <c:pt idx="128">
                  <c:v>0.003287</c:v>
                </c:pt>
                <c:pt idx="129">
                  <c:v>0.003775</c:v>
                </c:pt>
                <c:pt idx="130">
                  <c:v>0.002892</c:v>
                </c:pt>
                <c:pt idx="131">
                  <c:v>0.009396</c:v>
                </c:pt>
                <c:pt idx="132">
                  <c:v>0.005125</c:v>
                </c:pt>
                <c:pt idx="133">
                  <c:v>0.009384</c:v>
                </c:pt>
                <c:pt idx="134">
                  <c:v>0.003170</c:v>
                </c:pt>
                <c:pt idx="135">
                  <c:v>0.003826</c:v>
                </c:pt>
                <c:pt idx="136">
                  <c:v>0.004072</c:v>
                </c:pt>
                <c:pt idx="137">
                  <c:v>0.005756</c:v>
                </c:pt>
                <c:pt idx="138">
                  <c:v>0.004093</c:v>
                </c:pt>
                <c:pt idx="139">
                  <c:v>0.006116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972222"/>
        <c:minorUnit val="0.0486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2676"/>
          <c:y val="0"/>
          <c:w val="0.8353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688"/>
          <c:y val="0.100219"/>
          <c:w val="0.85414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'Italy-main2'!$P$3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'Italy-main2'!$B$4:$B$143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/>
                </c:pt>
              </c:strCache>
            </c:strRef>
          </c:cat>
          <c:val>
            <c:numRef>
              <c:f>'Italy-main2'!$P$4:$P$143</c:f>
              <c:numCache>
                <c:ptCount val="140"/>
                <c:pt idx="0">
                  <c:v>2000.000000</c:v>
                </c:pt>
                <c:pt idx="1">
                  <c:v>4299.000000</c:v>
                </c:pt>
                <c:pt idx="2">
                  <c:v>964.000000</c:v>
                </c:pt>
                <c:pt idx="3">
                  <c:v>2427.000000</c:v>
                </c:pt>
                <c:pt idx="4">
                  <c:v>3681.000000</c:v>
                </c:pt>
                <c:pt idx="5">
                  <c:v>2966.000000</c:v>
                </c:pt>
                <c:pt idx="6">
                  <c:v>2466.000000</c:v>
                </c:pt>
                <c:pt idx="7">
                  <c:v>2218.000000</c:v>
                </c:pt>
                <c:pt idx="8">
                  <c:v>2511.000000</c:v>
                </c:pt>
                <c:pt idx="9">
                  <c:v>3981.000000</c:v>
                </c:pt>
                <c:pt idx="10">
                  <c:v>2525.000000</c:v>
                </c:pt>
                <c:pt idx="11">
                  <c:v>3997.000000</c:v>
                </c:pt>
                <c:pt idx="12">
                  <c:v>5703.000000</c:v>
                </c:pt>
                <c:pt idx="13">
                  <c:v>7875.000000</c:v>
                </c:pt>
                <c:pt idx="14">
                  <c:v>3889.000000</c:v>
                </c:pt>
                <c:pt idx="15">
                  <c:v>6935.000000</c:v>
                </c:pt>
                <c:pt idx="16">
                  <c:v>12393.000000</c:v>
                </c:pt>
                <c:pt idx="17">
                  <c:v>12857.000000</c:v>
                </c:pt>
                <c:pt idx="18">
                  <c:v>11477.000000</c:v>
                </c:pt>
                <c:pt idx="19">
                  <c:v>11682.000000</c:v>
                </c:pt>
                <c:pt idx="20">
                  <c:v>15729.000000</c:v>
                </c:pt>
                <c:pt idx="21">
                  <c:v>13063.000000</c:v>
                </c:pt>
                <c:pt idx="22">
                  <c:v>10695.000000</c:v>
                </c:pt>
                <c:pt idx="23">
                  <c:v>16884.000000</c:v>
                </c:pt>
                <c:pt idx="24">
                  <c:v>17236.000000</c:v>
                </c:pt>
                <c:pt idx="25">
                  <c:v>24109.000000</c:v>
                </c:pt>
                <c:pt idx="26">
                  <c:v>26336.000000</c:v>
                </c:pt>
                <c:pt idx="27">
                  <c:v>25180.000000</c:v>
                </c:pt>
                <c:pt idx="28">
                  <c:v>17066.000000</c:v>
                </c:pt>
                <c:pt idx="29">
                  <c:v>21496.000000</c:v>
                </c:pt>
                <c:pt idx="30">
                  <c:v>27481.000000</c:v>
                </c:pt>
                <c:pt idx="31">
                  <c:v>36615.000000</c:v>
                </c:pt>
                <c:pt idx="32">
                  <c:v>33019.000000</c:v>
                </c:pt>
                <c:pt idx="33">
                  <c:v>35447.000000</c:v>
                </c:pt>
                <c:pt idx="34">
                  <c:v>24504.000000</c:v>
                </c:pt>
                <c:pt idx="35">
                  <c:v>23329.000000</c:v>
                </c:pt>
                <c:pt idx="36">
                  <c:v>29609.000000</c:v>
                </c:pt>
                <c:pt idx="37">
                  <c:v>34455.000000</c:v>
                </c:pt>
                <c:pt idx="38">
                  <c:v>39809.000000</c:v>
                </c:pt>
                <c:pt idx="39">
                  <c:v>38617.000000</c:v>
                </c:pt>
                <c:pt idx="40">
                  <c:v>37375.000000</c:v>
                </c:pt>
                <c:pt idx="41">
                  <c:v>34237.000000</c:v>
                </c:pt>
                <c:pt idx="42">
                  <c:v>30271.000000</c:v>
                </c:pt>
                <c:pt idx="43">
                  <c:v>33713.000000</c:v>
                </c:pt>
                <c:pt idx="44">
                  <c:v>51680.000000</c:v>
                </c:pt>
                <c:pt idx="45">
                  <c:v>46244.000000</c:v>
                </c:pt>
                <c:pt idx="46">
                  <c:v>53495.000000</c:v>
                </c:pt>
                <c:pt idx="47">
                  <c:v>56609.000000</c:v>
                </c:pt>
                <c:pt idx="48">
                  <c:v>46720.000000</c:v>
                </c:pt>
                <c:pt idx="49">
                  <c:v>36717.000000</c:v>
                </c:pt>
                <c:pt idx="50">
                  <c:v>26779.000000</c:v>
                </c:pt>
                <c:pt idx="51">
                  <c:v>43715.000000</c:v>
                </c:pt>
                <c:pt idx="52">
                  <c:v>60999.000000</c:v>
                </c:pt>
                <c:pt idx="53">
                  <c:v>65705.000000</c:v>
                </c:pt>
                <c:pt idx="54">
                  <c:v>61725.000000</c:v>
                </c:pt>
                <c:pt idx="55">
                  <c:v>50708.000000</c:v>
                </c:pt>
                <c:pt idx="56">
                  <c:v>41483.000000</c:v>
                </c:pt>
                <c:pt idx="57">
                  <c:v>52126.000000</c:v>
                </c:pt>
                <c:pt idx="58">
                  <c:v>63101.000000</c:v>
                </c:pt>
                <c:pt idx="59">
                  <c:v>66658.000000</c:v>
                </c:pt>
                <c:pt idx="60">
                  <c:v>62447.000000</c:v>
                </c:pt>
                <c:pt idx="61">
                  <c:v>65387.000000</c:v>
                </c:pt>
                <c:pt idx="62">
                  <c:v>49916.000000</c:v>
                </c:pt>
                <c:pt idx="63">
                  <c:v>32003.000000</c:v>
                </c:pt>
                <c:pt idx="64">
                  <c:v>57272.000000</c:v>
                </c:pt>
                <c:pt idx="65">
                  <c:v>63827.000000</c:v>
                </c:pt>
                <c:pt idx="66">
                  <c:v>68456.000000</c:v>
                </c:pt>
                <c:pt idx="67">
                  <c:v>74208.000000</c:v>
                </c:pt>
                <c:pt idx="68">
                  <c:v>55412.000000</c:v>
                </c:pt>
                <c:pt idx="69">
                  <c:v>44935.000000</c:v>
                </c:pt>
                <c:pt idx="70">
                  <c:v>37631.000000</c:v>
                </c:pt>
                <c:pt idx="71">
                  <c:v>55263.000000</c:v>
                </c:pt>
                <c:pt idx="72">
                  <c:v>64263.000000</c:v>
                </c:pt>
                <c:pt idx="73">
                  <c:v>70359.000000</c:v>
                </c:pt>
                <c:pt idx="74">
                  <c:v>63775.000000</c:v>
                </c:pt>
                <c:pt idx="75">
                  <c:v>69171.000000</c:v>
                </c:pt>
                <c:pt idx="76">
                  <c:v>51678.000000</c:v>
                </c:pt>
                <c:pt idx="77">
                  <c:v>40740.000000</c:v>
                </c:pt>
                <c:pt idx="78">
                  <c:v>67003.000000</c:v>
                </c:pt>
                <c:pt idx="79">
                  <c:v>61973.000000</c:v>
                </c:pt>
                <c:pt idx="80">
                  <c:v>71876.000000</c:v>
                </c:pt>
                <c:pt idx="81">
                  <c:v>68176.000000</c:v>
                </c:pt>
                <c:pt idx="82">
                  <c:v>69179.000000</c:v>
                </c:pt>
                <c:pt idx="83">
                  <c:v>60101.000000</c:v>
                </c:pt>
                <c:pt idx="84">
                  <c:v>36406.000000</c:v>
                </c:pt>
                <c:pt idx="85">
                  <c:v>63158.000000</c:v>
                </c:pt>
                <c:pt idx="86">
                  <c:v>67195.000000</c:v>
                </c:pt>
                <c:pt idx="87">
                  <c:v>71679.000000</c:v>
                </c:pt>
                <c:pt idx="88">
                  <c:v>75380.000000</c:v>
                </c:pt>
                <c:pt idx="89">
                  <c:v>72410.000000</c:v>
                </c:pt>
                <c:pt idx="90">
                  <c:v>55824.000000</c:v>
                </c:pt>
                <c:pt idx="91">
                  <c:v>35241.000000</c:v>
                </c:pt>
                <c:pt idx="92">
                  <c:v>57674.000000</c:v>
                </c:pt>
                <c:pt idx="93">
                  <c:v>67324.000000</c:v>
                </c:pt>
                <c:pt idx="94">
                  <c:v>75893.000000</c:v>
                </c:pt>
                <c:pt idx="95">
                  <c:v>72135.000000</c:v>
                </c:pt>
                <c:pt idx="96">
                  <c:v>69342.000000</c:v>
                </c:pt>
                <c:pt idx="97">
                  <c:v>54118.000000</c:v>
                </c:pt>
                <c:pt idx="98">
                  <c:v>31394.000000</c:v>
                </c:pt>
                <c:pt idx="99">
                  <c:v>52159.000000</c:v>
                </c:pt>
                <c:pt idx="100">
                  <c:v>37299.000000</c:v>
                </c:pt>
                <c:pt idx="101">
                  <c:v>49953.000000</c:v>
                </c:pt>
                <c:pt idx="102">
                  <c:v>65028.000000</c:v>
                </c:pt>
                <c:pt idx="103">
                  <c:v>72485.000000</c:v>
                </c:pt>
                <c:pt idx="104">
                  <c:v>49478.000000</c:v>
                </c:pt>
                <c:pt idx="105">
                  <c:v>27112.000000</c:v>
                </c:pt>
                <c:pt idx="106">
                  <c:v>55003.000000</c:v>
                </c:pt>
                <c:pt idx="107">
                  <c:v>62699.000000</c:v>
                </c:pt>
                <c:pt idx="108">
                  <c:v>62472.000000</c:v>
                </c:pt>
                <c:pt idx="109">
                  <c:v>70620.000000</c:v>
                </c:pt>
                <c:pt idx="110">
                  <c:v>49750.000000</c:v>
                </c:pt>
                <c:pt idx="111">
                  <c:v>56527.000000</c:v>
                </c:pt>
                <c:pt idx="112">
                  <c:v>28107.000000</c:v>
                </c:pt>
                <c:pt idx="113">
                  <c:v>46882.000000</c:v>
                </c:pt>
                <c:pt idx="114">
                  <c:v>77701.000000</c:v>
                </c:pt>
                <c:pt idx="115">
                  <c:v>58154.000000</c:v>
                </c:pt>
                <c:pt idx="116">
                  <c:v>57541.000000</c:v>
                </c:pt>
                <c:pt idx="117">
                  <c:v>54722.000000</c:v>
                </c:pt>
                <c:pt idx="118">
                  <c:v>40545.000000</c:v>
                </c:pt>
                <c:pt idx="119">
                  <c:v>28972.000000</c:v>
                </c:pt>
                <c:pt idx="120">
                  <c:v>40485.000000</c:v>
                </c:pt>
                <c:pt idx="121">
                  <c:v>53266.000000</c:v>
                </c:pt>
                <c:pt idx="122">
                  <c:v>56061.000000</c:v>
                </c:pt>
                <c:pt idx="123">
                  <c:v>52768.000000</c:v>
                </c:pt>
                <c:pt idx="124">
                  <c:v>61351.000000</c:v>
                </c:pt>
                <c:pt idx="125">
                  <c:v>37346.000000</c:v>
                </c:pt>
                <c:pt idx="126">
                  <c:v>27218.000000</c:v>
                </c:pt>
                <c:pt idx="127">
                  <c:v>48273.000000</c:v>
                </c:pt>
                <c:pt idx="128">
                  <c:v>55366.000000</c:v>
                </c:pt>
                <c:pt idx="129">
                  <c:v>53243.000000</c:v>
                </c:pt>
                <c:pt idx="130">
                  <c:v>77096.000000</c:v>
                </c:pt>
                <c:pt idx="131">
                  <c:v>25011.000000</c:v>
                </c:pt>
                <c:pt idx="132">
                  <c:v>37462.000000</c:v>
                </c:pt>
                <c:pt idx="133">
                  <c:v>22166.000000</c:v>
                </c:pt>
                <c:pt idx="134">
                  <c:v>43219.000000</c:v>
                </c:pt>
                <c:pt idx="135">
                  <c:v>50443.000000</c:v>
                </c:pt>
                <c:pt idx="136">
                  <c:v>52552.000000</c:v>
                </c:pt>
                <c:pt idx="137">
                  <c:v>47953.000000</c:v>
                </c:pt>
                <c:pt idx="138">
                  <c:v>45931.000000</c:v>
                </c:pt>
                <c:pt idx="139">
                  <c:v>38259.000000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645"/>
          <c:y val="0"/>
          <c:w val="0.81586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4283"/>
          <c:y val="0.100219"/>
          <c:w val="0.89001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'Italy-main2'!$R$3</c:f>
              <c:strCache>
                <c:ptCount val="1"/>
                <c:pt idx="0">
                  <c:v>Nuovi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/>
                </c:pt>
              </c:strCache>
            </c:strRef>
          </c:cat>
          <c:val>
            <c:numRef>
              <c:f>'Italy-main2'!$R$4:$R$143</c:f>
              <c:numCache>
                <c:ptCount val="140"/>
                <c:pt idx="0">
                  <c:v>50.000000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333.000000</c:v>
                </c:pt>
                <c:pt idx="98">
                  <c:v>200.000000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301.000000</c:v>
                </c:pt>
                <c:pt idx="113">
                  <c:v>210.000000</c:v>
                </c:pt>
                <c:pt idx="114">
                  <c:v>328.000000</c:v>
                </c:pt>
                <c:pt idx="115">
                  <c:v>331.000000</c:v>
                </c:pt>
                <c:pt idx="116">
                  <c:v>-148.000000</c:v>
                </c:pt>
                <c:pt idx="117">
                  <c:v>264.000000</c:v>
                </c:pt>
                <c:pt idx="118">
                  <c:v>224.000000</c:v>
                </c:pt>
                <c:pt idx="119">
                  <c:v>221.000000</c:v>
                </c:pt>
                <c:pt idx="120">
                  <c:v>113.000000</c:v>
                </c:pt>
                <c:pt idx="121">
                  <c:v>577.000000</c:v>
                </c:pt>
                <c:pt idx="122">
                  <c:v>296.000000</c:v>
                </c:pt>
                <c:pt idx="123">
                  <c:v>255.000000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182.000000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137.000000</c:v>
                </c:pt>
                <c:pt idx="135">
                  <c:v>193.000000</c:v>
                </c:pt>
                <c:pt idx="136">
                  <c:v>214.000000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0892"/>
          <c:y val="0"/>
          <c:w val="0.85012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1645"/>
          <c:y val="0.100219"/>
          <c:w val="0.8708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'Italy-prediction'!$B$3:$B$78</c:f>
              <c:strCache>
                <c:ptCount val="7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</c:strCache>
            </c:strRef>
          </c:cat>
          <c:val>
            <c:numRef>
              <c:f>'Italy-prediction'!$C$3:$C$78</c:f>
              <c:numCache>
                <c:ptCount val="76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  <c:pt idx="45">
                  <c:v>1615.000000</c:v>
                </c:pt>
                <c:pt idx="46">
                  <c:v>1396.000000</c:v>
                </c:pt>
                <c:pt idx="47">
                  <c:v>1996.000000</c:v>
                </c:pt>
                <c:pt idx="48">
                  <c:v>1984.000000</c:v>
                </c:pt>
                <c:pt idx="49">
                  <c:v>1363.000000</c:v>
                </c:pt>
                <c:pt idx="50">
                  <c:v>675.000000</c:v>
                </c:pt>
                <c:pt idx="51">
                  <c:v>1127.000000</c:v>
                </c:pt>
                <c:pt idx="52">
                  <c:v>1189.000000</c:v>
                </c:pt>
                <c:pt idx="53">
                  <c:v>355.000000</c:v>
                </c:pt>
                <c:pt idx="54">
                  <c:v>809.000000</c:v>
                </c:pt>
                <c:pt idx="55">
                  <c:v>486.000000</c:v>
                </c:pt>
                <c:pt idx="56">
                  <c:v>-20.000000</c:v>
                </c:pt>
                <c:pt idx="57">
                  <c:v>-528.000000</c:v>
                </c:pt>
                <c:pt idx="58">
                  <c:v>-10.000000</c:v>
                </c:pt>
                <c:pt idx="59">
                  <c:v>-851.000000</c:v>
                </c:pt>
                <c:pt idx="60">
                  <c:v>-321.000000</c:v>
                </c:pt>
                <c:pt idx="61">
                  <c:v>-680.000000</c:v>
                </c:pt>
                <c:pt idx="62">
                  <c:v>256.000000</c:v>
                </c:pt>
                <c:pt idx="63">
                  <c:v>-290.000000</c:v>
                </c:pt>
                <c:pt idx="64">
                  <c:v>-608.000000</c:v>
                </c:pt>
                <c:pt idx="65">
                  <c:v>-548.000000</c:v>
                </c:pt>
                <c:pt idx="66">
                  <c:v>-3106.000000</c:v>
                </c:pt>
                <c:pt idx="67">
                  <c:v>-608.000000</c:v>
                </c:pt>
                <c:pt idx="68">
                  <c:v>-239.000000</c:v>
                </c:pt>
                <c:pt idx="69">
                  <c:v>-525.000000</c:v>
                </c:pt>
                <c:pt idx="70">
                  <c:v>-199.000000</c:v>
                </c:pt>
                <c:pt idx="71">
                  <c:v>-1513.000000</c:v>
                </c:pt>
                <c:pt idx="72">
                  <c:v>-6939.000000</c:v>
                </c:pt>
                <c:pt idx="73">
                  <c:v>-1904.000000</c:v>
                </c:pt>
                <c:pt idx="74">
                  <c:v>-1663.000000</c:v>
                </c:pt>
                <c:pt idx="75">
                  <c:v>-3119.000000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38.89"/>
        <c:minorUnit val="1069.4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464"/>
          <c:y val="0"/>
          <c:w val="0.831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1,9617e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0,2353x
R² = 0,9417</a:t>
                    </a:r>
                  </a:p>
                </c:rich>
              </c:tx>
            </c:trendlineLbl>
          </c:trendline>
          <c:cat>
            <c:strRef>
              <c:f>'Italy-prediction'!$B$3:$B$30</c:f>
              <c:strCache>
                <c:ptCount val="2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</c:strCache>
            </c:strRef>
          </c:cat>
          <c:val>
            <c:numRef>
              <c:f>'Italy-prediction'!$D$3:$D$30</c:f>
              <c:numCache>
                <c:ptCount val="2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0,1755x - 2,4375
R² = 0,6646</a:t>
                    </a:r>
                  </a:p>
                </c:rich>
              </c:tx>
            </c:trendlineLbl>
          </c:trendline>
          <c:xVal>
            <c:numRef>
              <c:f>'Italy-prediction'!$C$3:$C$43</c:f>
              <c:numCache>
                <c:ptCount val="41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'Italy-prediction'!$D$3:$D$43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0,1333x + 18,152
R² = 0,8761</a:t>
                    </a:r>
                  </a:p>
                </c:rich>
              </c:tx>
            </c:trendlineLbl>
          </c:trendline>
          <c:xVal>
            <c:numRef>
              <c:f>'Italy-prediction'!$E$3:$E$142</c:f>
              <c:numCache>
                <c:ptCount val="140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</c:numCache>
            </c:numRef>
          </c:xVal>
          <c:yVal>
            <c:numRef>
              <c:f>'Italy-prediction'!$D$3:$D$142</c:f>
              <c:numCache>
                <c:ptCount val="140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  <c:pt idx="138">
                  <c:v>7.000000</c:v>
                </c:pt>
                <c:pt idx="139">
                  <c:v>9.000000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750"/>
        <c:minorUnit val="8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26,431e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0,2154x
R² = 0,9757</a:t>
                    </a:r>
                  </a:p>
                </c:rich>
              </c:tx>
            </c:trendlineLbl>
          </c:trendline>
          <c:cat>
            <c:strRef>
              <c:f>'Italy-main'!$B$4:$B$24</c:f>
              <c:strCache>
                <c:ptCount val="2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</c:strCache>
            </c:strRef>
          </c:cat>
          <c:val>
            <c:numRef>
              <c:f>'Italy-main'!$D$4:$D$24</c:f>
              <c:numCache>
                <c:ptCount val="21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3506"/>
          <c:y val="0.100219"/>
          <c:w val="0.8739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4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'Italy-prediction'!$G$3:$G$100</c:f>
              <c:numCache>
                <c:ptCount val="98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66.667"/>
        <c:minorUnit val="2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116"/>
          <c:y val="0"/>
          <c:w val="0.82108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6013"/>
          <c:y val="0.100219"/>
          <c:w val="0.88248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'Italy-prediction'!$F$3:$F$100</c:f>
              <c:numCache>
                <c:ptCount val="98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4073"/>
          <c:y val="0"/>
          <c:w val="0.82964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0,0121x + 3,3015
R² = 0,1304</a:t>
                    </a:r>
                  </a:p>
                </c:rich>
              </c:tx>
            </c:trendlineLbl>
          </c:trendline>
          <c:xVal>
            <c:numRef>
              <c:f>'Italy-prediction'!$C$3:$C$10</c:f>
              <c:numCache>
                <c:ptCount val="8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'Italy-prediction'!$D$3:$D$10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'Italy-prediction'!$I$2</c:f>
              <c:strCache>
                <c:ptCount val="1"/>
                <c:pt idx="0">
                  <c:v>Variazione della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'Italy-prediction'!$I$3:$I$45</c:f>
              <c:numCache>
                <c:ptCount val="43"/>
                <c:pt idx="0">
                  <c:v>1.000000</c:v>
                </c:pt>
                <c:pt idx="1">
                  <c:v>-129.000000</c:v>
                </c:pt>
                <c:pt idx="2">
                  <c:v>113.000000</c:v>
                </c:pt>
                <c:pt idx="3">
                  <c:v>187.000000</c:v>
                </c:pt>
                <c:pt idx="4">
                  <c:v>-184.000000</c:v>
                </c:pt>
                <c:pt idx="5">
                  <c:v>14.000000</c:v>
                </c:pt>
                <c:pt idx="6">
                  <c:v>324.000000</c:v>
                </c:pt>
                <c:pt idx="7">
                  <c:v>-550.000000</c:v>
                </c:pt>
                <c:pt idx="8">
                  <c:v>348.000000</c:v>
                </c:pt>
                <c:pt idx="9">
                  <c:v>-3.000000</c:v>
                </c:pt>
                <c:pt idx="10">
                  <c:v>61.000000</c:v>
                </c:pt>
                <c:pt idx="11">
                  <c:v>-173.000000</c:v>
                </c:pt>
                <c:pt idx="12">
                  <c:v>460.000000</c:v>
                </c:pt>
                <c:pt idx="13">
                  <c:v>-224.000000</c:v>
                </c:pt>
                <c:pt idx="14">
                  <c:v>60.000000</c:v>
                </c:pt>
                <c:pt idx="15">
                  <c:v>-1125.000000</c:v>
                </c:pt>
                <c:pt idx="16">
                  <c:v>2156.000000</c:v>
                </c:pt>
                <c:pt idx="17">
                  <c:v>-998.000000</c:v>
                </c:pt>
                <c:pt idx="18">
                  <c:v>-442.000000</c:v>
                </c:pt>
                <c:pt idx="19">
                  <c:v>1054.000000</c:v>
                </c:pt>
                <c:pt idx="20">
                  <c:v>-857.000000</c:v>
                </c:pt>
                <c:pt idx="21">
                  <c:v>-450.000000</c:v>
                </c:pt>
                <c:pt idx="22">
                  <c:v>650.000000</c:v>
                </c:pt>
                <c:pt idx="23">
                  <c:v>388.000000</c:v>
                </c:pt>
                <c:pt idx="24">
                  <c:v>434.000000</c:v>
                </c:pt>
                <c:pt idx="25">
                  <c:v>-451.000000</c:v>
                </c:pt>
                <c:pt idx="26">
                  <c:v>-93.000000</c:v>
                </c:pt>
                <c:pt idx="27">
                  <c:v>-1568.000000</c:v>
                </c:pt>
                <c:pt idx="28">
                  <c:v>226.000000</c:v>
                </c:pt>
                <c:pt idx="29">
                  <c:v>1231.000000</c:v>
                </c:pt>
                <c:pt idx="30">
                  <c:v>-499.000000</c:v>
                </c:pt>
                <c:pt idx="31">
                  <c:v>982.000000</c:v>
                </c:pt>
                <c:pt idx="32">
                  <c:v>-1137.000000</c:v>
                </c:pt>
                <c:pt idx="33">
                  <c:v>209.000000</c:v>
                </c:pt>
                <c:pt idx="34">
                  <c:v>-772.000000</c:v>
                </c:pt>
                <c:pt idx="35">
                  <c:v>-410.000000</c:v>
                </c:pt>
                <c:pt idx="36">
                  <c:v>1170.000000</c:v>
                </c:pt>
                <c:pt idx="37">
                  <c:v>726.000000</c:v>
                </c:pt>
                <c:pt idx="38">
                  <c:v>-843.000000</c:v>
                </c:pt>
                <c:pt idx="39">
                  <c:v>31.000000</c:v>
                </c:pt>
                <c:pt idx="40">
                  <c:v>303.000000</c:v>
                </c:pt>
                <c:pt idx="41">
                  <c:v>-709.000000</c:v>
                </c:pt>
                <c:pt idx="42">
                  <c:v>-228.000000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'Italy-prediction'!$H$2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'Italy-prediction'!$H$3:$H$45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0219"/>
          <c:w val="0.8705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'Italy-prediction'!$B$3:$B$103</c:f>
              <c:strCache>
                <c:ptCount val="10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</c:strCache>
            </c:strRef>
          </c:cat>
          <c:val>
            <c:numRef>
              <c:f>'Italy-prediction'!$D$3:$D$103</c:f>
              <c:numCache>
                <c:ptCount val="10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3178"/>
          <c:y val="0.100219"/>
          <c:w val="0.86329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'Italy-prediction'!$E$3:$E$142</c:f>
              <c:numCache>
                <c:ptCount val="140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0593"/>
          <c:y val="0"/>
          <c:w val="0.8246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3529"/>
          <c:y val="0.100219"/>
          <c:w val="0.88006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'Italy-prediction'!$G$3:$G$142</c:f>
              <c:numCache>
                <c:ptCount val="140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  <c:pt idx="98">
                  <c:v>-177.000000</c:v>
                </c:pt>
                <c:pt idx="99">
                  <c:v>140.000000</c:v>
                </c:pt>
                <c:pt idx="100">
                  <c:v>3.000000</c:v>
                </c:pt>
                <c:pt idx="101">
                  <c:v>-144.000000</c:v>
                </c:pt>
                <c:pt idx="102">
                  <c:v>341.000000</c:v>
                </c:pt>
                <c:pt idx="103">
                  <c:v>-248.000000</c:v>
                </c:pt>
                <c:pt idx="104">
                  <c:v>-73.000000</c:v>
                </c:pt>
                <c:pt idx="105">
                  <c:v>83.000000</c:v>
                </c:pt>
                <c:pt idx="106">
                  <c:v>3.000000</c:v>
                </c:pt>
                <c:pt idx="107">
                  <c:v>-81.000000</c:v>
                </c:pt>
                <c:pt idx="108">
                  <c:v>177.000000</c:v>
                </c:pt>
                <c:pt idx="109">
                  <c:v>-216.000000</c:v>
                </c:pt>
                <c:pt idx="110">
                  <c:v>183.000000</c:v>
                </c:pt>
                <c:pt idx="111">
                  <c:v>-8.000000</c:v>
                </c:pt>
                <c:pt idx="112">
                  <c:v>-35.000000</c:v>
                </c:pt>
                <c:pt idx="113">
                  <c:v>-93.000000</c:v>
                </c:pt>
                <c:pt idx="114">
                  <c:v>119.000000</c:v>
                </c:pt>
                <c:pt idx="115">
                  <c:v>4.000000</c:v>
                </c:pt>
                <c:pt idx="116">
                  <c:v>-82.000000</c:v>
                </c:pt>
                <c:pt idx="117">
                  <c:v>11.000000</c:v>
                </c:pt>
                <c:pt idx="118">
                  <c:v>-38.000000</c:v>
                </c:pt>
                <c:pt idx="119">
                  <c:v>-6.000000</c:v>
                </c:pt>
                <c:pt idx="120">
                  <c:v>-96.000000</c:v>
                </c:pt>
                <c:pt idx="121">
                  <c:v>68.000000</c:v>
                </c:pt>
                <c:pt idx="122">
                  <c:v>106.000000</c:v>
                </c:pt>
                <c:pt idx="123">
                  <c:v>-37.000000</c:v>
                </c:pt>
                <c:pt idx="124">
                  <c:v>-84.000000</c:v>
                </c:pt>
                <c:pt idx="125">
                  <c:v>-1.000000</c:v>
                </c:pt>
                <c:pt idx="126">
                  <c:v>-48.000000</c:v>
                </c:pt>
                <c:pt idx="127">
                  <c:v>16.000000</c:v>
                </c:pt>
                <c:pt idx="128">
                  <c:v>45.000000</c:v>
                </c:pt>
                <c:pt idx="129">
                  <c:v>14.000000</c:v>
                </c:pt>
                <c:pt idx="130">
                  <c:v>22.000000</c:v>
                </c:pt>
                <c:pt idx="131">
                  <c:v>12.000000</c:v>
                </c:pt>
                <c:pt idx="132">
                  <c:v>-43.000000</c:v>
                </c:pt>
                <c:pt idx="133">
                  <c:v>16.000000</c:v>
                </c:pt>
                <c:pt idx="134">
                  <c:v>-70.000000</c:v>
                </c:pt>
                <c:pt idx="135">
                  <c:v>55.000000</c:v>
                </c:pt>
                <c:pt idx="136">
                  <c:v>36.000000</c:v>
                </c:pt>
                <c:pt idx="137">
                  <c:v>47.000000</c:v>
                </c:pt>
                <c:pt idx="138">
                  <c:v>-88.000000</c:v>
                </c:pt>
                <c:pt idx="139">
                  <c:v>46.000000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700"/>
          <c:min val="-7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443"/>
          <c:y val="0"/>
          <c:w val="0.8267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4266"/>
          <c:y val="0.100219"/>
          <c:w val="0.91095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/>
                </c:pt>
              </c:strCache>
            </c:strRef>
          </c:cat>
          <c:val>
            <c:numRef>
              <c:f>'Italy-prediction'!$F$3:$F$142</c:f>
              <c:numCache>
                <c:ptCount val="140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  <c:pt idx="98">
                  <c:v>-15.000000</c:v>
                </c:pt>
                <c:pt idx="99">
                  <c:v>-5.000000</c:v>
                </c:pt>
                <c:pt idx="100">
                  <c:v>16.000000</c:v>
                </c:pt>
                <c:pt idx="101">
                  <c:v>17.000000</c:v>
                </c:pt>
                <c:pt idx="102">
                  <c:v>-3.000000</c:v>
                </c:pt>
                <c:pt idx="103">
                  <c:v>-13.000000</c:v>
                </c:pt>
                <c:pt idx="104">
                  <c:v>-19.000000</c:v>
                </c:pt>
                <c:pt idx="105">
                  <c:v>12.000000</c:v>
                </c:pt>
                <c:pt idx="106">
                  <c:v>14.000000</c:v>
                </c:pt>
                <c:pt idx="107">
                  <c:v>-8.000000</c:v>
                </c:pt>
                <c:pt idx="108">
                  <c:v>-18.000000</c:v>
                </c:pt>
                <c:pt idx="109">
                  <c:v>3.000000</c:v>
                </c:pt>
                <c:pt idx="110">
                  <c:v>22.000000</c:v>
                </c:pt>
                <c:pt idx="111">
                  <c:v>-34.000000</c:v>
                </c:pt>
                <c:pt idx="112">
                  <c:v>-18.000000</c:v>
                </c:pt>
                <c:pt idx="113">
                  <c:v>8.000000</c:v>
                </c:pt>
                <c:pt idx="114">
                  <c:v>9.000000</c:v>
                </c:pt>
                <c:pt idx="115">
                  <c:v>23.000000</c:v>
                </c:pt>
                <c:pt idx="116">
                  <c:v>-19.000000</c:v>
                </c:pt>
                <c:pt idx="117">
                  <c:v>2.000000</c:v>
                </c:pt>
                <c:pt idx="118">
                  <c:v>-25.000000</c:v>
                </c:pt>
                <c:pt idx="119">
                  <c:v>-1.000000</c:v>
                </c:pt>
                <c:pt idx="120">
                  <c:v>-5.000000</c:v>
                </c:pt>
                <c:pt idx="121">
                  <c:v>-49.000000</c:v>
                </c:pt>
                <c:pt idx="122">
                  <c:v>65.000000</c:v>
                </c:pt>
                <c:pt idx="123">
                  <c:v>-4.000000</c:v>
                </c:pt>
                <c:pt idx="124">
                  <c:v>-22.000000</c:v>
                </c:pt>
                <c:pt idx="125">
                  <c:v>14.000000</c:v>
                </c:pt>
                <c:pt idx="126">
                  <c:v>-16.000000</c:v>
                </c:pt>
                <c:pt idx="127">
                  <c:v>17.000000</c:v>
                </c:pt>
                <c:pt idx="128">
                  <c:v>-2.000000</c:v>
                </c:pt>
                <c:pt idx="129">
                  <c:v>9.000000</c:v>
                </c:pt>
                <c:pt idx="130">
                  <c:v>-15.000000</c:v>
                </c:pt>
                <c:pt idx="131">
                  <c:v>6.000000</c:v>
                </c:pt>
                <c:pt idx="132">
                  <c:v>-14.000000</c:v>
                </c:pt>
                <c:pt idx="133">
                  <c:v>1.000000</c:v>
                </c:pt>
                <c:pt idx="134">
                  <c:v>22.000000</c:v>
                </c:pt>
                <c:pt idx="135">
                  <c:v>-15.000000</c:v>
                </c:pt>
                <c:pt idx="136">
                  <c:v>-3.000000</c:v>
                </c:pt>
                <c:pt idx="137">
                  <c:v>0.000000</c:v>
                </c:pt>
                <c:pt idx="138">
                  <c:v>-5.000000</c:v>
                </c:pt>
                <c:pt idx="139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-1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231"/>
          <c:y val="0"/>
          <c:w val="0.8564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7324"/>
          <c:y val="0.100219"/>
          <c:w val="0.9070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/>
                </c:pt>
              </c:strCache>
            </c:strRef>
          </c:cat>
          <c:val>
            <c:numRef>
              <c:f>'Italy-prediction'!$D$3:$D$142</c:f>
              <c:numCache>
                <c:ptCount val="140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  <c:pt idx="138">
                  <c:v>7.000000</c:v>
                </c:pt>
                <c:pt idx="139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2529"/>
          <c:y val="0"/>
          <c:w val="0.86639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324"/>
          <c:y val="0.100219"/>
          <c:w val="0.8898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'Italy-main'!$J$4:$J$143</c:f>
              <c:numCache>
                <c:ptCount val="140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  <c:pt idx="138">
                  <c:v>34945.000000</c:v>
                </c:pt>
                <c:pt idx="139">
                  <c:v>34954.000000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947"/>
          <c:y val="0"/>
          <c:w val="0.84996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4866"/>
          <c:y val="0.100219"/>
          <c:w val="0.8870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'Italy-prediction'!$E$3:$E$142</c:f>
              <c:numCache>
                <c:ptCount val="140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1718"/>
          <c:y val="0"/>
          <c:w val="0.8473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4793"/>
          <c:y val="0.100219"/>
          <c:w val="0.87456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/>
                </c:pt>
              </c:strCache>
            </c:strRef>
          </c:cat>
          <c:val>
            <c:numRef>
              <c:f>'Italy-main2'!$E$4:$E$143</c:f>
              <c:numCache>
                <c:ptCount val="140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  <c:pt idx="136">
                  <c:v>0.041739</c:v>
                </c:pt>
                <c:pt idx="137">
                  <c:v>0.041444</c:v>
                </c:pt>
                <c:pt idx="138">
                  <c:v>0.041153</c:v>
                </c:pt>
                <c:pt idx="139">
                  <c:v>0.040928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2676"/>
          <c:y val="0"/>
          <c:w val="0.8353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-8,3503x + 577,75
R² = 0,5956</a:t>
                    </a:r>
                  </a:p>
                </c:rich>
              </c:tx>
            </c:trendlineLbl>
          </c:trendline>
          <c:cat>
            <c:strRef>
              <c:f>'Italy-prediction'!$B$85:$B$142</c:f>
              <c:strCache>
                <c:ptCount val="58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</c:strCache>
            </c:strRef>
          </c:cat>
          <c:val>
            <c:numRef>
              <c:f>'Italy-prediction'!$E$85:$E$142</c:f>
              <c:numCache>
                <c:ptCount val="58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  <c:pt idx="54">
                  <c:v>229.000000</c:v>
                </c:pt>
                <c:pt idx="55">
                  <c:v>276.000000</c:v>
                </c:pt>
                <c:pt idx="56">
                  <c:v>188.000000</c:v>
                </c:pt>
                <c:pt idx="57">
                  <c:v>234.000000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-2,3526x + 127,06
R² = 0,7748</a:t>
                    </a:r>
                  </a:p>
                </c:rich>
              </c:tx>
            </c:trendlineLbl>
          </c:trendline>
          <c:cat>
            <c:strRef>
              <c:f>'Italy-prediction'!$B$85:$B$142</c:f>
              <c:strCache>
                <c:ptCount val="58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</c:strCache>
            </c:strRef>
          </c:cat>
          <c:val>
            <c:numRef>
              <c:f>'Italy-prediction'!$D$85:$D$142</c:f>
              <c:numCache>
                <c:ptCount val="58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  <c:pt idx="54">
                  <c:v>12.000000</c:v>
                </c:pt>
                <c:pt idx="55">
                  <c:v>12.000000</c:v>
                </c:pt>
                <c:pt idx="56">
                  <c:v>7.000000</c:v>
                </c:pt>
                <c:pt idx="5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'Italy-prediction'!$B$85:$B$142</c:f>
              <c:strCache>
                <c:ptCount val="58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</c:strCache>
            </c:strRef>
          </c:cat>
          <c:val>
            <c:numRef>
              <c:f>'Italy-prediction'!$E$85:$E$142</c:f>
              <c:numCache>
                <c:ptCount val="58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  <c:pt idx="54">
                  <c:v>229.000000</c:v>
                </c:pt>
                <c:pt idx="55">
                  <c:v>276.000000</c:v>
                </c:pt>
                <c:pt idx="56">
                  <c:v>188.000000</c:v>
                </c:pt>
                <c:pt idx="57">
                  <c:v>234.000000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'Italy-prediction'!$C$85,'Italy-prediction'!$B$85:$B$141</c:f>
              <c:strCache>
                <c:ptCount val="58"/>
                <c:pt idx="0">
                  <c:v>-1883</c:v>
                </c:pt>
                <c:pt idx="1">
                  <c:v>16/5/2020</c:v>
                </c:pt>
                <c:pt idx="2">
                  <c:v>17/5/2020</c:v>
                </c:pt>
                <c:pt idx="3">
                  <c:v>18/5/2020</c:v>
                </c:pt>
                <c:pt idx="4">
                  <c:v>19/5/2020</c:v>
                </c:pt>
                <c:pt idx="5">
                  <c:v>20/5/2020</c:v>
                </c:pt>
                <c:pt idx="6">
                  <c:v>21/5/2020</c:v>
                </c:pt>
                <c:pt idx="7">
                  <c:v>22/5/2020</c:v>
                </c:pt>
                <c:pt idx="8">
                  <c:v>23/5/2020</c:v>
                </c:pt>
                <c:pt idx="9">
                  <c:v>24/5/2020</c:v>
                </c:pt>
                <c:pt idx="10">
                  <c:v>25/5/2020</c:v>
                </c:pt>
                <c:pt idx="11">
                  <c:v>26/5/2020</c:v>
                </c:pt>
                <c:pt idx="12">
                  <c:v>27/5/2020</c:v>
                </c:pt>
                <c:pt idx="13">
                  <c:v>28/5/2020</c:v>
                </c:pt>
                <c:pt idx="14">
                  <c:v>29/5/2020</c:v>
                </c:pt>
                <c:pt idx="15">
                  <c:v>30/5/2020</c:v>
                </c:pt>
                <c:pt idx="16">
                  <c:v>31/5/2020</c:v>
                </c:pt>
                <c:pt idx="17">
                  <c:v>1/6/2020</c:v>
                </c:pt>
                <c:pt idx="18">
                  <c:v>2/6/2020</c:v>
                </c:pt>
                <c:pt idx="19">
                  <c:v>3/6/2020</c:v>
                </c:pt>
                <c:pt idx="20">
                  <c:v>4/6/2020</c:v>
                </c:pt>
                <c:pt idx="21">
                  <c:v>5/6/2020</c:v>
                </c:pt>
                <c:pt idx="22">
                  <c:v>6/6/2020</c:v>
                </c:pt>
                <c:pt idx="23">
                  <c:v>7/6/2020</c:v>
                </c:pt>
                <c:pt idx="24">
                  <c:v>8/6/2020</c:v>
                </c:pt>
                <c:pt idx="25">
                  <c:v>9/6/2020</c:v>
                </c:pt>
                <c:pt idx="26">
                  <c:v>10/6/2020</c:v>
                </c:pt>
                <c:pt idx="27">
                  <c:v>11/6/2020</c:v>
                </c:pt>
                <c:pt idx="28">
                  <c:v>12/6/2020</c:v>
                </c:pt>
                <c:pt idx="29">
                  <c:v>13/6/2020</c:v>
                </c:pt>
                <c:pt idx="30">
                  <c:v>14/6/2020</c:v>
                </c:pt>
                <c:pt idx="31">
                  <c:v>15/6/2020</c:v>
                </c:pt>
                <c:pt idx="32">
                  <c:v>16/6/2020</c:v>
                </c:pt>
                <c:pt idx="33">
                  <c:v>17/6/2020</c:v>
                </c:pt>
                <c:pt idx="34">
                  <c:v>18/6/2020</c:v>
                </c:pt>
                <c:pt idx="35">
                  <c:v>19/6/2020</c:v>
                </c:pt>
                <c:pt idx="36">
                  <c:v>20/6/2020</c:v>
                </c:pt>
                <c:pt idx="37">
                  <c:v>21/6/2020</c:v>
                </c:pt>
                <c:pt idx="38">
                  <c:v>22/6/2020</c:v>
                </c:pt>
                <c:pt idx="39">
                  <c:v>23/6/2020</c:v>
                </c:pt>
                <c:pt idx="40">
                  <c:v>24/6/2020</c:v>
                </c:pt>
                <c:pt idx="41">
                  <c:v>25/6/2020</c:v>
                </c:pt>
                <c:pt idx="42">
                  <c:v>26/6/2020</c:v>
                </c:pt>
                <c:pt idx="43">
                  <c:v>27/6/2020</c:v>
                </c:pt>
                <c:pt idx="44">
                  <c:v>28/6/2020</c:v>
                </c:pt>
                <c:pt idx="45">
                  <c:v>29/6/2020</c:v>
                </c:pt>
                <c:pt idx="46">
                  <c:v>30/6/2020</c:v>
                </c:pt>
                <c:pt idx="47">
                  <c:v>1/7/2020</c:v>
                </c:pt>
                <c:pt idx="48">
                  <c:v>2/7/2020</c:v>
                </c:pt>
                <c:pt idx="49">
                  <c:v>3/7/2020</c:v>
                </c:pt>
                <c:pt idx="50">
                  <c:v>4/7/2020</c:v>
                </c:pt>
                <c:pt idx="51">
                  <c:v>5/7/2020</c:v>
                </c:pt>
                <c:pt idx="52">
                  <c:v>6/7/2020</c:v>
                </c:pt>
                <c:pt idx="53">
                  <c:v>7/7/2020</c:v>
                </c:pt>
                <c:pt idx="54">
                  <c:v>8/7/2020</c:v>
                </c:pt>
                <c:pt idx="55">
                  <c:v>9/7/2020</c:v>
                </c:pt>
                <c:pt idx="56">
                  <c:v>10/7/2020</c:v>
                </c:pt>
                <c:pt idx="57">
                  <c:v>11/7/2020</c:v>
                </c:pt>
              </c:strCache>
            </c:strRef>
          </c:cat>
          <c:val>
            <c:numRef>
              <c:f>'Italy-prediction'!$D$85:$D$142</c:f>
              <c:numCache>
                <c:ptCount val="58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  <c:pt idx="54">
                  <c:v>12.000000</c:v>
                </c:pt>
                <c:pt idx="55">
                  <c:v>12.000000</c:v>
                </c:pt>
                <c:pt idx="56">
                  <c:v>7.000000</c:v>
                </c:pt>
                <c:pt idx="5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9322"/>
          <c:y val="0.0573822"/>
          <c:w val="0.927446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'Italy-mobility'!$W$3</c:f>
              <c:strCache>
                <c:ptCount val="1"/>
                <c:pt idx="0">
                  <c:v>ITALIA - media regioni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'Italy-mobility'!$B$4:$B$142</c:f>
              <c:strCache>
                <c:ptCount val="1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15/6/2029</c:v>
                </c:pt>
                <c:pt idx="113">
                  <c:v>16/6/2029</c:v>
                </c:pt>
                <c:pt idx="114">
                  <c:v>17/6/2029</c:v>
                </c:pt>
                <c:pt idx="115">
                  <c:v>18/6/2029</c:v>
                </c:pt>
                <c:pt idx="116">
                  <c:v>19/6/2029</c:v>
                </c:pt>
                <c:pt idx="117">
                  <c:v>20/6/2029</c:v>
                </c:pt>
                <c:pt idx="118">
                  <c:v>21/6/2029</c:v>
                </c:pt>
                <c:pt idx="119">
                  <c:v>22/6/2029</c:v>
                </c:pt>
                <c:pt idx="120">
                  <c:v>23/6/2029</c:v>
                </c:pt>
                <c:pt idx="121">
                  <c:v>24/6/2029</c:v>
                </c:pt>
                <c:pt idx="122">
                  <c:v>25/6/2029</c:v>
                </c:pt>
                <c:pt idx="123">
                  <c:v>26/6/2029</c:v>
                </c:pt>
                <c:pt idx="124">
                  <c:v>27/6/2029</c:v>
                </c:pt>
                <c:pt idx="125">
                  <c:v>28/6/2029</c:v>
                </c:pt>
                <c:pt idx="126">
                  <c:v>29/6/2029</c:v>
                </c:pt>
                <c:pt idx="127">
                  <c:v>30/6/2029</c:v>
                </c:pt>
                <c:pt idx="128">
                  <c:v>1/7/2029</c:v>
                </c:pt>
                <c:pt idx="129">
                  <c:v>2/7/2029</c:v>
                </c:pt>
                <c:pt idx="130">
                  <c:v>3/7/2029</c:v>
                </c:pt>
                <c:pt idx="131">
                  <c:v>4/7/2029</c:v>
                </c:pt>
                <c:pt idx="132">
                  <c:v>5/7/2029</c:v>
                </c:pt>
                <c:pt idx="133">
                  <c:v>6/7/2029</c:v>
                </c:pt>
                <c:pt idx="134">
                  <c:v>7/7/2029</c:v>
                </c:pt>
                <c:pt idx="135">
                  <c:v>8/7/2029</c:v>
                </c:pt>
                <c:pt idx="136">
                  <c:v>9/7/2029</c:v>
                </c:pt>
                <c:pt idx="137">
                  <c:v>10/7/2029</c:v>
                </c:pt>
                <c:pt idx="138">
                  <c:v>11/7/2029</c:v>
                </c:pt>
              </c:strCache>
            </c:strRef>
          </c:cat>
          <c:val>
            <c:numRef>
              <c:f>'Italy-mobility'!$W$4:$W$142</c:f>
              <c:numCache>
                <c:ptCount val="139"/>
                <c:pt idx="0">
                  <c:v>-0.350000</c:v>
                </c:pt>
                <c:pt idx="1">
                  <c:v>-4.250000</c:v>
                </c:pt>
                <c:pt idx="2">
                  <c:v>-2.800000</c:v>
                </c:pt>
                <c:pt idx="3">
                  <c:v>-3.550000</c:v>
                </c:pt>
                <c:pt idx="4">
                  <c:v>-3.800000</c:v>
                </c:pt>
                <c:pt idx="5">
                  <c:v>-3.300000</c:v>
                </c:pt>
                <c:pt idx="6">
                  <c:v>-9.300000</c:v>
                </c:pt>
                <c:pt idx="7">
                  <c:v>-1.750000</c:v>
                </c:pt>
                <c:pt idx="8">
                  <c:v>-24.800000</c:v>
                </c:pt>
                <c:pt idx="9">
                  <c:v>-23.750000</c:v>
                </c:pt>
                <c:pt idx="10">
                  <c:v>-5.000000</c:v>
                </c:pt>
                <c:pt idx="11">
                  <c:v>-8.850000</c:v>
                </c:pt>
                <c:pt idx="12">
                  <c:v>-12.300000</c:v>
                </c:pt>
                <c:pt idx="13">
                  <c:v>-17.250000</c:v>
                </c:pt>
                <c:pt idx="14">
                  <c:v>-14.200000</c:v>
                </c:pt>
                <c:pt idx="15">
                  <c:v>-20.950000</c:v>
                </c:pt>
                <c:pt idx="16">
                  <c:v>-26.450000</c:v>
                </c:pt>
                <c:pt idx="17">
                  <c:v>-34.800000</c:v>
                </c:pt>
                <c:pt idx="18">
                  <c:v>-42.200000</c:v>
                </c:pt>
                <c:pt idx="19">
                  <c:v>-58.650000</c:v>
                </c:pt>
                <c:pt idx="20">
                  <c:v>-74.350000</c:v>
                </c:pt>
                <c:pt idx="21">
                  <c:v>-45.400000</c:v>
                </c:pt>
                <c:pt idx="22">
                  <c:v>-47.900000</c:v>
                </c:pt>
                <c:pt idx="23">
                  <c:v>-48.500000</c:v>
                </c:pt>
                <c:pt idx="24">
                  <c:v>-50.950000</c:v>
                </c:pt>
                <c:pt idx="25">
                  <c:v>-53.300000</c:v>
                </c:pt>
                <c:pt idx="26">
                  <c:v>-65.900000</c:v>
                </c:pt>
                <c:pt idx="27">
                  <c:v>-79.550000</c:v>
                </c:pt>
                <c:pt idx="28">
                  <c:v>-54.300000</c:v>
                </c:pt>
                <c:pt idx="29">
                  <c:v>-53.950000</c:v>
                </c:pt>
                <c:pt idx="30">
                  <c:v>-55.100000</c:v>
                </c:pt>
                <c:pt idx="31">
                  <c:v>-59.150000</c:v>
                </c:pt>
                <c:pt idx="32">
                  <c:v>-61.250000</c:v>
                </c:pt>
                <c:pt idx="33">
                  <c:v>-68.700000</c:v>
                </c:pt>
                <c:pt idx="34">
                  <c:v>-81.100000</c:v>
                </c:pt>
                <c:pt idx="35">
                  <c:v>-59.250000</c:v>
                </c:pt>
                <c:pt idx="36">
                  <c:v>-59.400000</c:v>
                </c:pt>
                <c:pt idx="37">
                  <c:v>-58.950000</c:v>
                </c:pt>
                <c:pt idx="38">
                  <c:v>-60.100000</c:v>
                </c:pt>
                <c:pt idx="39">
                  <c:v>-60.750000</c:v>
                </c:pt>
                <c:pt idx="40">
                  <c:v>-67.550000</c:v>
                </c:pt>
                <c:pt idx="41">
                  <c:v>-80.000000</c:v>
                </c:pt>
                <c:pt idx="42">
                  <c:v>-56.550000</c:v>
                </c:pt>
                <c:pt idx="43">
                  <c:v>-56.250000</c:v>
                </c:pt>
                <c:pt idx="44">
                  <c:v>-55.500000</c:v>
                </c:pt>
                <c:pt idx="45">
                  <c:v>-55.750000</c:v>
                </c:pt>
                <c:pt idx="46">
                  <c:v>-58.250000</c:v>
                </c:pt>
                <c:pt idx="47">
                  <c:v>-66.050000</c:v>
                </c:pt>
                <c:pt idx="48">
                  <c:v>-87.300000</c:v>
                </c:pt>
                <c:pt idx="49">
                  <c:v>-91.300000</c:v>
                </c:pt>
                <c:pt idx="50">
                  <c:v>-56.500000</c:v>
                </c:pt>
                <c:pt idx="51">
                  <c:v>-52.650000</c:v>
                </c:pt>
                <c:pt idx="52">
                  <c:v>-52.900000</c:v>
                </c:pt>
                <c:pt idx="53">
                  <c:v>-53.750000</c:v>
                </c:pt>
                <c:pt idx="54">
                  <c:v>-63.350000</c:v>
                </c:pt>
                <c:pt idx="55">
                  <c:v>-78.800000</c:v>
                </c:pt>
                <c:pt idx="56">
                  <c:v>-51.200000</c:v>
                </c:pt>
                <c:pt idx="57">
                  <c:v>-50.750000</c:v>
                </c:pt>
                <c:pt idx="58">
                  <c:v>-50.350000</c:v>
                </c:pt>
                <c:pt idx="59">
                  <c:v>-50.300000</c:v>
                </c:pt>
                <c:pt idx="60">
                  <c:v>-50.200000</c:v>
                </c:pt>
                <c:pt idx="61">
                  <c:v>-79.100000</c:v>
                </c:pt>
                <c:pt idx="62">
                  <c:v>-75.900000</c:v>
                </c:pt>
                <c:pt idx="63">
                  <c:v>-46.050000</c:v>
                </c:pt>
                <c:pt idx="64">
                  <c:v>-46.500000</c:v>
                </c:pt>
                <c:pt idx="65">
                  <c:v>-45.550000</c:v>
                </c:pt>
                <c:pt idx="66">
                  <c:v>-45.250000</c:v>
                </c:pt>
                <c:pt idx="67">
                  <c:v>-88.650000</c:v>
                </c:pt>
                <c:pt idx="68">
                  <c:v>-59.950000</c:v>
                </c:pt>
                <c:pt idx="69">
                  <c:v>-72.800000</c:v>
                </c:pt>
                <c:pt idx="70">
                  <c:v>-30.000000</c:v>
                </c:pt>
                <c:pt idx="71">
                  <c:v>-26.900000</c:v>
                </c:pt>
                <c:pt idx="72">
                  <c:v>-27.050000</c:v>
                </c:pt>
                <c:pt idx="73">
                  <c:v>-27.750000</c:v>
                </c:pt>
                <c:pt idx="74">
                  <c:v>-29.050000</c:v>
                </c:pt>
                <c:pt idx="75">
                  <c:v>-33.000000</c:v>
                </c:pt>
                <c:pt idx="76">
                  <c:v>-45.950000</c:v>
                </c:pt>
                <c:pt idx="77">
                  <c:v>-25.350000</c:v>
                </c:pt>
                <c:pt idx="78">
                  <c:v>-21.550000</c:v>
                </c:pt>
                <c:pt idx="79">
                  <c:v>-22.550000</c:v>
                </c:pt>
                <c:pt idx="80">
                  <c:v>-24.150000</c:v>
                </c:pt>
                <c:pt idx="81">
                  <c:v>-26.050000</c:v>
                </c:pt>
                <c:pt idx="82">
                  <c:v>-30.050000</c:v>
                </c:pt>
                <c:pt idx="83">
                  <c:v>-40.700000</c:v>
                </c:pt>
                <c:pt idx="84">
                  <c:v>-14.900000</c:v>
                </c:pt>
                <c:pt idx="85">
                  <c:v>-14.700000</c:v>
                </c:pt>
                <c:pt idx="86">
                  <c:v>-14.550000</c:v>
                </c:pt>
                <c:pt idx="87">
                  <c:v>-16.350000</c:v>
                </c:pt>
                <c:pt idx="88">
                  <c:v>-16.300000</c:v>
                </c:pt>
                <c:pt idx="89">
                  <c:v>-12.400000</c:v>
                </c:pt>
                <c:pt idx="90">
                  <c:v>-15.450000</c:v>
                </c:pt>
                <c:pt idx="91">
                  <c:v>-12.100000</c:v>
                </c:pt>
                <c:pt idx="92">
                  <c:v>-8.400000</c:v>
                </c:pt>
                <c:pt idx="93">
                  <c:v>-7.300000</c:v>
                </c:pt>
                <c:pt idx="94">
                  <c:v>-9.600000</c:v>
                </c:pt>
                <c:pt idx="95">
                  <c:v>-11.200000</c:v>
                </c:pt>
                <c:pt idx="96">
                  <c:v>-7.700000</c:v>
                </c:pt>
                <c:pt idx="97">
                  <c:v>-15.350000</c:v>
                </c:pt>
                <c:pt idx="98">
                  <c:v>-17.000000</c:v>
                </c:pt>
                <c:pt idx="99">
                  <c:v>-52.550000</c:v>
                </c:pt>
                <c:pt idx="100">
                  <c:v>1.200000</c:v>
                </c:pt>
                <c:pt idx="101">
                  <c:v>-1.550000</c:v>
                </c:pt>
                <c:pt idx="102">
                  <c:v>-2.550000</c:v>
                </c:pt>
                <c:pt idx="103">
                  <c:v>7.350000</c:v>
                </c:pt>
                <c:pt idx="104">
                  <c:v>5.700000</c:v>
                </c:pt>
                <c:pt idx="105">
                  <c:v>-1.100000</c:v>
                </c:pt>
                <c:pt idx="106">
                  <c:v>2.050000</c:v>
                </c:pt>
                <c:pt idx="107">
                  <c:v>2.050000</c:v>
                </c:pt>
                <c:pt idx="108">
                  <c:v>0.900000</c:v>
                </c:pt>
                <c:pt idx="109">
                  <c:v>-8.050000</c:v>
                </c:pt>
                <c:pt idx="110">
                  <c:v>6.000000</c:v>
                </c:pt>
                <c:pt idx="111">
                  <c:v>13.050000</c:v>
                </c:pt>
                <c:pt idx="112">
                  <c:v>-2.900000</c:v>
                </c:pt>
                <c:pt idx="113">
                  <c:v>4.900000</c:v>
                </c:pt>
                <c:pt idx="114">
                  <c:v>5.150000</c:v>
                </c:pt>
                <c:pt idx="115">
                  <c:v>3.700000</c:v>
                </c:pt>
                <c:pt idx="116">
                  <c:v>4.900000</c:v>
                </c:pt>
                <c:pt idx="117">
                  <c:v>14.750000</c:v>
                </c:pt>
                <c:pt idx="118">
                  <c:v>27.150000</c:v>
                </c:pt>
                <c:pt idx="119">
                  <c:v>5.750000</c:v>
                </c:pt>
                <c:pt idx="120">
                  <c:v>8.150000</c:v>
                </c:pt>
                <c:pt idx="121">
                  <c:v>8.550000</c:v>
                </c:pt>
                <c:pt idx="122">
                  <c:v>7.050000</c:v>
                </c:pt>
                <c:pt idx="123">
                  <c:v>8.350000</c:v>
                </c:pt>
                <c:pt idx="124">
                  <c:v>19.050000</c:v>
                </c:pt>
                <c:pt idx="125">
                  <c:v>31.650000</c:v>
                </c:pt>
                <c:pt idx="126">
                  <c:v>9.350000</c:v>
                </c:pt>
                <c:pt idx="127">
                  <c:v>10.350000</c:v>
                </c:pt>
                <c:pt idx="128">
                  <c:v>11.750000</c:v>
                </c:pt>
                <c:pt idx="129">
                  <c:v>9.300000</c:v>
                </c:pt>
                <c:pt idx="130">
                  <c:v>8.950000</c:v>
                </c:pt>
                <c:pt idx="131">
                  <c:v>18.000000</c:v>
                </c:pt>
                <c:pt idx="132">
                  <c:v>32.350000</c:v>
                </c:pt>
                <c:pt idx="133">
                  <c:v>8.800000</c:v>
                </c:pt>
                <c:pt idx="134">
                  <c:v>13.000000</c:v>
                </c:pt>
                <c:pt idx="135">
                  <c:v>14.000000</c:v>
                </c:pt>
                <c:pt idx="136">
                  <c:v>13.400000</c:v>
                </c:pt>
                <c:pt idx="137">
                  <c:v>14.650000</c:v>
                </c:pt>
                <c:pt idx="138">
                  <c:v>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4"/>
        <c:minorUnit val="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2683"/>
          <c:y val="0"/>
          <c:w val="0.836114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4605"/>
          <c:y val="0.0571339"/>
          <c:w val="0.945346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9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  <c:pt idx="137">
                <c:v>10/7/2029</c:v>
              </c:pt>
              <c:pt idx="138">
                <c:v>11/7/2029</c:v>
              </c:pt>
            </c:strLit>
          </c:cat>
          <c:val>
            <c:numRef>
              <c:f>'Italy-mobility'!$K$4:$K$142</c:f>
              <c:numCache>
                <c:ptCount val="139"/>
                <c:pt idx="0">
                  <c:v>-13.000000</c:v>
                </c:pt>
                <c:pt idx="1">
                  <c:v>-17.000000</c:v>
                </c:pt>
                <c:pt idx="2">
                  <c:v>-16.000000</c:v>
                </c:pt>
                <c:pt idx="3">
                  <c:v>-17.000000</c:v>
                </c:pt>
                <c:pt idx="4">
                  <c:v>-17.000000</c:v>
                </c:pt>
                <c:pt idx="5">
                  <c:v>-19.000000</c:v>
                </c:pt>
                <c:pt idx="6">
                  <c:v>-24.000000</c:v>
                </c:pt>
                <c:pt idx="7">
                  <c:v>-13.000000</c:v>
                </c:pt>
                <c:pt idx="8">
                  <c:v>-38.000000</c:v>
                </c:pt>
                <c:pt idx="9">
                  <c:v>-37.000000</c:v>
                </c:pt>
                <c:pt idx="10">
                  <c:v>-13.000000</c:v>
                </c:pt>
                <c:pt idx="11">
                  <c:v>-17.000000</c:v>
                </c:pt>
                <c:pt idx="12">
                  <c:v>-19.000000</c:v>
                </c:pt>
                <c:pt idx="13">
                  <c:v>-35.000000</c:v>
                </c:pt>
                <c:pt idx="14">
                  <c:v>-27.000000</c:v>
                </c:pt>
                <c:pt idx="15">
                  <c:v>-32.000000</c:v>
                </c:pt>
                <c:pt idx="16">
                  <c:v>-36.000000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-67.000000</c:v>
                </c:pt>
                <c:pt idx="20">
                  <c:v>-78.000000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-57.000000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-72.000000</c:v>
                </c:pt>
                <c:pt idx="27">
                  <c:v>-82.000000</c:v>
                </c:pt>
                <c:pt idx="28">
                  <c:v>-62.000000</c:v>
                </c:pt>
                <c:pt idx="29">
                  <c:v>-61.000000</c:v>
                </c:pt>
                <c:pt idx="30">
                  <c:v>-63.000000</c:v>
                </c:pt>
                <c:pt idx="31">
                  <c:v>-67.000000</c:v>
                </c:pt>
                <c:pt idx="32">
                  <c:v>-68.000000</c:v>
                </c:pt>
                <c:pt idx="33">
                  <c:v>-74.000000</c:v>
                </c:pt>
                <c:pt idx="34">
                  <c:v>-83.000000</c:v>
                </c:pt>
                <c:pt idx="35">
                  <c:v>-66.000000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-66.000000</c:v>
                </c:pt>
                <c:pt idx="39">
                  <c:v>-67.000000</c:v>
                </c:pt>
                <c:pt idx="40">
                  <c:v>-73.000000</c:v>
                </c:pt>
                <c:pt idx="41">
                  <c:v>-82.000000</c:v>
                </c:pt>
                <c:pt idx="42">
                  <c:v>-63.000000</c:v>
                </c:pt>
                <c:pt idx="43">
                  <c:v>-62.000000</c:v>
                </c:pt>
                <c:pt idx="44">
                  <c:v>-61.000000</c:v>
                </c:pt>
                <c:pt idx="45">
                  <c:v>-61.000000</c:v>
                </c:pt>
                <c:pt idx="46">
                  <c:v>-64.000000</c:v>
                </c:pt>
                <c:pt idx="47">
                  <c:v>-70.000000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-61.000000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-58.000000</c:v>
                </c:pt>
                <c:pt idx="54">
                  <c:v>-68.000000</c:v>
                </c:pt>
                <c:pt idx="55">
                  <c:v>-81.000000</c:v>
                </c:pt>
                <c:pt idx="56">
                  <c:v>-55.000000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-55.000000</c:v>
                </c:pt>
                <c:pt idx="61">
                  <c:v>-79.000000</c:v>
                </c:pt>
                <c:pt idx="62">
                  <c:v>-78.000000</c:v>
                </c:pt>
                <c:pt idx="63">
                  <c:v>-52.000000</c:v>
                </c:pt>
                <c:pt idx="64">
                  <c:v>-52.000000</c:v>
                </c:pt>
                <c:pt idx="65">
                  <c:v>-50.000000</c:v>
                </c:pt>
                <c:pt idx="66">
                  <c:v>-50.000000</c:v>
                </c:pt>
                <c:pt idx="67">
                  <c:v>-91.000000</c:v>
                </c:pt>
                <c:pt idx="68">
                  <c:v>-64.000000</c:v>
                </c:pt>
                <c:pt idx="69">
                  <c:v>-76.000000</c:v>
                </c:pt>
                <c:pt idx="70">
                  <c:v>-35.000000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-32.000000</c:v>
                </c:pt>
                <c:pt idx="74">
                  <c:v>-33.000000</c:v>
                </c:pt>
                <c:pt idx="75">
                  <c:v>-39.000000</c:v>
                </c:pt>
                <c:pt idx="76">
                  <c:v>-50.000000</c:v>
                </c:pt>
                <c:pt idx="77">
                  <c:v>-31.000000</c:v>
                </c:pt>
                <c:pt idx="78">
                  <c:v>-27.000000</c:v>
                </c:pt>
                <c:pt idx="79">
                  <c:v>-28.000000</c:v>
                </c:pt>
                <c:pt idx="80">
                  <c:v>-29.000000</c:v>
                </c:pt>
                <c:pt idx="81">
                  <c:v>-31.000000</c:v>
                </c:pt>
                <c:pt idx="82">
                  <c:v>-34.000000</c:v>
                </c:pt>
                <c:pt idx="83">
                  <c:v>-46.000000</c:v>
                </c:pt>
                <c:pt idx="84">
                  <c:v>-20.000000</c:v>
                </c:pt>
                <c:pt idx="85">
                  <c:v>-19.000000</c:v>
                </c:pt>
                <c:pt idx="86">
                  <c:v>-19.000000</c:v>
                </c:pt>
                <c:pt idx="87">
                  <c:v>-20.000000</c:v>
                </c:pt>
                <c:pt idx="88">
                  <c:v>-21.000000</c:v>
                </c:pt>
                <c:pt idx="89">
                  <c:v>-13.000000</c:v>
                </c:pt>
                <c:pt idx="90">
                  <c:v>-17.000000</c:v>
                </c:pt>
                <c:pt idx="91">
                  <c:v>-18.000000</c:v>
                </c:pt>
                <c:pt idx="92">
                  <c:v>-14.000000</c:v>
                </c:pt>
                <c:pt idx="93">
                  <c:v>-14.000000</c:v>
                </c:pt>
                <c:pt idx="94">
                  <c:v>-15.000000</c:v>
                </c:pt>
                <c:pt idx="95">
                  <c:v>-16.000000</c:v>
                </c:pt>
                <c:pt idx="96">
                  <c:v>-7.000000</c:v>
                </c:pt>
                <c:pt idx="97">
                  <c:v>-13.000000</c:v>
                </c:pt>
                <c:pt idx="98">
                  <c:v>-26.000000</c:v>
                </c:pt>
                <c:pt idx="99">
                  <c:v>-61.000000</c:v>
                </c:pt>
                <c:pt idx="100">
                  <c:v>-7.000000</c:v>
                </c:pt>
                <c:pt idx="101">
                  <c:v>-10.000000</c:v>
                </c:pt>
                <c:pt idx="102">
                  <c:v>-10.000000</c:v>
                </c:pt>
                <c:pt idx="103">
                  <c:v>-3.000000</c:v>
                </c:pt>
                <c:pt idx="104">
                  <c:v>-18.000000</c:v>
                </c:pt>
                <c:pt idx="105">
                  <c:v>-11.000000</c:v>
                </c:pt>
                <c:pt idx="106">
                  <c:v>-7.000000</c:v>
                </c:pt>
                <c:pt idx="107">
                  <c:v>-8.000000</c:v>
                </c:pt>
                <c:pt idx="108">
                  <c:v>-8.000000</c:v>
                </c:pt>
                <c:pt idx="109">
                  <c:v>-15.000000</c:v>
                </c:pt>
                <c:pt idx="110">
                  <c:v>-2.000000</c:v>
                </c:pt>
                <c:pt idx="111">
                  <c:v>-3.000000</c:v>
                </c:pt>
                <c:pt idx="112">
                  <c:v>-13.000000</c:v>
                </c:pt>
                <c:pt idx="113">
                  <c:v>-5.000000</c:v>
                </c:pt>
                <c:pt idx="114">
                  <c:v>-5.000000</c:v>
                </c:pt>
                <c:pt idx="115">
                  <c:v>-7.000000</c:v>
                </c:pt>
                <c:pt idx="116">
                  <c:v>-7.000000</c:v>
                </c:pt>
                <c:pt idx="117">
                  <c:v>2.000000</c:v>
                </c:pt>
                <c:pt idx="118">
                  <c:v>8.000000</c:v>
                </c:pt>
                <c:pt idx="119">
                  <c:v>-7.000000</c:v>
                </c:pt>
                <c:pt idx="120">
                  <c:v>-3.000000</c:v>
                </c:pt>
                <c:pt idx="121">
                  <c:v>-3.000000</c:v>
                </c:pt>
                <c:pt idx="122">
                  <c:v>-5.000000</c:v>
                </c:pt>
                <c:pt idx="123">
                  <c:v>-6.000000</c:v>
                </c:pt>
                <c:pt idx="124">
                  <c:v>2.000000</c:v>
                </c:pt>
                <c:pt idx="125">
                  <c:v>6.000000</c:v>
                </c:pt>
                <c:pt idx="126">
                  <c:v>-6.000000</c:v>
                </c:pt>
                <c:pt idx="127">
                  <c:v>-2.000000</c:v>
                </c:pt>
                <c:pt idx="128">
                  <c:v>0.000000</c:v>
                </c:pt>
                <c:pt idx="129">
                  <c:v>-2.000000</c:v>
                </c:pt>
                <c:pt idx="130">
                  <c:v>-5.000000</c:v>
                </c:pt>
                <c:pt idx="131">
                  <c:v>1.000000</c:v>
                </c:pt>
                <c:pt idx="132">
                  <c:v>6.000000</c:v>
                </c:pt>
                <c:pt idx="133">
                  <c:v>-6.000000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-1.000000</c:v>
                </c:pt>
                <c:pt idx="137">
                  <c:v>-2.000000</c:v>
                </c:pt>
                <c:pt idx="138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9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  <c:pt idx="137">
                <c:v>10/7/2029</c:v>
              </c:pt>
              <c:pt idx="138">
                <c:v>11/7/2029</c:v>
              </c:pt>
            </c:strLit>
          </c:cat>
          <c:val>
            <c:numRef>
              <c:f>'Italy-mobility'!$N$4:$N$142</c:f>
              <c:numCache>
                <c:ptCount val="139"/>
                <c:pt idx="0">
                  <c:v>-10.000000</c:v>
                </c:pt>
                <c:pt idx="1">
                  <c:v>-13.000000</c:v>
                </c:pt>
                <c:pt idx="2">
                  <c:v>-11.000000</c:v>
                </c:pt>
                <c:pt idx="3">
                  <c:v>-9.000000</c:v>
                </c:pt>
                <c:pt idx="4">
                  <c:v>-11.000000</c:v>
                </c:pt>
                <c:pt idx="5">
                  <c:v>-10.000000</c:v>
                </c:pt>
                <c:pt idx="6">
                  <c:v>-8.000000</c:v>
                </c:pt>
                <c:pt idx="7">
                  <c:v>-8.000000</c:v>
                </c:pt>
                <c:pt idx="8">
                  <c:v>-22.000000</c:v>
                </c:pt>
                <c:pt idx="9">
                  <c:v>-22.000000</c:v>
                </c:pt>
                <c:pt idx="10">
                  <c:v>-8.000000</c:v>
                </c:pt>
                <c:pt idx="11">
                  <c:v>-12.000000</c:v>
                </c:pt>
                <c:pt idx="12">
                  <c:v>-10.000000</c:v>
                </c:pt>
                <c:pt idx="13">
                  <c:v>-23.000000</c:v>
                </c:pt>
                <c:pt idx="14">
                  <c:v>-23.000000</c:v>
                </c:pt>
                <c:pt idx="15">
                  <c:v>-31.000000</c:v>
                </c:pt>
                <c:pt idx="16">
                  <c:v>-35.000000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-69.000000</c:v>
                </c:pt>
                <c:pt idx="20">
                  <c:v>-82.000000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-60.000000</c:v>
                </c:pt>
                <c:pt idx="26">
                  <c:v>-74.000000</c:v>
                </c:pt>
                <c:pt idx="27">
                  <c:v>-85.000000</c:v>
                </c:pt>
                <c:pt idx="28">
                  <c:v>-62.000000</c:v>
                </c:pt>
                <c:pt idx="29">
                  <c:v>-63.000000</c:v>
                </c:pt>
                <c:pt idx="30">
                  <c:v>-64.000000</c:v>
                </c:pt>
                <c:pt idx="31">
                  <c:v>-67.000000</c:v>
                </c:pt>
                <c:pt idx="32">
                  <c:v>-69.000000</c:v>
                </c:pt>
                <c:pt idx="33">
                  <c:v>-76.000000</c:v>
                </c:pt>
                <c:pt idx="34">
                  <c:v>-86.000000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-75.000000</c:v>
                </c:pt>
                <c:pt idx="41">
                  <c:v>-85.000000</c:v>
                </c:pt>
                <c:pt idx="42">
                  <c:v>-63.000000</c:v>
                </c:pt>
                <c:pt idx="43">
                  <c:v>-63.000000</c:v>
                </c:pt>
                <c:pt idx="44">
                  <c:v>-62.000000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-71.000000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-62.000000</c:v>
                </c:pt>
                <c:pt idx="51">
                  <c:v>-60.000000</c:v>
                </c:pt>
                <c:pt idx="52">
                  <c:v>-59.000000</c:v>
                </c:pt>
                <c:pt idx="53">
                  <c:v>-61.000000</c:v>
                </c:pt>
                <c:pt idx="54">
                  <c:v>-71.000000</c:v>
                </c:pt>
                <c:pt idx="55">
                  <c:v>-84.000000</c:v>
                </c:pt>
                <c:pt idx="56">
                  <c:v>-59.000000</c:v>
                </c:pt>
                <c:pt idx="57">
                  <c:v>-59.000000</c:v>
                </c:pt>
                <c:pt idx="58">
                  <c:v>-57.000000</c:v>
                </c:pt>
                <c:pt idx="59">
                  <c:v>-57.000000</c:v>
                </c:pt>
                <c:pt idx="60">
                  <c:v>-57.000000</c:v>
                </c:pt>
                <c:pt idx="61">
                  <c:v>-85.000000</c:v>
                </c:pt>
                <c:pt idx="62">
                  <c:v>-81.000000</c:v>
                </c:pt>
                <c:pt idx="63">
                  <c:v>-54.000000</c:v>
                </c:pt>
                <c:pt idx="64">
                  <c:v>-55.000000</c:v>
                </c:pt>
                <c:pt idx="65">
                  <c:v>-53.000000</c:v>
                </c:pt>
                <c:pt idx="66">
                  <c:v>-51.000000</c:v>
                </c:pt>
                <c:pt idx="67">
                  <c:v>-92.000000</c:v>
                </c:pt>
                <c:pt idx="68">
                  <c:v>-66.000000</c:v>
                </c:pt>
                <c:pt idx="69">
                  <c:v>-80.000000</c:v>
                </c:pt>
                <c:pt idx="70">
                  <c:v>-34.000000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-31.000000</c:v>
                </c:pt>
                <c:pt idx="74">
                  <c:v>-34.000000</c:v>
                </c:pt>
                <c:pt idx="75">
                  <c:v>-37.000000</c:v>
                </c:pt>
                <c:pt idx="76">
                  <c:v>-52.000000</c:v>
                </c:pt>
                <c:pt idx="77">
                  <c:v>-30.000000</c:v>
                </c:pt>
                <c:pt idx="78">
                  <c:v>-26.000000</c:v>
                </c:pt>
                <c:pt idx="79">
                  <c:v>-28.000000</c:v>
                </c:pt>
                <c:pt idx="80">
                  <c:v>-27.000000</c:v>
                </c:pt>
                <c:pt idx="81">
                  <c:v>-30.000000</c:v>
                </c:pt>
                <c:pt idx="82">
                  <c:v>-36.000000</c:v>
                </c:pt>
                <c:pt idx="83">
                  <c:v>-48.000000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-15.000000</c:v>
                </c:pt>
                <c:pt idx="87">
                  <c:v>-17.000000</c:v>
                </c:pt>
                <c:pt idx="88">
                  <c:v>-18.000000</c:v>
                </c:pt>
                <c:pt idx="89">
                  <c:v>-11.000000</c:v>
                </c:pt>
                <c:pt idx="90">
                  <c:v>-12.000000</c:v>
                </c:pt>
                <c:pt idx="91">
                  <c:v>-15.000000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-14.000000</c:v>
                </c:pt>
                <c:pt idx="96">
                  <c:v>-4.000000</c:v>
                </c:pt>
                <c:pt idx="97">
                  <c:v>-13.000000</c:v>
                </c:pt>
                <c:pt idx="98">
                  <c:v>-18.000000</c:v>
                </c:pt>
                <c:pt idx="99">
                  <c:v>-48.000000</c:v>
                </c:pt>
                <c:pt idx="100">
                  <c:v>-3.000000</c:v>
                </c:pt>
                <c:pt idx="101">
                  <c:v>-7.000000</c:v>
                </c:pt>
                <c:pt idx="102">
                  <c:v>-6.000000</c:v>
                </c:pt>
                <c:pt idx="103">
                  <c:v>5.000000</c:v>
                </c:pt>
                <c:pt idx="104">
                  <c:v>-12.000000</c:v>
                </c:pt>
                <c:pt idx="105">
                  <c:v>-8.000000</c:v>
                </c:pt>
                <c:pt idx="106">
                  <c:v>-3.000000</c:v>
                </c:pt>
                <c:pt idx="107">
                  <c:v>-3.000000</c:v>
                </c:pt>
                <c:pt idx="108">
                  <c:v>-4.000000</c:v>
                </c:pt>
                <c:pt idx="109">
                  <c:v>-11.000000</c:v>
                </c:pt>
                <c:pt idx="110">
                  <c:v>-2.000000</c:v>
                </c:pt>
                <c:pt idx="111">
                  <c:v>11.000000</c:v>
                </c:pt>
                <c:pt idx="112">
                  <c:v>-6.000000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0.000000</c:v>
                </c:pt>
                <c:pt idx="117">
                  <c:v>9.000000</c:v>
                </c:pt>
                <c:pt idx="118">
                  <c:v>22.000000</c:v>
                </c:pt>
                <c:pt idx="119">
                  <c:v>-2.000000</c:v>
                </c:pt>
                <c:pt idx="120">
                  <c:v>4.000000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-1.000000</c:v>
                </c:pt>
                <c:pt idx="124">
                  <c:v>7.000000</c:v>
                </c:pt>
                <c:pt idx="125">
                  <c:v>17.000000</c:v>
                </c:pt>
                <c:pt idx="126">
                  <c:v>0.000000</c:v>
                </c:pt>
                <c:pt idx="127">
                  <c:v>4.000000</c:v>
                </c:pt>
                <c:pt idx="128">
                  <c:v>5.000000</c:v>
                </c:pt>
                <c:pt idx="129">
                  <c:v>4.000000</c:v>
                </c:pt>
                <c:pt idx="130">
                  <c:v>0.000000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-1.000000</c:v>
                </c:pt>
                <c:pt idx="134">
                  <c:v>6.000000</c:v>
                </c:pt>
                <c:pt idx="135">
                  <c:v>7.000000</c:v>
                </c:pt>
                <c:pt idx="136">
                  <c:v>7.000000</c:v>
                </c:pt>
                <c:pt idx="137">
                  <c:v>4.000000</c:v>
                </c:pt>
                <c:pt idx="138">
                  <c:v>8.000000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9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  <c:pt idx="137">
                <c:v>10/7/2029</c:v>
              </c:pt>
              <c:pt idx="138">
                <c:v>11/7/2029</c:v>
              </c:pt>
            </c:strLit>
          </c:cat>
          <c:val>
            <c:numRef>
              <c:f>'Italy-mobility'!$J$4:$J$142</c:f>
              <c:numCache>
                <c:ptCount val="139"/>
                <c:pt idx="0">
                  <c:v>-3.000000</c:v>
                </c:pt>
                <c:pt idx="1">
                  <c:v>-6.000000</c:v>
                </c:pt>
                <c:pt idx="2">
                  <c:v>-4.000000</c:v>
                </c:pt>
                <c:pt idx="3">
                  <c:v>-4.000000</c:v>
                </c:pt>
                <c:pt idx="4">
                  <c:v>-7.000000</c:v>
                </c:pt>
                <c:pt idx="5">
                  <c:v>-7.000000</c:v>
                </c:pt>
                <c:pt idx="6">
                  <c:v>-13.000000</c:v>
                </c:pt>
                <c:pt idx="7">
                  <c:v>-3.000000</c:v>
                </c:pt>
                <c:pt idx="8">
                  <c:v>-23.000000</c:v>
                </c:pt>
                <c:pt idx="9">
                  <c:v>-21.000000</c:v>
                </c:pt>
                <c:pt idx="10">
                  <c:v>0.000000</c:v>
                </c:pt>
                <c:pt idx="11">
                  <c:v>-6.000000</c:v>
                </c:pt>
                <c:pt idx="12">
                  <c:v>-5.000000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-20.000000</c:v>
                </c:pt>
                <c:pt idx="16">
                  <c:v>-27.000000</c:v>
                </c:pt>
                <c:pt idx="17">
                  <c:v>-34.000000</c:v>
                </c:pt>
                <c:pt idx="18">
                  <c:v>-44.000000</c:v>
                </c:pt>
                <c:pt idx="19">
                  <c:v>-58.000000</c:v>
                </c:pt>
                <c:pt idx="20">
                  <c:v>-74.000000</c:v>
                </c:pt>
                <c:pt idx="21">
                  <c:v>-44.000000</c:v>
                </c:pt>
                <c:pt idx="22">
                  <c:v>-48.000000</c:v>
                </c:pt>
                <c:pt idx="23">
                  <c:v>-50.000000</c:v>
                </c:pt>
                <c:pt idx="24">
                  <c:v>-51.000000</c:v>
                </c:pt>
                <c:pt idx="25">
                  <c:v>-55.000000</c:v>
                </c:pt>
                <c:pt idx="26">
                  <c:v>-68.000000</c:v>
                </c:pt>
                <c:pt idx="27">
                  <c:v>-80.000000</c:v>
                </c:pt>
                <c:pt idx="28">
                  <c:v>-54.000000</c:v>
                </c:pt>
                <c:pt idx="29">
                  <c:v>-53.000000</c:v>
                </c:pt>
                <c:pt idx="30">
                  <c:v>-55.000000</c:v>
                </c:pt>
                <c:pt idx="31">
                  <c:v>-56.000000</c:v>
                </c:pt>
                <c:pt idx="32">
                  <c:v>-61.000000</c:v>
                </c:pt>
                <c:pt idx="33">
                  <c:v>-70.000000</c:v>
                </c:pt>
                <c:pt idx="34">
                  <c:v>-80.000000</c:v>
                </c:pt>
                <c:pt idx="35">
                  <c:v>-57.000000</c:v>
                </c:pt>
                <c:pt idx="36">
                  <c:v>-58.000000</c:v>
                </c:pt>
                <c:pt idx="37">
                  <c:v>-58.000000</c:v>
                </c:pt>
                <c:pt idx="38">
                  <c:v>-58.000000</c:v>
                </c:pt>
                <c:pt idx="39">
                  <c:v>-62.000000</c:v>
                </c:pt>
                <c:pt idx="40">
                  <c:v>-69.000000</c:v>
                </c:pt>
                <c:pt idx="41">
                  <c:v>-79.000000</c:v>
                </c:pt>
                <c:pt idx="42">
                  <c:v>-55.000000</c:v>
                </c:pt>
                <c:pt idx="43">
                  <c:v>-56.000000</c:v>
                </c:pt>
                <c:pt idx="44">
                  <c:v>-56.000000</c:v>
                </c:pt>
                <c:pt idx="45">
                  <c:v>-55.000000</c:v>
                </c:pt>
                <c:pt idx="46">
                  <c:v>-58.000000</c:v>
                </c:pt>
                <c:pt idx="47">
                  <c:v>-68.000000</c:v>
                </c:pt>
                <c:pt idx="48">
                  <c:v>-84.000000</c:v>
                </c:pt>
                <c:pt idx="49">
                  <c:v>-91.000000</c:v>
                </c:pt>
                <c:pt idx="50">
                  <c:v>-56.000000</c:v>
                </c:pt>
                <c:pt idx="51">
                  <c:v>-52.000000</c:v>
                </c:pt>
                <c:pt idx="52">
                  <c:v>-50.000000</c:v>
                </c:pt>
                <c:pt idx="53">
                  <c:v>-53.000000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-49.000000</c:v>
                </c:pt>
                <c:pt idx="57">
                  <c:v>-50.000000</c:v>
                </c:pt>
                <c:pt idx="58">
                  <c:v>-48.000000</c:v>
                </c:pt>
                <c:pt idx="59">
                  <c:v>-47.000000</c:v>
                </c:pt>
                <c:pt idx="60">
                  <c:v>-51.000000</c:v>
                </c:pt>
                <c:pt idx="61">
                  <c:v>-73.000000</c:v>
                </c:pt>
                <c:pt idx="62">
                  <c:v>-75.000000</c:v>
                </c:pt>
                <c:pt idx="63">
                  <c:v>-44.000000</c:v>
                </c:pt>
                <c:pt idx="64">
                  <c:v>-46.000000</c:v>
                </c:pt>
                <c:pt idx="65">
                  <c:v>-44.000000</c:v>
                </c:pt>
                <c:pt idx="66">
                  <c:v>-44.000000</c:v>
                </c:pt>
                <c:pt idx="67">
                  <c:v>-86.000000</c:v>
                </c:pt>
                <c:pt idx="68">
                  <c:v>-60.000000</c:v>
                </c:pt>
                <c:pt idx="69">
                  <c:v>-73.000000</c:v>
                </c:pt>
                <c:pt idx="70">
                  <c:v>-31.000000</c:v>
                </c:pt>
                <c:pt idx="71">
                  <c:v>-31.000000</c:v>
                </c:pt>
                <c:pt idx="72">
                  <c:v>-31.000000</c:v>
                </c:pt>
                <c:pt idx="73">
                  <c:v>-31.000000</c:v>
                </c:pt>
                <c:pt idx="74">
                  <c:v>-35.000000</c:v>
                </c:pt>
                <c:pt idx="75">
                  <c:v>-38.000000</c:v>
                </c:pt>
                <c:pt idx="76">
                  <c:v>-50.000000</c:v>
                </c:pt>
                <c:pt idx="77">
                  <c:v>-29.000000</c:v>
                </c:pt>
                <c:pt idx="78">
                  <c:v>-24.000000</c:v>
                </c:pt>
                <c:pt idx="79">
                  <c:v>-25.000000</c:v>
                </c:pt>
                <c:pt idx="80">
                  <c:v>-26.000000</c:v>
                </c:pt>
                <c:pt idx="81">
                  <c:v>-30.000000</c:v>
                </c:pt>
                <c:pt idx="82">
                  <c:v>-32.000000</c:v>
                </c:pt>
                <c:pt idx="83">
                  <c:v>-44.000000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-17.000000</c:v>
                </c:pt>
                <c:pt idx="87">
                  <c:v>-20.000000</c:v>
                </c:pt>
                <c:pt idx="88">
                  <c:v>-20.000000</c:v>
                </c:pt>
                <c:pt idx="89">
                  <c:v>-19.000000</c:v>
                </c:pt>
                <c:pt idx="90">
                  <c:v>-22.000000</c:v>
                </c:pt>
                <c:pt idx="91">
                  <c:v>-13.000000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-13.000000</c:v>
                </c:pt>
                <c:pt idx="96">
                  <c:v>-10.000000</c:v>
                </c:pt>
                <c:pt idx="97">
                  <c:v>-23.000000</c:v>
                </c:pt>
                <c:pt idx="98">
                  <c:v>-20.000000</c:v>
                </c:pt>
                <c:pt idx="99">
                  <c:v>-53.000000</c:v>
                </c:pt>
                <c:pt idx="100">
                  <c:v>4.000000</c:v>
                </c:pt>
                <c:pt idx="101">
                  <c:v>0.000000</c:v>
                </c:pt>
                <c:pt idx="102">
                  <c:v>6.000000</c:v>
                </c:pt>
                <c:pt idx="103">
                  <c:v>13.000000</c:v>
                </c:pt>
                <c:pt idx="104">
                  <c:v>0.000000</c:v>
                </c:pt>
                <c:pt idx="105">
                  <c:v>-1.000000</c:v>
                </c:pt>
                <c:pt idx="106">
                  <c:v>3.000000</c:v>
                </c:pt>
                <c:pt idx="107">
                  <c:v>3.000000</c:v>
                </c:pt>
                <c:pt idx="108">
                  <c:v>4.000000</c:v>
                </c:pt>
                <c:pt idx="109">
                  <c:v>-2.000000</c:v>
                </c:pt>
                <c:pt idx="110">
                  <c:v>10.000000</c:v>
                </c:pt>
                <c:pt idx="111">
                  <c:v>27.000000</c:v>
                </c:pt>
                <c:pt idx="112">
                  <c:v>9.000000</c:v>
                </c:pt>
                <c:pt idx="113">
                  <c:v>8.000000</c:v>
                </c:pt>
                <c:pt idx="114">
                  <c:v>7.000000</c:v>
                </c:pt>
                <c:pt idx="115">
                  <c:v>9.000000</c:v>
                </c:pt>
                <c:pt idx="116">
                  <c:v>15.000000</c:v>
                </c:pt>
                <c:pt idx="117">
                  <c:v>32.000000</c:v>
                </c:pt>
                <c:pt idx="118">
                  <c:v>52.000000</c:v>
                </c:pt>
                <c:pt idx="119">
                  <c:v>19.000000</c:v>
                </c:pt>
                <c:pt idx="120">
                  <c:v>21.000000</c:v>
                </c:pt>
                <c:pt idx="121">
                  <c:v>6.000000</c:v>
                </c:pt>
                <c:pt idx="122">
                  <c:v>16.000000</c:v>
                </c:pt>
                <c:pt idx="123">
                  <c:v>16.000000</c:v>
                </c:pt>
                <c:pt idx="124">
                  <c:v>31.000000</c:v>
                </c:pt>
                <c:pt idx="125">
                  <c:v>49.000000</c:v>
                </c:pt>
                <c:pt idx="126">
                  <c:v>25.000000</c:v>
                </c:pt>
                <c:pt idx="127">
                  <c:v>18.000000</c:v>
                </c:pt>
                <c:pt idx="128">
                  <c:v>17.000000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27.000000</c:v>
                </c:pt>
                <c:pt idx="132">
                  <c:v>36.000000</c:v>
                </c:pt>
                <c:pt idx="133">
                  <c:v>22.000000</c:v>
                </c:pt>
                <c:pt idx="134">
                  <c:v>18.000000</c:v>
                </c:pt>
                <c:pt idx="135">
                  <c:v>24.000000</c:v>
                </c:pt>
                <c:pt idx="136">
                  <c:v>25.000000</c:v>
                </c:pt>
                <c:pt idx="137">
                  <c:v>22.000000</c:v>
                </c:pt>
                <c:pt idx="138">
                  <c:v>30.000000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9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  <c:pt idx="137">
                <c:v>10/7/2029</c:v>
              </c:pt>
              <c:pt idx="138">
                <c:v>11/7/2029</c:v>
              </c:pt>
            </c:strLit>
          </c:cat>
          <c:val>
            <c:numRef>
              <c:f>'Italy-mobility'!$G$4:$G$142</c:f>
              <c:numCache>
                <c:ptCount val="139"/>
                <c:pt idx="0">
                  <c:v>-6.000000</c:v>
                </c:pt>
                <c:pt idx="1">
                  <c:v>-7.000000</c:v>
                </c:pt>
                <c:pt idx="2">
                  <c:v>-9.000000</c:v>
                </c:pt>
                <c:pt idx="3">
                  <c:v>-9.000000</c:v>
                </c:pt>
                <c:pt idx="4">
                  <c:v>-8.000000</c:v>
                </c:pt>
                <c:pt idx="5">
                  <c:v>-10.000000</c:v>
                </c:pt>
                <c:pt idx="6">
                  <c:v>-20.000000</c:v>
                </c:pt>
                <c:pt idx="7">
                  <c:v>-7.000000</c:v>
                </c:pt>
                <c:pt idx="8">
                  <c:v>-44.000000</c:v>
                </c:pt>
                <c:pt idx="9">
                  <c:v>-42.000000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-14.000000</c:v>
                </c:pt>
                <c:pt idx="13">
                  <c:v>-26.000000</c:v>
                </c:pt>
                <c:pt idx="14">
                  <c:v>-19.000000</c:v>
                </c:pt>
                <c:pt idx="15">
                  <c:v>-19.000000</c:v>
                </c:pt>
                <c:pt idx="16">
                  <c:v>-23.000000</c:v>
                </c:pt>
                <c:pt idx="17">
                  <c:v>-27.000000</c:v>
                </c:pt>
                <c:pt idx="18">
                  <c:v>-32.000000</c:v>
                </c:pt>
                <c:pt idx="19">
                  <c:v>-53.000000</c:v>
                </c:pt>
                <c:pt idx="20">
                  <c:v>-71.000000</c:v>
                </c:pt>
                <c:pt idx="21">
                  <c:v>-37.000000</c:v>
                </c:pt>
                <c:pt idx="22">
                  <c:v>-40.000000</c:v>
                </c:pt>
                <c:pt idx="23">
                  <c:v>-41.000000</c:v>
                </c:pt>
                <c:pt idx="24">
                  <c:v>-43.000000</c:v>
                </c:pt>
                <c:pt idx="25">
                  <c:v>-44.000000</c:v>
                </c:pt>
                <c:pt idx="26">
                  <c:v>-60.000000</c:v>
                </c:pt>
                <c:pt idx="27">
                  <c:v>-73.000000</c:v>
                </c:pt>
                <c:pt idx="28">
                  <c:v>-48.000000</c:v>
                </c:pt>
                <c:pt idx="29">
                  <c:v>-47.000000</c:v>
                </c:pt>
                <c:pt idx="30">
                  <c:v>-49.000000</c:v>
                </c:pt>
                <c:pt idx="31">
                  <c:v>-56.000000</c:v>
                </c:pt>
                <c:pt idx="32">
                  <c:v>-57.000000</c:v>
                </c:pt>
                <c:pt idx="33">
                  <c:v>-65.000000</c:v>
                </c:pt>
                <c:pt idx="34">
                  <c:v>-76.000000</c:v>
                </c:pt>
                <c:pt idx="35">
                  <c:v>-55.000000</c:v>
                </c:pt>
                <c:pt idx="36">
                  <c:v>-56.000000</c:v>
                </c:pt>
                <c:pt idx="37">
                  <c:v>-56.000000</c:v>
                </c:pt>
                <c:pt idx="38">
                  <c:v>-56.000000</c:v>
                </c:pt>
                <c:pt idx="39">
                  <c:v>-56.000000</c:v>
                </c:pt>
                <c:pt idx="40">
                  <c:v>-64.000000</c:v>
                </c:pt>
                <c:pt idx="41">
                  <c:v>-75.000000</c:v>
                </c:pt>
                <c:pt idx="42">
                  <c:v>-52.000000</c:v>
                </c:pt>
                <c:pt idx="43">
                  <c:v>-52.000000</c:v>
                </c:pt>
                <c:pt idx="44">
                  <c:v>-50.000000</c:v>
                </c:pt>
                <c:pt idx="45">
                  <c:v>-50.000000</c:v>
                </c:pt>
                <c:pt idx="46">
                  <c:v>-53.000000</c:v>
                </c:pt>
                <c:pt idx="47">
                  <c:v>-63.000000</c:v>
                </c:pt>
                <c:pt idx="48">
                  <c:v>-85.000000</c:v>
                </c:pt>
                <c:pt idx="49">
                  <c:v>-92.000000</c:v>
                </c:pt>
                <c:pt idx="50">
                  <c:v>-51.000000</c:v>
                </c:pt>
                <c:pt idx="51">
                  <c:v>-46.000000</c:v>
                </c:pt>
                <c:pt idx="52">
                  <c:v>-46.000000</c:v>
                </c:pt>
                <c:pt idx="53">
                  <c:v>-48.000000</c:v>
                </c:pt>
                <c:pt idx="54">
                  <c:v>-59.000000</c:v>
                </c:pt>
                <c:pt idx="55">
                  <c:v>-72.000000</c:v>
                </c:pt>
                <c:pt idx="56">
                  <c:v>-45.000000</c:v>
                </c:pt>
                <c:pt idx="57">
                  <c:v>-46.000000</c:v>
                </c:pt>
                <c:pt idx="58">
                  <c:v>-45.000000</c:v>
                </c:pt>
                <c:pt idx="59">
                  <c:v>-45.000000</c:v>
                </c:pt>
                <c:pt idx="60">
                  <c:v>-46.000000</c:v>
                </c:pt>
                <c:pt idx="61">
                  <c:v>-78.000000</c:v>
                </c:pt>
                <c:pt idx="62">
                  <c:v>-67.000000</c:v>
                </c:pt>
                <c:pt idx="63">
                  <c:v>-40.000000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-43.000000</c:v>
                </c:pt>
                <c:pt idx="67">
                  <c:v>-90.000000</c:v>
                </c:pt>
                <c:pt idx="68">
                  <c:v>-57.000000</c:v>
                </c:pt>
                <c:pt idx="69">
                  <c:v>-65.000000</c:v>
                </c:pt>
                <c:pt idx="70">
                  <c:v>-27.000000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-30.000000</c:v>
                </c:pt>
                <c:pt idx="76">
                  <c:v>-41.000000</c:v>
                </c:pt>
                <c:pt idx="77">
                  <c:v>-21.000000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-22.000000</c:v>
                </c:pt>
                <c:pt idx="82">
                  <c:v>-28.000000</c:v>
                </c:pt>
                <c:pt idx="83">
                  <c:v>-37.000000</c:v>
                </c:pt>
                <c:pt idx="84">
                  <c:v>-15.000000</c:v>
                </c:pt>
                <c:pt idx="85">
                  <c:v>-16.000000</c:v>
                </c:pt>
                <c:pt idx="86">
                  <c:v>-16.000000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-11.000000</c:v>
                </c:pt>
                <c:pt idx="90">
                  <c:v>-18.000000</c:v>
                </c:pt>
                <c:pt idx="91">
                  <c:v>-12.000000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-11.000000</c:v>
                </c:pt>
                <c:pt idx="96">
                  <c:v>-6.000000</c:v>
                </c:pt>
                <c:pt idx="97">
                  <c:v>-15.000000</c:v>
                </c:pt>
                <c:pt idx="98">
                  <c:v>-26.000000</c:v>
                </c:pt>
                <c:pt idx="99">
                  <c:v>-66.000000</c:v>
                </c:pt>
                <c:pt idx="100">
                  <c:v>-4.000000</c:v>
                </c:pt>
                <c:pt idx="101">
                  <c:v>-4.000000</c:v>
                </c:pt>
                <c:pt idx="102">
                  <c:v>-2.000000</c:v>
                </c:pt>
                <c:pt idx="103">
                  <c:v>6.000000</c:v>
                </c:pt>
                <c:pt idx="104">
                  <c:v>3.000000</c:v>
                </c:pt>
                <c:pt idx="105">
                  <c:v>-4.000000</c:v>
                </c:pt>
                <c:pt idx="106">
                  <c:v>-3.000000</c:v>
                </c:pt>
                <c:pt idx="107">
                  <c:v>-2.000000</c:v>
                </c:pt>
                <c:pt idx="108">
                  <c:v>-3.000000</c:v>
                </c:pt>
                <c:pt idx="109">
                  <c:v>-10.000000</c:v>
                </c:pt>
                <c:pt idx="110">
                  <c:v>4.000000</c:v>
                </c:pt>
                <c:pt idx="111">
                  <c:v>7.000000</c:v>
                </c:pt>
                <c:pt idx="112">
                  <c:v>-6.000000</c:v>
                </c:pt>
                <c:pt idx="113">
                  <c:v>-1.000000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1.000000</c:v>
                </c:pt>
                <c:pt idx="117">
                  <c:v>10.000000</c:v>
                </c:pt>
                <c:pt idx="118">
                  <c:v>26.000000</c:v>
                </c:pt>
                <c:pt idx="119">
                  <c:v>1.000000</c:v>
                </c:pt>
                <c:pt idx="120">
                  <c:v>2.000000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4.000000</c:v>
                </c:pt>
                <c:pt idx="124">
                  <c:v>14.000000</c:v>
                </c:pt>
                <c:pt idx="125">
                  <c:v>28.000000</c:v>
                </c:pt>
                <c:pt idx="126">
                  <c:v>3.000000</c:v>
                </c:pt>
                <c:pt idx="127">
                  <c:v>3.000000</c:v>
                </c:pt>
                <c:pt idx="128">
                  <c:v>4.000000</c:v>
                </c:pt>
                <c:pt idx="129">
                  <c:v>3.000000</c:v>
                </c:pt>
                <c:pt idx="130">
                  <c:v>2.000000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2.000000</c:v>
                </c:pt>
                <c:pt idx="134">
                  <c:v>4.000000</c:v>
                </c:pt>
                <c:pt idx="135">
                  <c:v>4.000000</c:v>
                </c:pt>
                <c:pt idx="136">
                  <c:v>5.000000</c:v>
                </c:pt>
                <c:pt idx="137">
                  <c:v>8.000000</c:v>
                </c:pt>
                <c:pt idx="138">
                  <c:v>12.000000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39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15/6/2029</c:v>
              </c:pt>
              <c:pt idx="113">
                <c:v>16/6/2029</c:v>
              </c:pt>
              <c:pt idx="114">
                <c:v>17/6/2029</c:v>
              </c:pt>
              <c:pt idx="115">
                <c:v>18/6/2029</c:v>
              </c:pt>
              <c:pt idx="116">
                <c:v>19/6/2029</c:v>
              </c:pt>
              <c:pt idx="117">
                <c:v>20/6/2029</c:v>
              </c:pt>
              <c:pt idx="118">
                <c:v>21/6/2029</c:v>
              </c:pt>
              <c:pt idx="119">
                <c:v>22/6/2029</c:v>
              </c:pt>
              <c:pt idx="120">
                <c:v>23/6/2029</c:v>
              </c:pt>
              <c:pt idx="121">
                <c:v>24/6/2029</c:v>
              </c:pt>
              <c:pt idx="122">
                <c:v>25/6/2029</c:v>
              </c:pt>
              <c:pt idx="123">
                <c:v>26/6/2029</c:v>
              </c:pt>
              <c:pt idx="124">
                <c:v>27/6/2029</c:v>
              </c:pt>
              <c:pt idx="125">
                <c:v>28/6/2029</c:v>
              </c:pt>
              <c:pt idx="126">
                <c:v>29/6/2029</c:v>
              </c:pt>
              <c:pt idx="127">
                <c:v>30/6/2029</c:v>
              </c:pt>
              <c:pt idx="128">
                <c:v>1/7/2029</c:v>
              </c:pt>
              <c:pt idx="129">
                <c:v>2/7/2029</c:v>
              </c:pt>
              <c:pt idx="130">
                <c:v>3/7/2029</c:v>
              </c:pt>
              <c:pt idx="131">
                <c:v>4/7/2029</c:v>
              </c:pt>
              <c:pt idx="132">
                <c:v>5/7/2029</c:v>
              </c:pt>
              <c:pt idx="133">
                <c:v>6/7/2029</c:v>
              </c:pt>
              <c:pt idx="134">
                <c:v>7/7/2029</c:v>
              </c:pt>
              <c:pt idx="135">
                <c:v>8/7/2029</c:v>
              </c:pt>
              <c:pt idx="136">
                <c:v>9/7/2029</c:v>
              </c:pt>
              <c:pt idx="137">
                <c:v>10/7/2029</c:v>
              </c:pt>
              <c:pt idx="138">
                <c:v>11/7/2029</c:v>
              </c:pt>
            </c:strLit>
          </c:cat>
          <c:val>
            <c:numRef>
              <c:f>'Italy-mobility'!$V$4:$V$142</c:f>
              <c:numCache>
                <c:ptCount val="139"/>
                <c:pt idx="0">
                  <c:v>-8.000000</c:v>
                </c:pt>
                <c:pt idx="1">
                  <c:v>-11.000000</c:v>
                </c:pt>
                <c:pt idx="2">
                  <c:v>-10.000000</c:v>
                </c:pt>
                <c:pt idx="3">
                  <c:v>-11.000000</c:v>
                </c:pt>
                <c:pt idx="4">
                  <c:v>-9.000000</c:v>
                </c:pt>
                <c:pt idx="5">
                  <c:v>-10.000000</c:v>
                </c:pt>
                <c:pt idx="6">
                  <c:v>-23.000000</c:v>
                </c:pt>
                <c:pt idx="7">
                  <c:v>-8.000000</c:v>
                </c:pt>
                <c:pt idx="8">
                  <c:v>-38.000000</c:v>
                </c:pt>
                <c:pt idx="9">
                  <c:v>-36.000000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-13.000000</c:v>
                </c:pt>
                <c:pt idx="13">
                  <c:v>-21.000000</c:v>
                </c:pt>
                <c:pt idx="14">
                  <c:v>-18.000000</c:v>
                </c:pt>
                <c:pt idx="15">
                  <c:v>-20.000000</c:v>
                </c:pt>
                <c:pt idx="16">
                  <c:v>-23.000000</c:v>
                </c:pt>
                <c:pt idx="17">
                  <c:v>-29.000000</c:v>
                </c:pt>
                <c:pt idx="18">
                  <c:v>-36.000000</c:v>
                </c:pt>
                <c:pt idx="19">
                  <c:v>-60.000000</c:v>
                </c:pt>
                <c:pt idx="20">
                  <c:v>-76.000000</c:v>
                </c:pt>
                <c:pt idx="21">
                  <c:v>-42.000000</c:v>
                </c:pt>
                <c:pt idx="22">
                  <c:v>-47.000000</c:v>
                </c:pt>
                <c:pt idx="23">
                  <c:v>-47.000000</c:v>
                </c:pt>
                <c:pt idx="24">
                  <c:v>-49.000000</c:v>
                </c:pt>
                <c:pt idx="25">
                  <c:v>-51.000000</c:v>
                </c:pt>
                <c:pt idx="26">
                  <c:v>-66.000000</c:v>
                </c:pt>
                <c:pt idx="27">
                  <c:v>-79.000000</c:v>
                </c:pt>
                <c:pt idx="28">
                  <c:v>-52.000000</c:v>
                </c:pt>
                <c:pt idx="29">
                  <c:v>-51.000000</c:v>
                </c:pt>
                <c:pt idx="30">
                  <c:v>-52.000000</c:v>
                </c:pt>
                <c:pt idx="31">
                  <c:v>-60.000000</c:v>
                </c:pt>
                <c:pt idx="32">
                  <c:v>-62.000000</c:v>
                </c:pt>
                <c:pt idx="33">
                  <c:v>-70.000000</c:v>
                </c:pt>
                <c:pt idx="34">
                  <c:v>-81.000000</c:v>
                </c:pt>
                <c:pt idx="35">
                  <c:v>-61.000000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-68.000000</c:v>
                </c:pt>
                <c:pt idx="41">
                  <c:v>-79.000000</c:v>
                </c:pt>
                <c:pt idx="42">
                  <c:v>-56.000000</c:v>
                </c:pt>
                <c:pt idx="43">
                  <c:v>-56.000000</c:v>
                </c:pt>
                <c:pt idx="44">
                  <c:v>-54.000000</c:v>
                </c:pt>
                <c:pt idx="45">
                  <c:v>-55.000000</c:v>
                </c:pt>
                <c:pt idx="46">
                  <c:v>-60.000000</c:v>
                </c:pt>
                <c:pt idx="47">
                  <c:v>-68.000000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-56.000000</c:v>
                </c:pt>
                <c:pt idx="51">
                  <c:v>-50.000000</c:v>
                </c:pt>
                <c:pt idx="52">
                  <c:v>-50.000000</c:v>
                </c:pt>
                <c:pt idx="53">
                  <c:v>-51.000000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-48.000000</c:v>
                </c:pt>
                <c:pt idx="57">
                  <c:v>-47.000000</c:v>
                </c:pt>
                <c:pt idx="58">
                  <c:v>-46.000000</c:v>
                </c:pt>
                <c:pt idx="59">
                  <c:v>-45.000000</c:v>
                </c:pt>
                <c:pt idx="60">
                  <c:v>-47.000000</c:v>
                </c:pt>
                <c:pt idx="61">
                  <c:v>-79.000000</c:v>
                </c:pt>
                <c:pt idx="62">
                  <c:v>-74.000000</c:v>
                </c:pt>
                <c:pt idx="63">
                  <c:v>-42.000000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-42.000000</c:v>
                </c:pt>
                <c:pt idx="67">
                  <c:v>-91.000000</c:v>
                </c:pt>
                <c:pt idx="68">
                  <c:v>-60.000000</c:v>
                </c:pt>
                <c:pt idx="69">
                  <c:v>-70.000000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-25.000000</c:v>
                </c:pt>
                <c:pt idx="73">
                  <c:v>-24.000000</c:v>
                </c:pt>
                <c:pt idx="74">
                  <c:v>-26.000000</c:v>
                </c:pt>
                <c:pt idx="75">
                  <c:v>-32.000000</c:v>
                </c:pt>
                <c:pt idx="76">
                  <c:v>-48.000000</c:v>
                </c:pt>
                <c:pt idx="77">
                  <c:v>-24.000000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-25.000000</c:v>
                </c:pt>
                <c:pt idx="82">
                  <c:v>-30.000000</c:v>
                </c:pt>
                <c:pt idx="83">
                  <c:v>-44.000000</c:v>
                </c:pt>
                <c:pt idx="84">
                  <c:v>-14.000000</c:v>
                </c:pt>
                <c:pt idx="85">
                  <c:v>-15.000000</c:v>
                </c:pt>
                <c:pt idx="86">
                  <c:v>-13.000000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-14.000000</c:v>
                </c:pt>
                <c:pt idx="90">
                  <c:v>-20.000000</c:v>
                </c:pt>
                <c:pt idx="91">
                  <c:v>-13.000000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-12.000000</c:v>
                </c:pt>
                <c:pt idx="96">
                  <c:v>-9.000000</c:v>
                </c:pt>
                <c:pt idx="97">
                  <c:v>-18.000000</c:v>
                </c:pt>
                <c:pt idx="98">
                  <c:v>-29.000000</c:v>
                </c:pt>
                <c:pt idx="99">
                  <c:v>-65.000000</c:v>
                </c:pt>
                <c:pt idx="100">
                  <c:v>-4.000000</c:v>
                </c:pt>
                <c:pt idx="101">
                  <c:v>-6.000000</c:v>
                </c:pt>
                <c:pt idx="102">
                  <c:v>-6.000000</c:v>
                </c:pt>
                <c:pt idx="103">
                  <c:v>-1.000000</c:v>
                </c:pt>
                <c:pt idx="104">
                  <c:v>-15.000000</c:v>
                </c:pt>
                <c:pt idx="105">
                  <c:v>-6.000000</c:v>
                </c:pt>
                <c:pt idx="106">
                  <c:v>-4.000000</c:v>
                </c:pt>
                <c:pt idx="107">
                  <c:v>-4.000000</c:v>
                </c:pt>
                <c:pt idx="108">
                  <c:v>-4.000000</c:v>
                </c:pt>
                <c:pt idx="109">
                  <c:v>-10.000000</c:v>
                </c:pt>
                <c:pt idx="110">
                  <c:v>3.000000</c:v>
                </c:pt>
                <c:pt idx="111">
                  <c:v>-4.000000</c:v>
                </c:pt>
                <c:pt idx="112">
                  <c:v>-8.000000</c:v>
                </c:pt>
                <c:pt idx="113">
                  <c:v>-2.000000</c:v>
                </c:pt>
                <c:pt idx="114">
                  <c:v>-1.000000</c:v>
                </c:pt>
                <c:pt idx="115">
                  <c:v>-3.000000</c:v>
                </c:pt>
                <c:pt idx="116">
                  <c:v>-2.000000</c:v>
                </c:pt>
                <c:pt idx="117">
                  <c:v>5.000000</c:v>
                </c:pt>
                <c:pt idx="118">
                  <c:v>15.000000</c:v>
                </c:pt>
                <c:pt idx="119">
                  <c:v>-2.000000</c:v>
                </c:pt>
                <c:pt idx="120">
                  <c:v>0.000000</c:v>
                </c:pt>
                <c:pt idx="121">
                  <c:v>1.000000</c:v>
                </c:pt>
                <c:pt idx="122">
                  <c:v>-2.000000</c:v>
                </c:pt>
                <c:pt idx="123">
                  <c:v>0.000000</c:v>
                </c:pt>
                <c:pt idx="124">
                  <c:v>7.000000</c:v>
                </c:pt>
                <c:pt idx="125">
                  <c:v>15.000000</c:v>
                </c:pt>
                <c:pt idx="126">
                  <c:v>-1.000000</c:v>
                </c:pt>
                <c:pt idx="127">
                  <c:v>2.000000</c:v>
                </c:pt>
                <c:pt idx="128">
                  <c:v>2.000000</c:v>
                </c:pt>
                <c:pt idx="129">
                  <c:v>1.000000</c:v>
                </c:pt>
                <c:pt idx="130">
                  <c:v>-1.000000</c:v>
                </c:pt>
                <c:pt idx="131">
                  <c:v>5.000000</c:v>
                </c:pt>
                <c:pt idx="132">
                  <c:v>15.000000</c:v>
                </c:pt>
                <c:pt idx="133">
                  <c:v>0.000000</c:v>
                </c:pt>
                <c:pt idx="134">
                  <c:v>2.000000</c:v>
                </c:pt>
                <c:pt idx="135">
                  <c:v>3.000000</c:v>
                </c:pt>
                <c:pt idx="136">
                  <c:v>2.000000</c:v>
                </c:pt>
                <c:pt idx="137">
                  <c:v>2.000000</c:v>
                </c:pt>
                <c:pt idx="138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.3125"/>
        <c:minorUnit val="10.156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39228"/>
          <c:y val="0"/>
          <c:w val="0.85166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7503"/>
          <c:y val="0.0573822"/>
          <c:w val="0.932478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'Italy-mobility'!$X$3</c:f>
              <c:strCache>
                <c:ptCount val="1"/>
                <c:pt idx="0">
                  <c:v>ITALIA - media settimanale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19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</c:strCache>
            </c:strRef>
          </c:cat>
          <c:val>
            <c:numRef>
              <c:f>'Italy-mobility'!$X$10,'Italy-mobility'!$X$17,'Italy-mobility'!$X$24,'Italy-mobility'!$X$31,'Italy-mobility'!$X$38,'Italy-mobility'!$X$45,'Italy-mobility'!$X$52,'Italy-mobility'!$X$59,'Italy-mobility'!$X$66,'Italy-mobility'!$X$73,'Italy-mobility'!$X$80,'Italy-mobility'!$X$87,'Italy-mobility'!$X$94,'Italy-mobility'!$X$101,'Italy-mobility'!$X$108,'Italy-mobility'!$X$115,'Italy-mobility'!$X$122,'Italy-mobility'!$X$129,'Italy-mobility'!$X$136</c:f>
              <c:numCache>
                <c:ptCount val="19"/>
                <c:pt idx="0">
                  <c:v>-3.907143</c:v>
                </c:pt>
                <c:pt idx="1">
                  <c:v>-13.385714</c:v>
                </c:pt>
                <c:pt idx="2">
                  <c:v>-38.800000</c:v>
                </c:pt>
                <c:pt idx="3">
                  <c:v>-55.928571</c:v>
                </c:pt>
                <c:pt idx="4">
                  <c:v>-61.935714</c:v>
                </c:pt>
                <c:pt idx="5">
                  <c:v>-63.714286</c:v>
                </c:pt>
                <c:pt idx="6">
                  <c:v>-62.235714</c:v>
                </c:pt>
                <c:pt idx="7">
                  <c:v>-64.178571</c:v>
                </c:pt>
                <c:pt idx="8">
                  <c:v>-58.257143</c:v>
                </c:pt>
                <c:pt idx="9">
                  <c:v>-57.821429</c:v>
                </c:pt>
                <c:pt idx="10">
                  <c:v>-31.385714</c:v>
                </c:pt>
                <c:pt idx="11">
                  <c:v>-27.200000</c:v>
                </c:pt>
                <c:pt idx="12">
                  <c:v>-14.950000</c:v>
                </c:pt>
                <c:pt idx="13">
                  <c:v>-10.235714</c:v>
                </c:pt>
                <c:pt idx="14">
                  <c:v>-8.485714</c:v>
                </c:pt>
                <c:pt idx="15">
                  <c:v>2.128571</c:v>
                </c:pt>
                <c:pt idx="16">
                  <c:v>8.235714</c:v>
                </c:pt>
                <c:pt idx="17">
                  <c:v>12.650000</c:v>
                </c:pt>
                <c:pt idx="18">
                  <c:v>14.292857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'Italy-mobility'!$Y$3</c:f>
              <c:strCache>
                <c:ptCount val="1"/>
                <c:pt idx="0">
                  <c:v>ITALIA - media giorni feriali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rgbClr val="6EBB4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19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</c:strCache>
            </c:strRef>
          </c:cat>
          <c:val>
            <c:numRef>
              <c:f>'Italy-mobility'!$Y$8,'Italy-mobility'!$Y$15,'Italy-mobility'!$Y$22,'Italy-mobility'!$Y$29,'Italy-mobility'!$Y$36,'Italy-mobility'!$Y$43,'Italy-mobility'!$Y$50,'Italy-mobility'!$Y$57,'Italy-mobility'!$Y$64,'Italy-mobility'!$Y$71,'Italy-mobility'!$Y$78,'Italy-mobility'!$Y$85,'Italy-mobility'!$Y$92,'Italy-mobility'!$Y$99,'Italy-mobility'!$Y$106,'Italy-mobility'!$Y$113,'Italy-mobility'!$Y$120,'Italy-mobility'!$Y$127,'Italy-mobility'!$Y$134</c:f>
              <c:numCache>
                <c:ptCount val="19"/>
                <c:pt idx="0">
                  <c:v>-2.950000</c:v>
                </c:pt>
                <c:pt idx="1">
                  <c:v>-12.830000</c:v>
                </c:pt>
                <c:pt idx="2">
                  <c:v>-27.720000</c:v>
                </c:pt>
                <c:pt idx="3">
                  <c:v>-49.210000</c:v>
                </c:pt>
                <c:pt idx="4">
                  <c:v>-56.750000</c:v>
                </c:pt>
                <c:pt idx="5">
                  <c:v>-59.690000</c:v>
                </c:pt>
                <c:pt idx="6">
                  <c:v>-56.460000</c:v>
                </c:pt>
                <c:pt idx="7">
                  <c:v>-61.420000</c:v>
                </c:pt>
                <c:pt idx="8">
                  <c:v>-50.560000</c:v>
                </c:pt>
                <c:pt idx="9">
                  <c:v>-54.400000</c:v>
                </c:pt>
                <c:pt idx="10">
                  <c:v>-28.150000</c:v>
                </c:pt>
                <c:pt idx="11">
                  <c:v>-23.930000</c:v>
                </c:pt>
                <c:pt idx="12">
                  <c:v>-15.360000</c:v>
                </c:pt>
                <c:pt idx="13">
                  <c:v>-9.720000</c:v>
                </c:pt>
                <c:pt idx="14">
                  <c:v>-14.490000</c:v>
                </c:pt>
                <c:pt idx="15">
                  <c:v>-0.830000</c:v>
                </c:pt>
                <c:pt idx="16">
                  <c:v>3.150000</c:v>
                </c:pt>
                <c:pt idx="17">
                  <c:v>7.570000</c:v>
                </c:pt>
                <c:pt idx="18">
                  <c:v>9.940000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'Italy-mobility'!$Z$3</c:f>
              <c:strCache>
                <c:ptCount val="1"/>
                <c:pt idx="0">
                  <c:v>ITALIA - media fine settimana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19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</c:strCache>
            </c:strRef>
          </c:cat>
          <c:val>
            <c:numRef>
              <c:f>'Italy-mobility'!$Z$9,'Italy-mobility'!$Z$16,'Italy-mobility'!$Z$23,'Italy-mobility'!$Z$30,'Italy-mobility'!$Z$37,'Italy-mobility'!$Z$44,'Italy-mobility'!$Z$51,'Italy-mobility'!$Z$58,'Italy-mobility'!$Z$65,'Italy-mobility'!$Z$72,'Italy-mobility'!$Z$79,'Italy-mobility'!$Z$86,'Italy-mobility'!$Z$93,'Italy-mobility'!$Z$100,'Italy-mobility'!$Z$107,'Italy-mobility'!$Z$114,'Italy-mobility'!$Z$121,'Italy-mobility'!$Z$128,'Italy-mobility'!$Z$135</c:f>
              <c:numCache>
                <c:ptCount val="19"/>
                <c:pt idx="0">
                  <c:v>-6.300000</c:v>
                </c:pt>
                <c:pt idx="1">
                  <c:v>-14.775000</c:v>
                </c:pt>
                <c:pt idx="2">
                  <c:v>-66.500000</c:v>
                </c:pt>
                <c:pt idx="3">
                  <c:v>-72.725000</c:v>
                </c:pt>
                <c:pt idx="4">
                  <c:v>-74.900000</c:v>
                </c:pt>
                <c:pt idx="5">
                  <c:v>-73.775000</c:v>
                </c:pt>
                <c:pt idx="6">
                  <c:v>-76.675000</c:v>
                </c:pt>
                <c:pt idx="7">
                  <c:v>-71.075000</c:v>
                </c:pt>
                <c:pt idx="8">
                  <c:v>-77.500000</c:v>
                </c:pt>
                <c:pt idx="9">
                  <c:v>-66.375000</c:v>
                </c:pt>
                <c:pt idx="10">
                  <c:v>-39.475000</c:v>
                </c:pt>
                <c:pt idx="11">
                  <c:v>-35.375000</c:v>
                </c:pt>
                <c:pt idx="12">
                  <c:v>-13.925000</c:v>
                </c:pt>
                <c:pt idx="13">
                  <c:v>-11.525000</c:v>
                </c:pt>
                <c:pt idx="14">
                  <c:v>6.525000</c:v>
                </c:pt>
                <c:pt idx="15">
                  <c:v>9.525000</c:v>
                </c:pt>
                <c:pt idx="16">
                  <c:v>20.950000</c:v>
                </c:pt>
                <c:pt idx="17">
                  <c:v>25.350000</c:v>
                </c:pt>
                <c:pt idx="18">
                  <c:v>25.175000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.75"/>
        <c:minorUnit val="6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2945"/>
          <c:y val="0"/>
          <c:w val="0.84065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527"/>
          <c:y val="0.0571339"/>
          <c:w val="0.94717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</c:strCache>
            </c:strRef>
          </c:cat>
          <c:val>
            <c:numRef>
              <c:f>'Italy-mobility'!$F$4:$F$142</c:f>
              <c:numCache>
                <c:ptCount val="139"/>
                <c:pt idx="0">
                  <c:v>-4.000000</c:v>
                </c:pt>
                <c:pt idx="1">
                  <c:v>-10.000000</c:v>
                </c:pt>
                <c:pt idx="2">
                  <c:v>-5.000000</c:v>
                </c:pt>
                <c:pt idx="3">
                  <c:v>-6.000000</c:v>
                </c:pt>
                <c:pt idx="4">
                  <c:v>-8.000000</c:v>
                </c:pt>
                <c:pt idx="5">
                  <c:v>-2.000000</c:v>
                </c:pt>
                <c:pt idx="6">
                  <c:v>-4.000000</c:v>
                </c:pt>
                <c:pt idx="7">
                  <c:v>-2.000000</c:v>
                </c:pt>
                <c:pt idx="8">
                  <c:v>-11.000000</c:v>
                </c:pt>
                <c:pt idx="9">
                  <c:v>-11.000000</c:v>
                </c:pt>
                <c:pt idx="10">
                  <c:v>-8.000000</c:v>
                </c:pt>
                <c:pt idx="11">
                  <c:v>-13.000000</c:v>
                </c:pt>
                <c:pt idx="12">
                  <c:v>-13.000000</c:v>
                </c:pt>
                <c:pt idx="13">
                  <c:v>-12.000000</c:v>
                </c:pt>
                <c:pt idx="14">
                  <c:v>-18.000000</c:v>
                </c:pt>
                <c:pt idx="15">
                  <c:v>-29.000000</c:v>
                </c:pt>
                <c:pt idx="16">
                  <c:v>-39.000000</c:v>
                </c:pt>
                <c:pt idx="17">
                  <c:v>-50.000000</c:v>
                </c:pt>
                <c:pt idx="18">
                  <c:v>-57.000000</c:v>
                </c:pt>
                <c:pt idx="19">
                  <c:v>-67.000000</c:v>
                </c:pt>
                <c:pt idx="20">
                  <c:v>-80.000000</c:v>
                </c:pt>
                <c:pt idx="21">
                  <c:v>-60.000000</c:v>
                </c:pt>
                <c:pt idx="22">
                  <c:v>-61.000000</c:v>
                </c:pt>
                <c:pt idx="23">
                  <c:v>-62.000000</c:v>
                </c:pt>
                <c:pt idx="24">
                  <c:v>-63.000000</c:v>
                </c:pt>
                <c:pt idx="25">
                  <c:v>-65.000000</c:v>
                </c:pt>
                <c:pt idx="26">
                  <c:v>-72.000000</c:v>
                </c:pt>
                <c:pt idx="27">
                  <c:v>-85.000000</c:v>
                </c:pt>
                <c:pt idx="28">
                  <c:v>-66.000000</c:v>
                </c:pt>
                <c:pt idx="29">
                  <c:v>-66.000000</c:v>
                </c:pt>
                <c:pt idx="30">
                  <c:v>-67.000000</c:v>
                </c:pt>
                <c:pt idx="31">
                  <c:v>-69.000000</c:v>
                </c:pt>
                <c:pt idx="32">
                  <c:v>-69.000000</c:v>
                </c:pt>
                <c:pt idx="33">
                  <c:v>-73.000000</c:v>
                </c:pt>
                <c:pt idx="34">
                  <c:v>-85.000000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-66.000000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-72.000000</c:v>
                </c:pt>
                <c:pt idx="41">
                  <c:v>-84.000000</c:v>
                </c:pt>
                <c:pt idx="42">
                  <c:v>-65.000000</c:v>
                </c:pt>
                <c:pt idx="43">
                  <c:v>-65.000000</c:v>
                </c:pt>
                <c:pt idx="44">
                  <c:v>-63.000000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-68.000000</c:v>
                </c:pt>
                <c:pt idx="48">
                  <c:v>-91.000000</c:v>
                </c:pt>
                <c:pt idx="49">
                  <c:v>-92.000000</c:v>
                </c:pt>
                <c:pt idx="50">
                  <c:v>-65.000000</c:v>
                </c:pt>
                <c:pt idx="51">
                  <c:v>-62.000000</c:v>
                </c:pt>
                <c:pt idx="52">
                  <c:v>-63.000000</c:v>
                </c:pt>
                <c:pt idx="53">
                  <c:v>-63.000000</c:v>
                </c:pt>
                <c:pt idx="54">
                  <c:v>-69.000000</c:v>
                </c:pt>
                <c:pt idx="55">
                  <c:v>-83.000000</c:v>
                </c:pt>
                <c:pt idx="56">
                  <c:v>-61.000000</c:v>
                </c:pt>
                <c:pt idx="57">
                  <c:v>-61.000000</c:v>
                </c:pt>
                <c:pt idx="58">
                  <c:v>-61.000000</c:v>
                </c:pt>
                <c:pt idx="59">
                  <c:v>-61.000000</c:v>
                </c:pt>
                <c:pt idx="60">
                  <c:v>-60.000000</c:v>
                </c:pt>
                <c:pt idx="61">
                  <c:v>-78.000000</c:v>
                </c:pt>
                <c:pt idx="62">
                  <c:v>-84.000000</c:v>
                </c:pt>
                <c:pt idx="63">
                  <c:v>-55.000000</c:v>
                </c:pt>
                <c:pt idx="64">
                  <c:v>-56.000000</c:v>
                </c:pt>
                <c:pt idx="65">
                  <c:v>-55.000000</c:v>
                </c:pt>
                <c:pt idx="66">
                  <c:v>-52.000000</c:v>
                </c:pt>
                <c:pt idx="67">
                  <c:v>-89.000000</c:v>
                </c:pt>
                <c:pt idx="68">
                  <c:v>-60.000000</c:v>
                </c:pt>
                <c:pt idx="69">
                  <c:v>-76.000000</c:v>
                </c:pt>
                <c:pt idx="70">
                  <c:v>-29.000000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-27.000000</c:v>
                </c:pt>
                <c:pt idx="74">
                  <c:v>-27.000000</c:v>
                </c:pt>
                <c:pt idx="75">
                  <c:v>-24.000000</c:v>
                </c:pt>
                <c:pt idx="76">
                  <c:v>-32.000000</c:v>
                </c:pt>
                <c:pt idx="77">
                  <c:v>-23.000000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-21.000000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-25.000000</c:v>
                </c:pt>
                <c:pt idx="84">
                  <c:v>-8.000000</c:v>
                </c:pt>
                <c:pt idx="85">
                  <c:v>-4.000000</c:v>
                </c:pt>
                <c:pt idx="86">
                  <c:v>-6.000000</c:v>
                </c:pt>
                <c:pt idx="87">
                  <c:v>-5.000000</c:v>
                </c:pt>
                <c:pt idx="88">
                  <c:v>-6.000000</c:v>
                </c:pt>
                <c:pt idx="89">
                  <c:v>9.000000</c:v>
                </c:pt>
                <c:pt idx="90">
                  <c:v>13.000000</c:v>
                </c:pt>
                <c:pt idx="91">
                  <c:v>-4.000000</c:v>
                </c:pt>
                <c:pt idx="92">
                  <c:v>1.000000</c:v>
                </c:pt>
                <c:pt idx="93">
                  <c:v>3.000000</c:v>
                </c:pt>
                <c:pt idx="94">
                  <c:v>1.000000</c:v>
                </c:pt>
                <c:pt idx="95">
                  <c:v>-3.000000</c:v>
                </c:pt>
                <c:pt idx="96">
                  <c:v>15.000000</c:v>
                </c:pt>
                <c:pt idx="97">
                  <c:v>15.000000</c:v>
                </c:pt>
                <c:pt idx="98">
                  <c:v>3.000000</c:v>
                </c:pt>
                <c:pt idx="99">
                  <c:v>-17.000000</c:v>
                </c:pt>
                <c:pt idx="100">
                  <c:v>10.000000</c:v>
                </c:pt>
                <c:pt idx="101">
                  <c:v>7.000000</c:v>
                </c:pt>
                <c:pt idx="102">
                  <c:v>1.000000</c:v>
                </c:pt>
                <c:pt idx="103">
                  <c:v>26.000000</c:v>
                </c:pt>
                <c:pt idx="104">
                  <c:v>37.000000</c:v>
                </c:pt>
                <c:pt idx="105">
                  <c:v>8.000000</c:v>
                </c:pt>
                <c:pt idx="106">
                  <c:v>13.000000</c:v>
                </c:pt>
                <c:pt idx="107">
                  <c:v>12.000000</c:v>
                </c:pt>
                <c:pt idx="108">
                  <c:v>12.000000</c:v>
                </c:pt>
                <c:pt idx="109">
                  <c:v>2.000000</c:v>
                </c:pt>
                <c:pt idx="110">
                  <c:v>22.000000</c:v>
                </c:pt>
                <c:pt idx="111">
                  <c:v>40.000000</c:v>
                </c:pt>
                <c:pt idx="112">
                  <c:v>5.000000</c:v>
                </c:pt>
                <c:pt idx="113">
                  <c:v>14.000000</c:v>
                </c:pt>
                <c:pt idx="114">
                  <c:v>13.000000</c:v>
                </c:pt>
                <c:pt idx="115">
                  <c:v>13.000000</c:v>
                </c:pt>
                <c:pt idx="116">
                  <c:v>14.000000</c:v>
                </c:pt>
                <c:pt idx="117">
                  <c:v>27.000000</c:v>
                </c:pt>
                <c:pt idx="118">
                  <c:v>40.000000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18.000000</c:v>
                </c:pt>
                <c:pt idx="122">
                  <c:v>16.000000</c:v>
                </c:pt>
                <c:pt idx="123">
                  <c:v>17.000000</c:v>
                </c:pt>
                <c:pt idx="124">
                  <c:v>27.000000</c:v>
                </c:pt>
                <c:pt idx="125">
                  <c:v>37.000000</c:v>
                </c:pt>
                <c:pt idx="126">
                  <c:v>18.000000</c:v>
                </c:pt>
                <c:pt idx="127">
                  <c:v>18.000000</c:v>
                </c:pt>
                <c:pt idx="128">
                  <c:v>21.000000</c:v>
                </c:pt>
                <c:pt idx="129">
                  <c:v>15.000000</c:v>
                </c:pt>
                <c:pt idx="130">
                  <c:v>13.000000</c:v>
                </c:pt>
                <c:pt idx="131">
                  <c:v>22.000000</c:v>
                </c:pt>
                <c:pt idx="132">
                  <c:v>36.000000</c:v>
                </c:pt>
                <c:pt idx="133">
                  <c:v>10.000000</c:v>
                </c:pt>
                <c:pt idx="134">
                  <c:v>19.000000</c:v>
                </c:pt>
                <c:pt idx="135">
                  <c:v>19.000000</c:v>
                </c:pt>
                <c:pt idx="136">
                  <c:v>19.000000</c:v>
                </c:pt>
                <c:pt idx="137">
                  <c:v>20.000000</c:v>
                </c:pt>
                <c:pt idx="138">
                  <c:v>25.000000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</c:strCache>
            </c:strRef>
          </c:cat>
          <c:val>
            <c:numRef>
              <c:f>'Italy-mobility'!$E$4:$E$142</c:f>
              <c:numCache>
                <c:ptCount val="139"/>
                <c:pt idx="0">
                  <c:v>5.000000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0.000000</c:v>
                </c:pt>
                <c:pt idx="4">
                  <c:v>-2.000000</c:v>
                </c:pt>
                <c:pt idx="5">
                  <c:v>-1.000000</c:v>
                </c:pt>
                <c:pt idx="6">
                  <c:v>-3.000000</c:v>
                </c:pt>
                <c:pt idx="7">
                  <c:v>6.000000</c:v>
                </c:pt>
                <c:pt idx="8">
                  <c:v>-12.000000</c:v>
                </c:pt>
                <c:pt idx="9">
                  <c:v>-10.000000</c:v>
                </c:pt>
                <c:pt idx="10">
                  <c:v>-2.000000</c:v>
                </c:pt>
                <c:pt idx="11">
                  <c:v>-7.000000</c:v>
                </c:pt>
                <c:pt idx="12">
                  <c:v>-12.000000</c:v>
                </c:pt>
                <c:pt idx="13">
                  <c:v>-19.000000</c:v>
                </c:pt>
                <c:pt idx="14">
                  <c:v>-10.000000</c:v>
                </c:pt>
                <c:pt idx="15">
                  <c:v>-19.000000</c:v>
                </c:pt>
                <c:pt idx="16">
                  <c:v>-30.000000</c:v>
                </c:pt>
                <c:pt idx="17">
                  <c:v>-41.000000</c:v>
                </c:pt>
                <c:pt idx="18">
                  <c:v>-47.000000</c:v>
                </c:pt>
                <c:pt idx="19">
                  <c:v>-59.000000</c:v>
                </c:pt>
                <c:pt idx="20">
                  <c:v>-74.000000</c:v>
                </c:pt>
                <c:pt idx="21">
                  <c:v>-51.000000</c:v>
                </c:pt>
                <c:pt idx="22">
                  <c:v>-54.000000</c:v>
                </c:pt>
                <c:pt idx="23">
                  <c:v>-54.000000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-68.000000</c:v>
                </c:pt>
                <c:pt idx="27">
                  <c:v>-83.000000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-62.000000</c:v>
                </c:pt>
                <c:pt idx="31">
                  <c:v>-65.000000</c:v>
                </c:pt>
                <c:pt idx="32">
                  <c:v>-63.000000</c:v>
                </c:pt>
                <c:pt idx="33">
                  <c:v>-70.000000</c:v>
                </c:pt>
                <c:pt idx="34">
                  <c:v>-84.000000</c:v>
                </c:pt>
                <c:pt idx="35">
                  <c:v>-63.000000</c:v>
                </c:pt>
                <c:pt idx="36">
                  <c:v>-64.000000</c:v>
                </c:pt>
                <c:pt idx="37">
                  <c:v>-63.000000</c:v>
                </c:pt>
                <c:pt idx="38">
                  <c:v>-65.000000</c:v>
                </c:pt>
                <c:pt idx="39">
                  <c:v>-65.000000</c:v>
                </c:pt>
                <c:pt idx="40">
                  <c:v>-69.000000</c:v>
                </c:pt>
                <c:pt idx="41">
                  <c:v>-84.000000</c:v>
                </c:pt>
                <c:pt idx="42">
                  <c:v>-60.000000</c:v>
                </c:pt>
                <c:pt idx="43">
                  <c:v>-61.000000</c:v>
                </c:pt>
                <c:pt idx="44">
                  <c:v>-60.000000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-65.000000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-59.000000</c:v>
                </c:pt>
                <c:pt idx="51">
                  <c:v>-57.000000</c:v>
                </c:pt>
                <c:pt idx="52">
                  <c:v>-58.000000</c:v>
                </c:pt>
                <c:pt idx="53">
                  <c:v>-57.000000</c:v>
                </c:pt>
                <c:pt idx="54">
                  <c:v>-64.000000</c:v>
                </c:pt>
                <c:pt idx="55">
                  <c:v>-82.000000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-55.000000</c:v>
                </c:pt>
                <c:pt idx="59">
                  <c:v>-56.000000</c:v>
                </c:pt>
                <c:pt idx="60">
                  <c:v>-52.000000</c:v>
                </c:pt>
                <c:pt idx="61">
                  <c:v>-82.000000</c:v>
                </c:pt>
                <c:pt idx="62">
                  <c:v>-79.000000</c:v>
                </c:pt>
                <c:pt idx="63">
                  <c:v>-49.000000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-49.000000</c:v>
                </c:pt>
                <c:pt idx="67">
                  <c:v>-86.000000</c:v>
                </c:pt>
                <c:pt idx="68">
                  <c:v>-57.000000</c:v>
                </c:pt>
                <c:pt idx="69">
                  <c:v>-72.000000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-24.000000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-31.000000</c:v>
                </c:pt>
                <c:pt idx="77">
                  <c:v>-20.000000</c:v>
                </c:pt>
                <c:pt idx="78">
                  <c:v>-19.000000</c:v>
                </c:pt>
                <c:pt idx="79">
                  <c:v>-20.000000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-19.000000</c:v>
                </c:pt>
                <c:pt idx="83">
                  <c:v>-24.000000</c:v>
                </c:pt>
                <c:pt idx="84">
                  <c:v>-9.000000</c:v>
                </c:pt>
                <c:pt idx="85">
                  <c:v>-9.000000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-8.000000</c:v>
                </c:pt>
                <c:pt idx="89">
                  <c:v>3.000000</c:v>
                </c:pt>
                <c:pt idx="90">
                  <c:v>3.000000</c:v>
                </c:pt>
                <c:pt idx="91">
                  <c:v>-6.000000</c:v>
                </c:pt>
                <c:pt idx="92">
                  <c:v>-4.000000</c:v>
                </c:pt>
                <c:pt idx="93">
                  <c:v>0.000000</c:v>
                </c:pt>
                <c:pt idx="94">
                  <c:v>-4.000000</c:v>
                </c:pt>
                <c:pt idx="95">
                  <c:v>-3.000000</c:v>
                </c:pt>
                <c:pt idx="96">
                  <c:v>7.000000</c:v>
                </c:pt>
                <c:pt idx="97">
                  <c:v>4.000000</c:v>
                </c:pt>
                <c:pt idx="98">
                  <c:v>-1.000000</c:v>
                </c:pt>
                <c:pt idx="99">
                  <c:v>-41.000000</c:v>
                </c:pt>
                <c:pt idx="100">
                  <c:v>9.000000</c:v>
                </c:pt>
                <c:pt idx="101">
                  <c:v>5.000000</c:v>
                </c:pt>
                <c:pt idx="102">
                  <c:v>3.000000</c:v>
                </c:pt>
                <c:pt idx="103">
                  <c:v>20.000000</c:v>
                </c:pt>
                <c:pt idx="104">
                  <c:v>30.000000</c:v>
                </c:pt>
                <c:pt idx="105">
                  <c:v>10.000000</c:v>
                </c:pt>
                <c:pt idx="106">
                  <c:v>11.000000</c:v>
                </c:pt>
                <c:pt idx="107">
                  <c:v>11.000000</c:v>
                </c:pt>
                <c:pt idx="108">
                  <c:v>10.000000</c:v>
                </c:pt>
                <c:pt idx="109">
                  <c:v>-3.000000</c:v>
                </c:pt>
                <c:pt idx="110">
                  <c:v>23.000000</c:v>
                </c:pt>
                <c:pt idx="111">
                  <c:v>36.000000</c:v>
                </c:pt>
                <c:pt idx="112">
                  <c:v>5.000000</c:v>
                </c:pt>
                <c:pt idx="113">
                  <c:v>13.000000</c:v>
                </c:pt>
                <c:pt idx="114">
                  <c:v>13.000000</c:v>
                </c:pt>
                <c:pt idx="115">
                  <c:v>11.000000</c:v>
                </c:pt>
                <c:pt idx="116">
                  <c:v>16.000000</c:v>
                </c:pt>
                <c:pt idx="117">
                  <c:v>29.000000</c:v>
                </c:pt>
                <c:pt idx="118">
                  <c:v>37.000000</c:v>
                </c:pt>
                <c:pt idx="119">
                  <c:v>15.000000</c:v>
                </c:pt>
                <c:pt idx="120">
                  <c:v>15.000000</c:v>
                </c:pt>
                <c:pt idx="121">
                  <c:v>17.000000</c:v>
                </c:pt>
                <c:pt idx="122">
                  <c:v>13.000000</c:v>
                </c:pt>
                <c:pt idx="123">
                  <c:v>20.000000</c:v>
                </c:pt>
                <c:pt idx="124">
                  <c:v>36.000000</c:v>
                </c:pt>
                <c:pt idx="125">
                  <c:v>49.000000</c:v>
                </c:pt>
                <c:pt idx="126">
                  <c:v>20.000000</c:v>
                </c:pt>
                <c:pt idx="127">
                  <c:v>19.000000</c:v>
                </c:pt>
                <c:pt idx="128">
                  <c:v>21.000000</c:v>
                </c:pt>
                <c:pt idx="129">
                  <c:v>18.000000</c:v>
                </c:pt>
                <c:pt idx="130">
                  <c:v>20.000000</c:v>
                </c:pt>
                <c:pt idx="131">
                  <c:v>33.000000</c:v>
                </c:pt>
                <c:pt idx="132">
                  <c:v>46.000000</c:v>
                </c:pt>
                <c:pt idx="133">
                  <c:v>18.000000</c:v>
                </c:pt>
                <c:pt idx="134">
                  <c:v>21.000000</c:v>
                </c:pt>
                <c:pt idx="135">
                  <c:v>23.000000</c:v>
                </c:pt>
                <c:pt idx="136">
                  <c:v>22.000000</c:v>
                </c:pt>
                <c:pt idx="137">
                  <c:v>28.000000</c:v>
                </c:pt>
                <c:pt idx="138">
                  <c:v>42.000000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</c:strCache>
            </c:strRef>
          </c:cat>
          <c:val>
            <c:numRef>
              <c:f>'Italy-mobility'!$O$4:$O$142</c:f>
              <c:numCache>
                <c:ptCount val="139"/>
                <c:pt idx="0">
                  <c:v>1.000000</c:v>
                </c:pt>
                <c:pt idx="1">
                  <c:v>-3.000000</c:v>
                </c:pt>
                <c:pt idx="2">
                  <c:v>1.000000</c:v>
                </c:pt>
                <c:pt idx="3">
                  <c:v>0.000000</c:v>
                </c:pt>
                <c:pt idx="4">
                  <c:v>-1.000000</c:v>
                </c:pt>
                <c:pt idx="5">
                  <c:v>2.000000</c:v>
                </c:pt>
                <c:pt idx="6">
                  <c:v>0.000000</c:v>
                </c:pt>
                <c:pt idx="7">
                  <c:v>3.000000</c:v>
                </c:pt>
                <c:pt idx="8">
                  <c:v>-11.000000</c:v>
                </c:pt>
                <c:pt idx="9">
                  <c:v>-10.000000</c:v>
                </c:pt>
                <c:pt idx="10">
                  <c:v>-5.000000</c:v>
                </c:pt>
                <c:pt idx="11">
                  <c:v>-8.000000</c:v>
                </c:pt>
                <c:pt idx="12">
                  <c:v>-10.000000</c:v>
                </c:pt>
                <c:pt idx="13">
                  <c:v>-14.000000</c:v>
                </c:pt>
                <c:pt idx="14">
                  <c:v>-11.000000</c:v>
                </c:pt>
                <c:pt idx="15">
                  <c:v>-22.000000</c:v>
                </c:pt>
                <c:pt idx="16">
                  <c:v>-28.000000</c:v>
                </c:pt>
                <c:pt idx="17">
                  <c:v>-39.000000</c:v>
                </c:pt>
                <c:pt idx="18">
                  <c:v>-47.000000</c:v>
                </c:pt>
                <c:pt idx="19">
                  <c:v>-55.000000</c:v>
                </c:pt>
                <c:pt idx="20">
                  <c:v>-73.000000</c:v>
                </c:pt>
                <c:pt idx="21">
                  <c:v>-48.000000</c:v>
                </c:pt>
                <c:pt idx="22">
                  <c:v>-52.000000</c:v>
                </c:pt>
                <c:pt idx="23">
                  <c:v>-52.000000</c:v>
                </c:pt>
                <c:pt idx="24">
                  <c:v>-54.000000</c:v>
                </c:pt>
                <c:pt idx="25">
                  <c:v>-55.000000</c:v>
                </c:pt>
                <c:pt idx="26">
                  <c:v>-63.000000</c:v>
                </c:pt>
                <c:pt idx="27">
                  <c:v>-80.000000</c:v>
                </c:pt>
                <c:pt idx="28">
                  <c:v>-57.000000</c:v>
                </c:pt>
                <c:pt idx="29">
                  <c:v>-59.000000</c:v>
                </c:pt>
                <c:pt idx="30">
                  <c:v>-59.000000</c:v>
                </c:pt>
                <c:pt idx="31">
                  <c:v>-62.000000</c:v>
                </c:pt>
                <c:pt idx="32">
                  <c:v>-61.000000</c:v>
                </c:pt>
                <c:pt idx="33">
                  <c:v>-66.000000</c:v>
                </c:pt>
                <c:pt idx="34">
                  <c:v>-81.000000</c:v>
                </c:pt>
                <c:pt idx="35">
                  <c:v>-59.000000</c:v>
                </c:pt>
                <c:pt idx="36">
                  <c:v>-61.000000</c:v>
                </c:pt>
                <c:pt idx="37">
                  <c:v>-60.000000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-64.000000</c:v>
                </c:pt>
                <c:pt idx="41">
                  <c:v>-80.000000</c:v>
                </c:pt>
                <c:pt idx="42">
                  <c:v>-58.000000</c:v>
                </c:pt>
                <c:pt idx="43">
                  <c:v>-58.000000</c:v>
                </c:pt>
                <c:pt idx="44">
                  <c:v>-57.000000</c:v>
                </c:pt>
                <c:pt idx="45">
                  <c:v>-57.000000</c:v>
                </c:pt>
                <c:pt idx="46">
                  <c:v>-56.000000</c:v>
                </c:pt>
                <c:pt idx="47">
                  <c:v>-61.000000</c:v>
                </c:pt>
                <c:pt idx="48">
                  <c:v>-87.000000</c:v>
                </c:pt>
                <c:pt idx="49">
                  <c:v>-90.000000</c:v>
                </c:pt>
                <c:pt idx="50">
                  <c:v>-57.000000</c:v>
                </c:pt>
                <c:pt idx="51">
                  <c:v>-55.000000</c:v>
                </c:pt>
                <c:pt idx="52">
                  <c:v>-56.000000</c:v>
                </c:pt>
                <c:pt idx="53">
                  <c:v>-55.000000</c:v>
                </c:pt>
                <c:pt idx="54">
                  <c:v>-60.000000</c:v>
                </c:pt>
                <c:pt idx="55">
                  <c:v>-78.000000</c:v>
                </c:pt>
                <c:pt idx="56">
                  <c:v>-53.000000</c:v>
                </c:pt>
                <c:pt idx="57">
                  <c:v>-54.000000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-49.000000</c:v>
                </c:pt>
                <c:pt idx="61">
                  <c:v>-82.000000</c:v>
                </c:pt>
                <c:pt idx="62">
                  <c:v>-76.000000</c:v>
                </c:pt>
                <c:pt idx="63">
                  <c:v>-48.000000</c:v>
                </c:pt>
                <c:pt idx="64">
                  <c:v>-49.000000</c:v>
                </c:pt>
                <c:pt idx="65">
                  <c:v>-47.000000</c:v>
                </c:pt>
                <c:pt idx="66">
                  <c:v>-44.000000</c:v>
                </c:pt>
                <c:pt idx="67">
                  <c:v>-85.000000</c:v>
                </c:pt>
                <c:pt idx="68">
                  <c:v>-51.000000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-20.000000</c:v>
                </c:pt>
                <c:pt idx="72">
                  <c:v>-20.000000</c:v>
                </c:pt>
                <c:pt idx="73">
                  <c:v>-21.000000</c:v>
                </c:pt>
                <c:pt idx="74">
                  <c:v>-21.000000</c:v>
                </c:pt>
                <c:pt idx="75">
                  <c:v>-18.000000</c:v>
                </c:pt>
                <c:pt idx="76">
                  <c:v>-26.000000</c:v>
                </c:pt>
                <c:pt idx="77">
                  <c:v>-17.000000</c:v>
                </c:pt>
                <c:pt idx="78">
                  <c:v>-14.000000</c:v>
                </c:pt>
                <c:pt idx="79">
                  <c:v>-13.000000</c:v>
                </c:pt>
                <c:pt idx="80">
                  <c:v>-17.000000</c:v>
                </c:pt>
                <c:pt idx="81">
                  <c:v>-17.000000</c:v>
                </c:pt>
                <c:pt idx="82">
                  <c:v>-12.000000</c:v>
                </c:pt>
                <c:pt idx="83">
                  <c:v>-18.000000</c:v>
                </c:pt>
                <c:pt idx="84">
                  <c:v>-2.000000</c:v>
                </c:pt>
                <c:pt idx="85">
                  <c:v>-1.000000</c:v>
                </c:pt>
                <c:pt idx="86">
                  <c:v>-2.000000</c:v>
                </c:pt>
                <c:pt idx="87">
                  <c:v>-3.000000</c:v>
                </c:pt>
                <c:pt idx="88">
                  <c:v>-1.000000</c:v>
                </c:pt>
                <c:pt idx="89">
                  <c:v>11.000000</c:v>
                </c:pt>
                <c:pt idx="90">
                  <c:v>24.000000</c:v>
                </c:pt>
                <c:pt idx="91">
                  <c:v>1.000000</c:v>
                </c:pt>
                <c:pt idx="92">
                  <c:v>5.000000</c:v>
                </c:pt>
                <c:pt idx="93">
                  <c:v>6.000000</c:v>
                </c:pt>
                <c:pt idx="94">
                  <c:v>3.000000</c:v>
                </c:pt>
                <c:pt idx="95">
                  <c:v>1.000000</c:v>
                </c:pt>
                <c:pt idx="96">
                  <c:v>9.000000</c:v>
                </c:pt>
                <c:pt idx="97">
                  <c:v>18.000000</c:v>
                </c:pt>
                <c:pt idx="98">
                  <c:v>7.000000</c:v>
                </c:pt>
                <c:pt idx="99">
                  <c:v>-20.000000</c:v>
                </c:pt>
                <c:pt idx="100">
                  <c:v>12.000000</c:v>
                </c:pt>
                <c:pt idx="101">
                  <c:v>8.000000</c:v>
                </c:pt>
                <c:pt idx="102">
                  <c:v>4.000000</c:v>
                </c:pt>
                <c:pt idx="103">
                  <c:v>24.000000</c:v>
                </c:pt>
                <c:pt idx="104">
                  <c:v>43.000000</c:v>
                </c:pt>
                <c:pt idx="105">
                  <c:v>11.000000</c:v>
                </c:pt>
                <c:pt idx="106">
                  <c:v>14.000000</c:v>
                </c:pt>
                <c:pt idx="107">
                  <c:v>15.000000</c:v>
                </c:pt>
                <c:pt idx="108">
                  <c:v>14.000000</c:v>
                </c:pt>
                <c:pt idx="109">
                  <c:v>6.000000</c:v>
                </c:pt>
                <c:pt idx="110">
                  <c:v>27.000000</c:v>
                </c:pt>
                <c:pt idx="111">
                  <c:v>45.000000</c:v>
                </c:pt>
                <c:pt idx="112">
                  <c:v>10.000000</c:v>
                </c:pt>
                <c:pt idx="113">
                  <c:v>16.000000</c:v>
                </c:pt>
                <c:pt idx="114">
                  <c:v>18.000000</c:v>
                </c:pt>
                <c:pt idx="115">
                  <c:v>17.000000</c:v>
                </c:pt>
                <c:pt idx="116">
                  <c:v>17.000000</c:v>
                </c:pt>
                <c:pt idx="117">
                  <c:v>31.000000</c:v>
                </c:pt>
                <c:pt idx="118">
                  <c:v>51.000000</c:v>
                </c:pt>
                <c:pt idx="119">
                  <c:v>18.000000</c:v>
                </c:pt>
                <c:pt idx="120">
                  <c:v>21.000000</c:v>
                </c:pt>
                <c:pt idx="121">
                  <c:v>23.000000</c:v>
                </c:pt>
                <c:pt idx="122">
                  <c:v>21.000000</c:v>
                </c:pt>
                <c:pt idx="123">
                  <c:v>21.000000</c:v>
                </c:pt>
                <c:pt idx="124">
                  <c:v>36.000000</c:v>
                </c:pt>
                <c:pt idx="125">
                  <c:v>59.000000</c:v>
                </c:pt>
                <c:pt idx="126">
                  <c:v>24.000000</c:v>
                </c:pt>
                <c:pt idx="127">
                  <c:v>25.000000</c:v>
                </c:pt>
                <c:pt idx="128">
                  <c:v>28.000000</c:v>
                </c:pt>
                <c:pt idx="129">
                  <c:v>24.000000</c:v>
                </c:pt>
                <c:pt idx="130">
                  <c:v>20.000000</c:v>
                </c:pt>
                <c:pt idx="131">
                  <c:v>34.000000</c:v>
                </c:pt>
                <c:pt idx="132">
                  <c:v>55.000000</c:v>
                </c:pt>
                <c:pt idx="133">
                  <c:v>19.000000</c:v>
                </c:pt>
                <c:pt idx="134">
                  <c:v>26.000000</c:v>
                </c:pt>
                <c:pt idx="135">
                  <c:v>29.000000</c:v>
                </c:pt>
                <c:pt idx="136">
                  <c:v>28.000000</c:v>
                </c:pt>
                <c:pt idx="137">
                  <c:v>29.000000</c:v>
                </c:pt>
                <c:pt idx="138">
                  <c:v>40.000000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</c:strCache>
            </c:strRef>
          </c:cat>
          <c:val>
            <c:numRef>
              <c:f>'Italy-mobility'!$P$4:$P$142</c:f>
              <c:numCache>
                <c:ptCount val="139"/>
                <c:pt idx="0">
                  <c:v>1.000000</c:v>
                </c:pt>
                <c:pt idx="1">
                  <c:v>-4.000000</c:v>
                </c:pt>
                <c:pt idx="2">
                  <c:v>0.000000</c:v>
                </c:pt>
                <c:pt idx="3">
                  <c:v>-1.000000</c:v>
                </c:pt>
                <c:pt idx="4">
                  <c:v>2.000000</c:v>
                </c:pt>
                <c:pt idx="5">
                  <c:v>4.000000</c:v>
                </c:pt>
                <c:pt idx="6">
                  <c:v>1.000000</c:v>
                </c:pt>
                <c:pt idx="7">
                  <c:v>2.000000</c:v>
                </c:pt>
                <c:pt idx="8">
                  <c:v>-32.000000</c:v>
                </c:pt>
                <c:pt idx="9">
                  <c:v>-32.000000</c:v>
                </c:pt>
                <c:pt idx="10">
                  <c:v>-2.000000</c:v>
                </c:pt>
                <c:pt idx="11">
                  <c:v>-5.000000</c:v>
                </c:pt>
                <c:pt idx="12">
                  <c:v>-9.000000</c:v>
                </c:pt>
                <c:pt idx="13">
                  <c:v>-3.000000</c:v>
                </c:pt>
                <c:pt idx="14">
                  <c:v>-9.000000</c:v>
                </c:pt>
                <c:pt idx="15">
                  <c:v>-13.000000</c:v>
                </c:pt>
                <c:pt idx="16">
                  <c:v>-19.000000</c:v>
                </c:pt>
                <c:pt idx="17">
                  <c:v>-26.000000</c:v>
                </c:pt>
                <c:pt idx="18">
                  <c:v>-31.000000</c:v>
                </c:pt>
                <c:pt idx="19">
                  <c:v>-48.000000</c:v>
                </c:pt>
                <c:pt idx="20">
                  <c:v>-68.000000</c:v>
                </c:pt>
                <c:pt idx="21">
                  <c:v>-35.000000</c:v>
                </c:pt>
                <c:pt idx="22">
                  <c:v>-37.000000</c:v>
                </c:pt>
                <c:pt idx="23">
                  <c:v>-38.000000</c:v>
                </c:pt>
                <c:pt idx="24">
                  <c:v>-38.000000</c:v>
                </c:pt>
                <c:pt idx="25">
                  <c:v>-40.000000</c:v>
                </c:pt>
                <c:pt idx="26">
                  <c:v>-57.000000</c:v>
                </c:pt>
                <c:pt idx="27">
                  <c:v>-74.000000</c:v>
                </c:pt>
                <c:pt idx="28">
                  <c:v>-42.000000</c:v>
                </c:pt>
                <c:pt idx="29">
                  <c:v>-41.000000</c:v>
                </c:pt>
                <c:pt idx="30">
                  <c:v>-42.000000</c:v>
                </c:pt>
                <c:pt idx="31">
                  <c:v>-46.000000</c:v>
                </c:pt>
                <c:pt idx="32">
                  <c:v>-48.000000</c:v>
                </c:pt>
                <c:pt idx="33">
                  <c:v>-57.000000</c:v>
                </c:pt>
                <c:pt idx="34">
                  <c:v>-78.000000</c:v>
                </c:pt>
                <c:pt idx="35">
                  <c:v>-48.000000</c:v>
                </c:pt>
                <c:pt idx="36">
                  <c:v>-47.000000</c:v>
                </c:pt>
                <c:pt idx="37">
                  <c:v>-48.000000</c:v>
                </c:pt>
                <c:pt idx="38">
                  <c:v>-49.000000</c:v>
                </c:pt>
                <c:pt idx="39">
                  <c:v>-48.000000</c:v>
                </c:pt>
                <c:pt idx="40">
                  <c:v>-56.000000</c:v>
                </c:pt>
                <c:pt idx="41">
                  <c:v>-77.000000</c:v>
                </c:pt>
                <c:pt idx="42">
                  <c:v>-45.000000</c:v>
                </c:pt>
                <c:pt idx="43">
                  <c:v>-46.000000</c:v>
                </c:pt>
                <c:pt idx="44">
                  <c:v>-44.000000</c:v>
                </c:pt>
                <c:pt idx="45">
                  <c:v>-44.000000</c:v>
                </c:pt>
                <c:pt idx="46">
                  <c:v>-44.000000</c:v>
                </c:pt>
                <c:pt idx="47">
                  <c:v>-53.000000</c:v>
                </c:pt>
                <c:pt idx="48">
                  <c:v>-81.000000</c:v>
                </c:pt>
                <c:pt idx="49">
                  <c:v>-91.000000</c:v>
                </c:pt>
                <c:pt idx="50">
                  <c:v>-47.000000</c:v>
                </c:pt>
                <c:pt idx="51">
                  <c:v>-44.000000</c:v>
                </c:pt>
                <c:pt idx="52">
                  <c:v>-43.000000</c:v>
                </c:pt>
                <c:pt idx="53">
                  <c:v>-42.000000</c:v>
                </c:pt>
                <c:pt idx="54">
                  <c:v>-52.000000</c:v>
                </c:pt>
                <c:pt idx="55">
                  <c:v>-76.000000</c:v>
                </c:pt>
                <c:pt idx="56">
                  <c:v>-40.000000</c:v>
                </c:pt>
                <c:pt idx="57">
                  <c:v>-42.000000</c:v>
                </c:pt>
                <c:pt idx="58">
                  <c:v>-42.000000</c:v>
                </c:pt>
                <c:pt idx="59">
                  <c:v>-41.000000</c:v>
                </c:pt>
                <c:pt idx="60">
                  <c:v>-39.000000</c:v>
                </c:pt>
                <c:pt idx="61">
                  <c:v>-73.000000</c:v>
                </c:pt>
                <c:pt idx="62">
                  <c:v>-73.000000</c:v>
                </c:pt>
                <c:pt idx="63">
                  <c:v>-38.000000</c:v>
                </c:pt>
                <c:pt idx="64">
                  <c:v>-38.000000</c:v>
                </c:pt>
                <c:pt idx="65">
                  <c:v>-36.000000</c:v>
                </c:pt>
                <c:pt idx="66">
                  <c:v>-35.000000</c:v>
                </c:pt>
                <c:pt idx="67">
                  <c:v>-89.000000</c:v>
                </c:pt>
                <c:pt idx="68">
                  <c:v>-45.000000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-22.000000</c:v>
                </c:pt>
                <c:pt idx="72">
                  <c:v>-22.000000</c:v>
                </c:pt>
                <c:pt idx="73">
                  <c:v>-23.000000</c:v>
                </c:pt>
                <c:pt idx="74">
                  <c:v>-23.000000</c:v>
                </c:pt>
                <c:pt idx="75">
                  <c:v>-23.000000</c:v>
                </c:pt>
                <c:pt idx="76">
                  <c:v>-40.000000</c:v>
                </c:pt>
                <c:pt idx="77">
                  <c:v>-20.000000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-20.000000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-26.000000</c:v>
                </c:pt>
                <c:pt idx="84">
                  <c:v>-13.000000</c:v>
                </c:pt>
                <c:pt idx="85">
                  <c:v>-15.000000</c:v>
                </c:pt>
                <c:pt idx="86">
                  <c:v>-12.000000</c:v>
                </c:pt>
                <c:pt idx="87">
                  <c:v>-11.000000</c:v>
                </c:pt>
                <c:pt idx="88">
                  <c:v>-12.000000</c:v>
                </c:pt>
                <c:pt idx="89">
                  <c:v>-1.000000</c:v>
                </c:pt>
                <c:pt idx="90">
                  <c:v>4.000000</c:v>
                </c:pt>
                <c:pt idx="91">
                  <c:v>-8.000000</c:v>
                </c:pt>
                <c:pt idx="92">
                  <c:v>-5.000000</c:v>
                </c:pt>
                <c:pt idx="93">
                  <c:v>-2.000000</c:v>
                </c:pt>
                <c:pt idx="94">
                  <c:v>-4.000000</c:v>
                </c:pt>
                <c:pt idx="95">
                  <c:v>-5.000000</c:v>
                </c:pt>
                <c:pt idx="96">
                  <c:v>7.000000</c:v>
                </c:pt>
                <c:pt idx="97">
                  <c:v>8.000000</c:v>
                </c:pt>
                <c:pt idx="98">
                  <c:v>-8.000000</c:v>
                </c:pt>
                <c:pt idx="99">
                  <c:v>-61.000000</c:v>
                </c:pt>
                <c:pt idx="100">
                  <c:v>4.000000</c:v>
                </c:pt>
                <c:pt idx="101">
                  <c:v>2.000000</c:v>
                </c:pt>
                <c:pt idx="102">
                  <c:v>-1.000000</c:v>
                </c:pt>
                <c:pt idx="103">
                  <c:v>10.000000</c:v>
                </c:pt>
                <c:pt idx="104">
                  <c:v>12.000000</c:v>
                </c:pt>
                <c:pt idx="105">
                  <c:v>2.000000</c:v>
                </c:pt>
                <c:pt idx="106">
                  <c:v>4.000000</c:v>
                </c:pt>
                <c:pt idx="107">
                  <c:v>4.000000</c:v>
                </c:pt>
                <c:pt idx="108">
                  <c:v>2.000000</c:v>
                </c:pt>
                <c:pt idx="109">
                  <c:v>-12.000000</c:v>
                </c:pt>
                <c:pt idx="110">
                  <c:v>6.000000</c:v>
                </c:pt>
                <c:pt idx="111">
                  <c:v>25.000000</c:v>
                </c:pt>
                <c:pt idx="112">
                  <c:v>-3.000000</c:v>
                </c:pt>
                <c:pt idx="113">
                  <c:v>10.000000</c:v>
                </c:pt>
                <c:pt idx="114">
                  <c:v>11.000000</c:v>
                </c:pt>
                <c:pt idx="115">
                  <c:v>9.000000</c:v>
                </c:pt>
                <c:pt idx="116">
                  <c:v>8.000000</c:v>
                </c:pt>
                <c:pt idx="117">
                  <c:v>28.000000</c:v>
                </c:pt>
                <c:pt idx="118">
                  <c:v>42.000000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16.000000</c:v>
                </c:pt>
                <c:pt idx="122">
                  <c:v>13.000000</c:v>
                </c:pt>
                <c:pt idx="123">
                  <c:v>17.000000</c:v>
                </c:pt>
                <c:pt idx="124">
                  <c:v>35.000000</c:v>
                </c:pt>
                <c:pt idx="125">
                  <c:v>54.000000</c:v>
                </c:pt>
                <c:pt idx="126">
                  <c:v>16.000000</c:v>
                </c:pt>
                <c:pt idx="127">
                  <c:v>20.000000</c:v>
                </c:pt>
                <c:pt idx="128">
                  <c:v>21.000000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39.000000</c:v>
                </c:pt>
                <c:pt idx="132">
                  <c:v>65.000000</c:v>
                </c:pt>
                <c:pt idx="133">
                  <c:v>20.000000</c:v>
                </c:pt>
                <c:pt idx="134">
                  <c:v>24.000000</c:v>
                </c:pt>
                <c:pt idx="135">
                  <c:v>27.000000</c:v>
                </c:pt>
                <c:pt idx="136">
                  <c:v>26.000000</c:v>
                </c:pt>
                <c:pt idx="137">
                  <c:v>27.000000</c:v>
                </c:pt>
                <c:pt idx="138">
                  <c:v>52.000000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</c:strCache>
            </c:strRef>
          </c:cat>
          <c:val>
            <c:numRef>
              <c:f>'Italy-mobility'!$Q$4:$Q$142</c:f>
              <c:numCache>
                <c:ptCount val="139"/>
                <c:pt idx="0">
                  <c:v>0.000000</c:v>
                </c:pt>
                <c:pt idx="1">
                  <c:v>-5.000000</c:v>
                </c:pt>
                <c:pt idx="2">
                  <c:v>-3.000000</c:v>
                </c:pt>
                <c:pt idx="3">
                  <c:v>-3.000000</c:v>
                </c:pt>
                <c:pt idx="4">
                  <c:v>-3.000000</c:v>
                </c:pt>
                <c:pt idx="5">
                  <c:v>-1.000000</c:v>
                </c:pt>
                <c:pt idx="6">
                  <c:v>1.000000</c:v>
                </c:pt>
                <c:pt idx="7">
                  <c:v>-1.000000</c:v>
                </c:pt>
                <c:pt idx="8">
                  <c:v>-18.000000</c:v>
                </c:pt>
                <c:pt idx="9">
                  <c:v>-17.000000</c:v>
                </c:pt>
                <c:pt idx="10">
                  <c:v>-6.000000</c:v>
                </c:pt>
                <c:pt idx="11">
                  <c:v>-11.000000</c:v>
                </c:pt>
                <c:pt idx="12">
                  <c:v>-10.000000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-23.000000</c:v>
                </c:pt>
                <c:pt idx="16">
                  <c:v>-30.000000</c:v>
                </c:pt>
                <c:pt idx="17">
                  <c:v>-40.000000</c:v>
                </c:pt>
                <c:pt idx="18">
                  <c:v>-48.000000</c:v>
                </c:pt>
                <c:pt idx="19">
                  <c:v>-57.000000</c:v>
                </c:pt>
                <c:pt idx="20">
                  <c:v>-75.000000</c:v>
                </c:pt>
                <c:pt idx="21">
                  <c:v>-53.000000</c:v>
                </c:pt>
                <c:pt idx="22">
                  <c:v>-56.000000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-59.000000</c:v>
                </c:pt>
                <c:pt idx="26">
                  <c:v>-66.000000</c:v>
                </c:pt>
                <c:pt idx="27">
                  <c:v>-86.000000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-63.000000</c:v>
                </c:pt>
                <c:pt idx="31">
                  <c:v>-62.000000</c:v>
                </c:pt>
                <c:pt idx="32">
                  <c:v>-62.000000</c:v>
                </c:pt>
                <c:pt idx="33">
                  <c:v>-66.000000</c:v>
                </c:pt>
                <c:pt idx="34">
                  <c:v>-85.000000</c:v>
                </c:pt>
                <c:pt idx="35">
                  <c:v>-60.000000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-62.000000</c:v>
                </c:pt>
                <c:pt idx="39">
                  <c:v>-62.000000</c:v>
                </c:pt>
                <c:pt idx="40">
                  <c:v>-66.000000</c:v>
                </c:pt>
                <c:pt idx="41">
                  <c:v>-85.000000</c:v>
                </c:pt>
                <c:pt idx="42">
                  <c:v>-59.000000</c:v>
                </c:pt>
                <c:pt idx="43">
                  <c:v>-60.000000</c:v>
                </c:pt>
                <c:pt idx="44">
                  <c:v>-59.000000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-61.000000</c:v>
                </c:pt>
                <c:pt idx="48">
                  <c:v>-88.000000</c:v>
                </c:pt>
                <c:pt idx="49">
                  <c:v>-91.000000</c:v>
                </c:pt>
                <c:pt idx="50">
                  <c:v>-58.000000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-57.000000</c:v>
                </c:pt>
                <c:pt idx="54">
                  <c:v>-61.000000</c:v>
                </c:pt>
                <c:pt idx="55">
                  <c:v>-84.000000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-51.000000</c:v>
                </c:pt>
                <c:pt idx="61">
                  <c:v>-83.000000</c:v>
                </c:pt>
                <c:pt idx="62">
                  <c:v>-83.000000</c:v>
                </c:pt>
                <c:pt idx="63">
                  <c:v>-50.000000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-46.000000</c:v>
                </c:pt>
                <c:pt idx="67">
                  <c:v>-89.000000</c:v>
                </c:pt>
                <c:pt idx="68">
                  <c:v>-53.000000</c:v>
                </c:pt>
                <c:pt idx="69">
                  <c:v>-80.000000</c:v>
                </c:pt>
                <c:pt idx="70">
                  <c:v>-29.000000</c:v>
                </c:pt>
                <c:pt idx="71">
                  <c:v>-27.000000</c:v>
                </c:pt>
                <c:pt idx="72">
                  <c:v>-27.000000</c:v>
                </c:pt>
                <c:pt idx="73">
                  <c:v>-27.000000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-44.000000</c:v>
                </c:pt>
                <c:pt idx="77">
                  <c:v>-23.000000</c:v>
                </c:pt>
                <c:pt idx="78">
                  <c:v>-19.000000</c:v>
                </c:pt>
                <c:pt idx="79">
                  <c:v>-21.000000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-17.000000</c:v>
                </c:pt>
                <c:pt idx="83">
                  <c:v>-33.000000</c:v>
                </c:pt>
                <c:pt idx="84">
                  <c:v>-12.000000</c:v>
                </c:pt>
                <c:pt idx="85">
                  <c:v>-11.000000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-11.000000</c:v>
                </c:pt>
                <c:pt idx="89">
                  <c:v>3.000000</c:v>
                </c:pt>
                <c:pt idx="90">
                  <c:v>-1.000000</c:v>
                </c:pt>
                <c:pt idx="91">
                  <c:v>-9.000000</c:v>
                </c:pt>
                <c:pt idx="92">
                  <c:v>-5.000000</c:v>
                </c:pt>
                <c:pt idx="93">
                  <c:v>-3.000000</c:v>
                </c:pt>
                <c:pt idx="94">
                  <c:v>-5.000000</c:v>
                </c:pt>
                <c:pt idx="95">
                  <c:v>-6.000000</c:v>
                </c:pt>
                <c:pt idx="96">
                  <c:v>7.000000</c:v>
                </c:pt>
                <c:pt idx="97">
                  <c:v>-2.000000</c:v>
                </c:pt>
                <c:pt idx="98">
                  <c:v>-2.000000</c:v>
                </c:pt>
                <c:pt idx="99">
                  <c:v>-42.000000</c:v>
                </c:pt>
                <c:pt idx="100">
                  <c:v>3.000000</c:v>
                </c:pt>
                <c:pt idx="101">
                  <c:v>-1.000000</c:v>
                </c:pt>
                <c:pt idx="102">
                  <c:v>-3.000000</c:v>
                </c:pt>
                <c:pt idx="103">
                  <c:v>12.000000</c:v>
                </c:pt>
                <c:pt idx="104">
                  <c:v>10.000000</c:v>
                </c:pt>
                <c:pt idx="105">
                  <c:v>1.000000</c:v>
                </c:pt>
                <c:pt idx="106">
                  <c:v>4.000000</c:v>
                </c:pt>
                <c:pt idx="107">
                  <c:v>6.000000</c:v>
                </c:pt>
                <c:pt idx="108">
                  <c:v>3.000000</c:v>
                </c:pt>
                <c:pt idx="109">
                  <c:v>-6.000000</c:v>
                </c:pt>
                <c:pt idx="110">
                  <c:v>12.000000</c:v>
                </c:pt>
                <c:pt idx="111">
                  <c:v>17.000000</c:v>
                </c:pt>
                <c:pt idx="112">
                  <c:v>-2.000000</c:v>
                </c:pt>
                <c:pt idx="113">
                  <c:v>7.000000</c:v>
                </c:pt>
                <c:pt idx="114">
                  <c:v>8.000000</c:v>
                </c:pt>
                <c:pt idx="115">
                  <c:v>5.000000</c:v>
                </c:pt>
                <c:pt idx="116">
                  <c:v>5.000000</c:v>
                </c:pt>
                <c:pt idx="117">
                  <c:v>16.000000</c:v>
                </c:pt>
                <c:pt idx="118">
                  <c:v>25.000000</c:v>
                </c:pt>
                <c:pt idx="119">
                  <c:v>6.000000</c:v>
                </c:pt>
                <c:pt idx="120">
                  <c:v>10.000000</c:v>
                </c:pt>
                <c:pt idx="121">
                  <c:v>12.000000</c:v>
                </c:pt>
                <c:pt idx="122">
                  <c:v>9.000000</c:v>
                </c:pt>
                <c:pt idx="123">
                  <c:v>10.000000</c:v>
                </c:pt>
                <c:pt idx="124">
                  <c:v>21.000000</c:v>
                </c:pt>
                <c:pt idx="125">
                  <c:v>27.000000</c:v>
                </c:pt>
                <c:pt idx="126">
                  <c:v>11.000000</c:v>
                </c:pt>
                <c:pt idx="127">
                  <c:v>13.000000</c:v>
                </c:pt>
                <c:pt idx="128">
                  <c:v>18.000000</c:v>
                </c:pt>
                <c:pt idx="129">
                  <c:v>12.000000</c:v>
                </c:pt>
                <c:pt idx="130">
                  <c:v>10.000000</c:v>
                </c:pt>
                <c:pt idx="131">
                  <c:v>21.000000</c:v>
                </c:pt>
                <c:pt idx="132">
                  <c:v>29.000000</c:v>
                </c:pt>
                <c:pt idx="133">
                  <c:v>9.000000</c:v>
                </c:pt>
                <c:pt idx="134">
                  <c:v>17.000000</c:v>
                </c:pt>
                <c:pt idx="135">
                  <c:v>18.000000</c:v>
                </c:pt>
                <c:pt idx="136">
                  <c:v>17.000000</c:v>
                </c:pt>
                <c:pt idx="137">
                  <c:v>17.000000</c:v>
                </c:pt>
                <c:pt idx="138">
                  <c:v>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.875"/>
        <c:minorUnit val="10.9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0654"/>
          <c:y val="0"/>
          <c:w val="0.853307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3119"/>
          <c:y val="0.100219"/>
          <c:w val="0.8852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42,528e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0,1338x
R² = 0,8599</a:t>
                    </a:r>
                  </a:p>
                </c:rich>
              </c:tx>
            </c:trendlineLbl>
          </c:trendline>
          <c:cat>
            <c:strRef>
              <c:f>'Italy-main'!$B$4:$B$62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'Italy-main'!$J$4:$J$62</c:f>
              <c:numCache>
                <c:ptCount val="59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0124"/>
          <c:y val="0"/>
          <c:w val="0.8455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9268"/>
          <c:y val="0.0571339"/>
          <c:w val="0.945802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'Italy-mobility'!$E$74:$E$129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-24.000000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-31.000000</c:v>
                </c:pt>
                <c:pt idx="7">
                  <c:v>-20.000000</c:v>
                </c:pt>
                <c:pt idx="8">
                  <c:v>-19.000000</c:v>
                </c:pt>
                <c:pt idx="9">
                  <c:v>-20.000000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-19.000000</c:v>
                </c:pt>
                <c:pt idx="13">
                  <c:v>-24.000000</c:v>
                </c:pt>
                <c:pt idx="14">
                  <c:v>-9.000000</c:v>
                </c:pt>
                <c:pt idx="15">
                  <c:v>-9.000000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-8.000000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-6.000000</c:v>
                </c:pt>
                <c:pt idx="22">
                  <c:v>-4.000000</c:v>
                </c:pt>
                <c:pt idx="23">
                  <c:v>0.000000</c:v>
                </c:pt>
                <c:pt idx="24">
                  <c:v>-4.000000</c:v>
                </c:pt>
                <c:pt idx="25">
                  <c:v>-3.000000</c:v>
                </c:pt>
                <c:pt idx="26">
                  <c:v>7.000000</c:v>
                </c:pt>
                <c:pt idx="27">
                  <c:v>4.000000</c:v>
                </c:pt>
                <c:pt idx="28">
                  <c:v>-1.000000</c:v>
                </c:pt>
                <c:pt idx="29">
                  <c:v>-41.000000</c:v>
                </c:pt>
                <c:pt idx="30">
                  <c:v>9.000000</c:v>
                </c:pt>
                <c:pt idx="31">
                  <c:v>5.000000</c:v>
                </c:pt>
                <c:pt idx="32">
                  <c:v>3.000000</c:v>
                </c:pt>
                <c:pt idx="33">
                  <c:v>20.000000</c:v>
                </c:pt>
                <c:pt idx="34">
                  <c:v>30.000000</c:v>
                </c:pt>
                <c:pt idx="35">
                  <c:v>10.000000</c:v>
                </c:pt>
                <c:pt idx="36">
                  <c:v>11.000000</c:v>
                </c:pt>
                <c:pt idx="37">
                  <c:v>11.000000</c:v>
                </c:pt>
                <c:pt idx="38">
                  <c:v>10.000000</c:v>
                </c:pt>
                <c:pt idx="39">
                  <c:v>-3.000000</c:v>
                </c:pt>
                <c:pt idx="40">
                  <c:v>23.000000</c:v>
                </c:pt>
                <c:pt idx="41">
                  <c:v>36.000000</c:v>
                </c:pt>
                <c:pt idx="42">
                  <c:v>5.000000</c:v>
                </c:pt>
                <c:pt idx="43">
                  <c:v>13.000000</c:v>
                </c:pt>
                <c:pt idx="44">
                  <c:v>13.000000</c:v>
                </c:pt>
                <c:pt idx="45">
                  <c:v>11.000000</c:v>
                </c:pt>
                <c:pt idx="46">
                  <c:v>16.000000</c:v>
                </c:pt>
                <c:pt idx="47">
                  <c:v>29.000000</c:v>
                </c:pt>
                <c:pt idx="48">
                  <c:v>37.000000</c:v>
                </c:pt>
                <c:pt idx="49">
                  <c:v>15.000000</c:v>
                </c:pt>
                <c:pt idx="50">
                  <c:v>15.000000</c:v>
                </c:pt>
                <c:pt idx="51">
                  <c:v>17.000000</c:v>
                </c:pt>
                <c:pt idx="52">
                  <c:v>13.000000</c:v>
                </c:pt>
                <c:pt idx="53">
                  <c:v>20.000000</c:v>
                </c:pt>
                <c:pt idx="54">
                  <c:v>36.000000</c:v>
                </c:pt>
                <c:pt idx="55">
                  <c:v>49.000000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'Italy-mobility'!$F$74:$F$129</c:f>
              <c:numCache>
                <c:ptCount val="56"/>
                <c:pt idx="0">
                  <c:v>-29.000000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-27.000000</c:v>
                </c:pt>
                <c:pt idx="4">
                  <c:v>-27.000000</c:v>
                </c:pt>
                <c:pt idx="5">
                  <c:v>-24.000000</c:v>
                </c:pt>
                <c:pt idx="6">
                  <c:v>-32.000000</c:v>
                </c:pt>
                <c:pt idx="7">
                  <c:v>-23.000000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-21.000000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-25.000000</c:v>
                </c:pt>
                <c:pt idx="14">
                  <c:v>-8.000000</c:v>
                </c:pt>
                <c:pt idx="15">
                  <c:v>-4.000000</c:v>
                </c:pt>
                <c:pt idx="16">
                  <c:v>-6.000000</c:v>
                </c:pt>
                <c:pt idx="17">
                  <c:v>-5.000000</c:v>
                </c:pt>
                <c:pt idx="18">
                  <c:v>-6.000000</c:v>
                </c:pt>
                <c:pt idx="19">
                  <c:v>9.000000</c:v>
                </c:pt>
                <c:pt idx="20">
                  <c:v>13.000000</c:v>
                </c:pt>
                <c:pt idx="21">
                  <c:v>-4.000000</c:v>
                </c:pt>
                <c:pt idx="22">
                  <c:v>1.000000</c:v>
                </c:pt>
                <c:pt idx="23">
                  <c:v>3.000000</c:v>
                </c:pt>
                <c:pt idx="24">
                  <c:v>1.000000</c:v>
                </c:pt>
                <c:pt idx="25">
                  <c:v>-3.000000</c:v>
                </c:pt>
                <c:pt idx="26">
                  <c:v>15.000000</c:v>
                </c:pt>
                <c:pt idx="27">
                  <c:v>15.000000</c:v>
                </c:pt>
                <c:pt idx="28">
                  <c:v>3.000000</c:v>
                </c:pt>
                <c:pt idx="29">
                  <c:v>-17.000000</c:v>
                </c:pt>
                <c:pt idx="30">
                  <c:v>10.000000</c:v>
                </c:pt>
                <c:pt idx="31">
                  <c:v>7.000000</c:v>
                </c:pt>
                <c:pt idx="32">
                  <c:v>1.000000</c:v>
                </c:pt>
                <c:pt idx="33">
                  <c:v>26.000000</c:v>
                </c:pt>
                <c:pt idx="34">
                  <c:v>37.000000</c:v>
                </c:pt>
                <c:pt idx="35">
                  <c:v>8.000000</c:v>
                </c:pt>
                <c:pt idx="36">
                  <c:v>13.000000</c:v>
                </c:pt>
                <c:pt idx="37">
                  <c:v>12.000000</c:v>
                </c:pt>
                <c:pt idx="38">
                  <c:v>12.000000</c:v>
                </c:pt>
                <c:pt idx="39">
                  <c:v>2.000000</c:v>
                </c:pt>
                <c:pt idx="40">
                  <c:v>22.000000</c:v>
                </c:pt>
                <c:pt idx="41">
                  <c:v>40.000000</c:v>
                </c:pt>
                <c:pt idx="42">
                  <c:v>5.000000</c:v>
                </c:pt>
                <c:pt idx="43">
                  <c:v>14.000000</c:v>
                </c:pt>
                <c:pt idx="44">
                  <c:v>13.000000</c:v>
                </c:pt>
                <c:pt idx="45">
                  <c:v>13.000000</c:v>
                </c:pt>
                <c:pt idx="46">
                  <c:v>14.000000</c:v>
                </c:pt>
                <c:pt idx="47">
                  <c:v>27.000000</c:v>
                </c:pt>
                <c:pt idx="48">
                  <c:v>40.000000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18.000000</c:v>
                </c:pt>
                <c:pt idx="52">
                  <c:v>16.000000</c:v>
                </c:pt>
                <c:pt idx="53">
                  <c:v>17.000000</c:v>
                </c:pt>
                <c:pt idx="54">
                  <c:v>27.000000</c:v>
                </c:pt>
                <c:pt idx="55">
                  <c:v>37.000000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'Italy-mobility'!$O$74:$O$129</c:f>
              <c:numCache>
                <c:ptCount val="56"/>
                <c:pt idx="0">
                  <c:v>-23.000000</c:v>
                </c:pt>
                <c:pt idx="1">
                  <c:v>-20.000000</c:v>
                </c:pt>
                <c:pt idx="2">
                  <c:v>-20.000000</c:v>
                </c:pt>
                <c:pt idx="3">
                  <c:v>-21.000000</c:v>
                </c:pt>
                <c:pt idx="4">
                  <c:v>-21.000000</c:v>
                </c:pt>
                <c:pt idx="5">
                  <c:v>-18.000000</c:v>
                </c:pt>
                <c:pt idx="6">
                  <c:v>-26.000000</c:v>
                </c:pt>
                <c:pt idx="7">
                  <c:v>-17.000000</c:v>
                </c:pt>
                <c:pt idx="8">
                  <c:v>-14.000000</c:v>
                </c:pt>
                <c:pt idx="9">
                  <c:v>-13.000000</c:v>
                </c:pt>
                <c:pt idx="10">
                  <c:v>-17.000000</c:v>
                </c:pt>
                <c:pt idx="11">
                  <c:v>-17.000000</c:v>
                </c:pt>
                <c:pt idx="12">
                  <c:v>-12.000000</c:v>
                </c:pt>
                <c:pt idx="13">
                  <c:v>-18.000000</c:v>
                </c:pt>
                <c:pt idx="14">
                  <c:v>-2.000000</c:v>
                </c:pt>
                <c:pt idx="15">
                  <c:v>-1.000000</c:v>
                </c:pt>
                <c:pt idx="16">
                  <c:v>-2.000000</c:v>
                </c:pt>
                <c:pt idx="17">
                  <c:v>-3.000000</c:v>
                </c:pt>
                <c:pt idx="18">
                  <c:v>-1.000000</c:v>
                </c:pt>
                <c:pt idx="19">
                  <c:v>11.000000</c:v>
                </c:pt>
                <c:pt idx="20">
                  <c:v>24.000000</c:v>
                </c:pt>
                <c:pt idx="21">
                  <c:v>1.000000</c:v>
                </c:pt>
                <c:pt idx="22">
                  <c:v>5.000000</c:v>
                </c:pt>
                <c:pt idx="23">
                  <c:v>6.000000</c:v>
                </c:pt>
                <c:pt idx="24">
                  <c:v>3.000000</c:v>
                </c:pt>
                <c:pt idx="25">
                  <c:v>1.000000</c:v>
                </c:pt>
                <c:pt idx="26">
                  <c:v>9.000000</c:v>
                </c:pt>
                <c:pt idx="27">
                  <c:v>18.000000</c:v>
                </c:pt>
                <c:pt idx="28">
                  <c:v>7.000000</c:v>
                </c:pt>
                <c:pt idx="29">
                  <c:v>-20.000000</c:v>
                </c:pt>
                <c:pt idx="30">
                  <c:v>12.000000</c:v>
                </c:pt>
                <c:pt idx="31">
                  <c:v>8.000000</c:v>
                </c:pt>
                <c:pt idx="32">
                  <c:v>4.000000</c:v>
                </c:pt>
                <c:pt idx="33">
                  <c:v>24.000000</c:v>
                </c:pt>
                <c:pt idx="34">
                  <c:v>43.000000</c:v>
                </c:pt>
                <c:pt idx="35">
                  <c:v>11.000000</c:v>
                </c:pt>
                <c:pt idx="36">
                  <c:v>14.000000</c:v>
                </c:pt>
                <c:pt idx="37">
                  <c:v>15.000000</c:v>
                </c:pt>
                <c:pt idx="38">
                  <c:v>14.000000</c:v>
                </c:pt>
                <c:pt idx="39">
                  <c:v>6.000000</c:v>
                </c:pt>
                <c:pt idx="40">
                  <c:v>27.000000</c:v>
                </c:pt>
                <c:pt idx="41">
                  <c:v>45.000000</c:v>
                </c:pt>
                <c:pt idx="42">
                  <c:v>10.000000</c:v>
                </c:pt>
                <c:pt idx="43">
                  <c:v>16.000000</c:v>
                </c:pt>
                <c:pt idx="44">
                  <c:v>18.000000</c:v>
                </c:pt>
                <c:pt idx="45">
                  <c:v>17.000000</c:v>
                </c:pt>
                <c:pt idx="46">
                  <c:v>17.000000</c:v>
                </c:pt>
                <c:pt idx="47">
                  <c:v>31.000000</c:v>
                </c:pt>
                <c:pt idx="48">
                  <c:v>51.000000</c:v>
                </c:pt>
                <c:pt idx="49">
                  <c:v>18.000000</c:v>
                </c:pt>
                <c:pt idx="50">
                  <c:v>21.000000</c:v>
                </c:pt>
                <c:pt idx="51">
                  <c:v>23.000000</c:v>
                </c:pt>
                <c:pt idx="52">
                  <c:v>21.000000</c:v>
                </c:pt>
                <c:pt idx="53">
                  <c:v>21.000000</c:v>
                </c:pt>
                <c:pt idx="54">
                  <c:v>36.000000</c:v>
                </c:pt>
                <c:pt idx="55">
                  <c:v>59.000000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'Italy-mobility'!$P$74:$P$129</c:f>
              <c:numCache>
                <c:ptCount val="56"/>
                <c:pt idx="0">
                  <c:v>-23.000000</c:v>
                </c:pt>
                <c:pt idx="1">
                  <c:v>-22.000000</c:v>
                </c:pt>
                <c:pt idx="2">
                  <c:v>-22.000000</c:v>
                </c:pt>
                <c:pt idx="3">
                  <c:v>-23.000000</c:v>
                </c:pt>
                <c:pt idx="4">
                  <c:v>-23.000000</c:v>
                </c:pt>
                <c:pt idx="5">
                  <c:v>-23.000000</c:v>
                </c:pt>
                <c:pt idx="6">
                  <c:v>-40.000000</c:v>
                </c:pt>
                <c:pt idx="7">
                  <c:v>-20.000000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-20.000000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-26.000000</c:v>
                </c:pt>
                <c:pt idx="14">
                  <c:v>-13.000000</c:v>
                </c:pt>
                <c:pt idx="15">
                  <c:v>-15.000000</c:v>
                </c:pt>
                <c:pt idx="16">
                  <c:v>-12.000000</c:v>
                </c:pt>
                <c:pt idx="17">
                  <c:v>-11.000000</c:v>
                </c:pt>
                <c:pt idx="18">
                  <c:v>-12.000000</c:v>
                </c:pt>
                <c:pt idx="19">
                  <c:v>-1.000000</c:v>
                </c:pt>
                <c:pt idx="20">
                  <c:v>4.000000</c:v>
                </c:pt>
                <c:pt idx="21">
                  <c:v>-8.000000</c:v>
                </c:pt>
                <c:pt idx="22">
                  <c:v>-5.000000</c:v>
                </c:pt>
                <c:pt idx="23">
                  <c:v>-2.000000</c:v>
                </c:pt>
                <c:pt idx="24">
                  <c:v>-4.000000</c:v>
                </c:pt>
                <c:pt idx="25">
                  <c:v>-5.000000</c:v>
                </c:pt>
                <c:pt idx="26">
                  <c:v>7.000000</c:v>
                </c:pt>
                <c:pt idx="27">
                  <c:v>8.000000</c:v>
                </c:pt>
                <c:pt idx="28">
                  <c:v>-8.000000</c:v>
                </c:pt>
                <c:pt idx="29">
                  <c:v>-61.000000</c:v>
                </c:pt>
                <c:pt idx="30">
                  <c:v>4.000000</c:v>
                </c:pt>
                <c:pt idx="31">
                  <c:v>2.000000</c:v>
                </c:pt>
                <c:pt idx="32">
                  <c:v>-1.000000</c:v>
                </c:pt>
                <c:pt idx="33">
                  <c:v>10.000000</c:v>
                </c:pt>
                <c:pt idx="34">
                  <c:v>12.000000</c:v>
                </c:pt>
                <c:pt idx="35">
                  <c:v>2.000000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2.000000</c:v>
                </c:pt>
                <c:pt idx="39">
                  <c:v>-12.000000</c:v>
                </c:pt>
                <c:pt idx="40">
                  <c:v>6.000000</c:v>
                </c:pt>
                <c:pt idx="41">
                  <c:v>25.000000</c:v>
                </c:pt>
                <c:pt idx="42">
                  <c:v>-3.000000</c:v>
                </c:pt>
                <c:pt idx="43">
                  <c:v>10.000000</c:v>
                </c:pt>
                <c:pt idx="44">
                  <c:v>11.000000</c:v>
                </c:pt>
                <c:pt idx="45">
                  <c:v>9.000000</c:v>
                </c:pt>
                <c:pt idx="46">
                  <c:v>8.000000</c:v>
                </c:pt>
                <c:pt idx="47">
                  <c:v>28.000000</c:v>
                </c:pt>
                <c:pt idx="48">
                  <c:v>42.000000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16.000000</c:v>
                </c:pt>
                <c:pt idx="52">
                  <c:v>13.000000</c:v>
                </c:pt>
                <c:pt idx="53">
                  <c:v>17.000000</c:v>
                </c:pt>
                <c:pt idx="54">
                  <c:v>35.000000</c:v>
                </c:pt>
                <c:pt idx="55">
                  <c:v>54.000000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'Italy-mobility'!$Q$74:$Q$129</c:f>
              <c:numCache>
                <c:ptCount val="56"/>
                <c:pt idx="0">
                  <c:v>-29.000000</c:v>
                </c:pt>
                <c:pt idx="1">
                  <c:v>-27.000000</c:v>
                </c:pt>
                <c:pt idx="2">
                  <c:v>-27.000000</c:v>
                </c:pt>
                <c:pt idx="3">
                  <c:v>-27.000000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-44.000000</c:v>
                </c:pt>
                <c:pt idx="7">
                  <c:v>-23.000000</c:v>
                </c:pt>
                <c:pt idx="8">
                  <c:v>-19.000000</c:v>
                </c:pt>
                <c:pt idx="9">
                  <c:v>-21.000000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-17.000000</c:v>
                </c:pt>
                <c:pt idx="13">
                  <c:v>-33.000000</c:v>
                </c:pt>
                <c:pt idx="14">
                  <c:v>-12.000000</c:v>
                </c:pt>
                <c:pt idx="15">
                  <c:v>-11.000000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-11.000000</c:v>
                </c:pt>
                <c:pt idx="19">
                  <c:v>3.000000</c:v>
                </c:pt>
                <c:pt idx="20">
                  <c:v>-1.000000</c:v>
                </c:pt>
                <c:pt idx="21">
                  <c:v>-9.000000</c:v>
                </c:pt>
                <c:pt idx="22">
                  <c:v>-5.000000</c:v>
                </c:pt>
                <c:pt idx="23">
                  <c:v>-3.000000</c:v>
                </c:pt>
                <c:pt idx="24">
                  <c:v>-5.000000</c:v>
                </c:pt>
                <c:pt idx="25">
                  <c:v>-6.000000</c:v>
                </c:pt>
                <c:pt idx="26">
                  <c:v>7.000000</c:v>
                </c:pt>
                <c:pt idx="27">
                  <c:v>-2.000000</c:v>
                </c:pt>
                <c:pt idx="28">
                  <c:v>-2.000000</c:v>
                </c:pt>
                <c:pt idx="29">
                  <c:v>-42.000000</c:v>
                </c:pt>
                <c:pt idx="30">
                  <c:v>3.000000</c:v>
                </c:pt>
                <c:pt idx="31">
                  <c:v>-1.000000</c:v>
                </c:pt>
                <c:pt idx="32">
                  <c:v>-3.000000</c:v>
                </c:pt>
                <c:pt idx="33">
                  <c:v>12.000000</c:v>
                </c:pt>
                <c:pt idx="34">
                  <c:v>10.000000</c:v>
                </c:pt>
                <c:pt idx="35">
                  <c:v>1.000000</c:v>
                </c:pt>
                <c:pt idx="36">
                  <c:v>4.000000</c:v>
                </c:pt>
                <c:pt idx="37">
                  <c:v>6.000000</c:v>
                </c:pt>
                <c:pt idx="38">
                  <c:v>3.000000</c:v>
                </c:pt>
                <c:pt idx="39">
                  <c:v>-6.000000</c:v>
                </c:pt>
                <c:pt idx="40">
                  <c:v>12.000000</c:v>
                </c:pt>
                <c:pt idx="41">
                  <c:v>17.000000</c:v>
                </c:pt>
                <c:pt idx="42">
                  <c:v>-2.000000</c:v>
                </c:pt>
                <c:pt idx="43">
                  <c:v>7.000000</c:v>
                </c:pt>
                <c:pt idx="44">
                  <c:v>8.000000</c:v>
                </c:pt>
                <c:pt idx="45">
                  <c:v>5.000000</c:v>
                </c:pt>
                <c:pt idx="46">
                  <c:v>5.000000</c:v>
                </c:pt>
                <c:pt idx="47">
                  <c:v>16.000000</c:v>
                </c:pt>
                <c:pt idx="48">
                  <c:v>25.000000</c:v>
                </c:pt>
                <c:pt idx="49">
                  <c:v>6.000000</c:v>
                </c:pt>
                <c:pt idx="50">
                  <c:v>10.000000</c:v>
                </c:pt>
                <c:pt idx="51">
                  <c:v>12.000000</c:v>
                </c:pt>
                <c:pt idx="52">
                  <c:v>9.000000</c:v>
                </c:pt>
                <c:pt idx="53">
                  <c:v>10.000000</c:v>
                </c:pt>
                <c:pt idx="54">
                  <c:v>21.000000</c:v>
                </c:pt>
                <c:pt idx="55">
                  <c:v>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4062"/>
        <c:minorUnit val="8.2031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94081"/>
          <c:y val="0"/>
          <c:w val="0.852075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66659"/>
          <c:y val="0.0571339"/>
          <c:w val="0.958866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'Italy-mobility'!$K$74:$K$129</c:f>
              <c:numCache>
                <c:ptCount val="56"/>
                <c:pt idx="0">
                  <c:v>-35.000000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-32.000000</c:v>
                </c:pt>
                <c:pt idx="4">
                  <c:v>-33.000000</c:v>
                </c:pt>
                <c:pt idx="5">
                  <c:v>-39.000000</c:v>
                </c:pt>
                <c:pt idx="6">
                  <c:v>-50.000000</c:v>
                </c:pt>
                <c:pt idx="7">
                  <c:v>-31.000000</c:v>
                </c:pt>
                <c:pt idx="8">
                  <c:v>-27.000000</c:v>
                </c:pt>
                <c:pt idx="9">
                  <c:v>-28.000000</c:v>
                </c:pt>
                <c:pt idx="10">
                  <c:v>-29.000000</c:v>
                </c:pt>
                <c:pt idx="11">
                  <c:v>-31.000000</c:v>
                </c:pt>
                <c:pt idx="12">
                  <c:v>-34.000000</c:v>
                </c:pt>
                <c:pt idx="13">
                  <c:v>-46.000000</c:v>
                </c:pt>
                <c:pt idx="14">
                  <c:v>-20.000000</c:v>
                </c:pt>
                <c:pt idx="15">
                  <c:v>-19.000000</c:v>
                </c:pt>
                <c:pt idx="16">
                  <c:v>-19.000000</c:v>
                </c:pt>
                <c:pt idx="17">
                  <c:v>-20.000000</c:v>
                </c:pt>
                <c:pt idx="18">
                  <c:v>-21.000000</c:v>
                </c:pt>
                <c:pt idx="19">
                  <c:v>-13.000000</c:v>
                </c:pt>
                <c:pt idx="20">
                  <c:v>-17.000000</c:v>
                </c:pt>
                <c:pt idx="21">
                  <c:v>-18.000000</c:v>
                </c:pt>
                <c:pt idx="22">
                  <c:v>-14.000000</c:v>
                </c:pt>
                <c:pt idx="23">
                  <c:v>-14.000000</c:v>
                </c:pt>
                <c:pt idx="24">
                  <c:v>-15.000000</c:v>
                </c:pt>
                <c:pt idx="25">
                  <c:v>-16.000000</c:v>
                </c:pt>
                <c:pt idx="26">
                  <c:v>-7.000000</c:v>
                </c:pt>
                <c:pt idx="27">
                  <c:v>-13.000000</c:v>
                </c:pt>
                <c:pt idx="28">
                  <c:v>-26.000000</c:v>
                </c:pt>
                <c:pt idx="29">
                  <c:v>-61.000000</c:v>
                </c:pt>
                <c:pt idx="30">
                  <c:v>-7.000000</c:v>
                </c:pt>
                <c:pt idx="31">
                  <c:v>-10.000000</c:v>
                </c:pt>
                <c:pt idx="32">
                  <c:v>-10.000000</c:v>
                </c:pt>
                <c:pt idx="33">
                  <c:v>-3.000000</c:v>
                </c:pt>
                <c:pt idx="34">
                  <c:v>-18.000000</c:v>
                </c:pt>
                <c:pt idx="35">
                  <c:v>-11.000000</c:v>
                </c:pt>
                <c:pt idx="36">
                  <c:v>-7.000000</c:v>
                </c:pt>
                <c:pt idx="37">
                  <c:v>-8.000000</c:v>
                </c:pt>
                <c:pt idx="38">
                  <c:v>-8.000000</c:v>
                </c:pt>
                <c:pt idx="39">
                  <c:v>-15.000000</c:v>
                </c:pt>
                <c:pt idx="40">
                  <c:v>-2.000000</c:v>
                </c:pt>
                <c:pt idx="41">
                  <c:v>-3.000000</c:v>
                </c:pt>
                <c:pt idx="42">
                  <c:v>-13.000000</c:v>
                </c:pt>
                <c:pt idx="43">
                  <c:v>-5.000000</c:v>
                </c:pt>
                <c:pt idx="44">
                  <c:v>-5.000000</c:v>
                </c:pt>
                <c:pt idx="45">
                  <c:v>-7.000000</c:v>
                </c:pt>
                <c:pt idx="46">
                  <c:v>-7.000000</c:v>
                </c:pt>
                <c:pt idx="47">
                  <c:v>2.000000</c:v>
                </c:pt>
                <c:pt idx="48">
                  <c:v>8.000000</c:v>
                </c:pt>
                <c:pt idx="49">
                  <c:v>-7.000000</c:v>
                </c:pt>
                <c:pt idx="50">
                  <c:v>-3.000000</c:v>
                </c:pt>
                <c:pt idx="51">
                  <c:v>-3.000000</c:v>
                </c:pt>
                <c:pt idx="52">
                  <c:v>-5.000000</c:v>
                </c:pt>
                <c:pt idx="53">
                  <c:v>-6.000000</c:v>
                </c:pt>
                <c:pt idx="54">
                  <c:v>2.000000</c:v>
                </c:pt>
                <c:pt idx="55">
                  <c:v>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'Italy-mobility'!$N$74:$N$129</c:f>
              <c:numCache>
                <c:ptCount val="56"/>
                <c:pt idx="0">
                  <c:v>-34.000000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-31.000000</c:v>
                </c:pt>
                <c:pt idx="4">
                  <c:v>-34.000000</c:v>
                </c:pt>
                <c:pt idx="5">
                  <c:v>-37.000000</c:v>
                </c:pt>
                <c:pt idx="6">
                  <c:v>-52.000000</c:v>
                </c:pt>
                <c:pt idx="7">
                  <c:v>-30.000000</c:v>
                </c:pt>
                <c:pt idx="8">
                  <c:v>-26.000000</c:v>
                </c:pt>
                <c:pt idx="9">
                  <c:v>-28.000000</c:v>
                </c:pt>
                <c:pt idx="10">
                  <c:v>-27.000000</c:v>
                </c:pt>
                <c:pt idx="11">
                  <c:v>-30.000000</c:v>
                </c:pt>
                <c:pt idx="12">
                  <c:v>-36.000000</c:v>
                </c:pt>
                <c:pt idx="13">
                  <c:v>-48.000000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-15.000000</c:v>
                </c:pt>
                <c:pt idx="17">
                  <c:v>-17.000000</c:v>
                </c:pt>
                <c:pt idx="18">
                  <c:v>-18.000000</c:v>
                </c:pt>
                <c:pt idx="19">
                  <c:v>-11.000000</c:v>
                </c:pt>
                <c:pt idx="20">
                  <c:v>-12.000000</c:v>
                </c:pt>
                <c:pt idx="21">
                  <c:v>-15.000000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-14.000000</c:v>
                </c:pt>
                <c:pt idx="26">
                  <c:v>-4.000000</c:v>
                </c:pt>
                <c:pt idx="27">
                  <c:v>-13.000000</c:v>
                </c:pt>
                <c:pt idx="28">
                  <c:v>-18.000000</c:v>
                </c:pt>
                <c:pt idx="29">
                  <c:v>-48.000000</c:v>
                </c:pt>
                <c:pt idx="30">
                  <c:v>-3.000000</c:v>
                </c:pt>
                <c:pt idx="31">
                  <c:v>-7.000000</c:v>
                </c:pt>
                <c:pt idx="32">
                  <c:v>-6.000000</c:v>
                </c:pt>
                <c:pt idx="33">
                  <c:v>5.000000</c:v>
                </c:pt>
                <c:pt idx="34">
                  <c:v>-12.000000</c:v>
                </c:pt>
                <c:pt idx="35">
                  <c:v>-8.000000</c:v>
                </c:pt>
                <c:pt idx="36">
                  <c:v>-3.000000</c:v>
                </c:pt>
                <c:pt idx="37">
                  <c:v>-3.000000</c:v>
                </c:pt>
                <c:pt idx="38">
                  <c:v>-4.000000</c:v>
                </c:pt>
                <c:pt idx="39">
                  <c:v>-11.000000</c:v>
                </c:pt>
                <c:pt idx="40">
                  <c:v>-2.000000</c:v>
                </c:pt>
                <c:pt idx="41">
                  <c:v>11.000000</c:v>
                </c:pt>
                <c:pt idx="42">
                  <c:v>-6.000000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0.000000</c:v>
                </c:pt>
                <c:pt idx="47">
                  <c:v>9.000000</c:v>
                </c:pt>
                <c:pt idx="48">
                  <c:v>22.000000</c:v>
                </c:pt>
                <c:pt idx="49">
                  <c:v>-2.000000</c:v>
                </c:pt>
                <c:pt idx="50">
                  <c:v>4.000000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-1.000000</c:v>
                </c:pt>
                <c:pt idx="54">
                  <c:v>7.000000</c:v>
                </c:pt>
                <c:pt idx="55">
                  <c:v>17.000000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'Italy-mobility'!$V$74:$V$129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-25.000000</c:v>
                </c:pt>
                <c:pt idx="3">
                  <c:v>-24.000000</c:v>
                </c:pt>
                <c:pt idx="4">
                  <c:v>-26.000000</c:v>
                </c:pt>
                <c:pt idx="5">
                  <c:v>-32.000000</c:v>
                </c:pt>
                <c:pt idx="6">
                  <c:v>-48.000000</c:v>
                </c:pt>
                <c:pt idx="7">
                  <c:v>-24.000000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-25.000000</c:v>
                </c:pt>
                <c:pt idx="12">
                  <c:v>-30.000000</c:v>
                </c:pt>
                <c:pt idx="13">
                  <c:v>-44.000000</c:v>
                </c:pt>
                <c:pt idx="14">
                  <c:v>-14.000000</c:v>
                </c:pt>
                <c:pt idx="15">
                  <c:v>-15.000000</c:v>
                </c:pt>
                <c:pt idx="16">
                  <c:v>-13.000000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-14.000000</c:v>
                </c:pt>
                <c:pt idx="20">
                  <c:v>-20.000000</c:v>
                </c:pt>
                <c:pt idx="21">
                  <c:v>-13.000000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-12.000000</c:v>
                </c:pt>
                <c:pt idx="26">
                  <c:v>-9.000000</c:v>
                </c:pt>
                <c:pt idx="27">
                  <c:v>-18.000000</c:v>
                </c:pt>
                <c:pt idx="28">
                  <c:v>-29.000000</c:v>
                </c:pt>
                <c:pt idx="29">
                  <c:v>-65.000000</c:v>
                </c:pt>
                <c:pt idx="30">
                  <c:v>-4.000000</c:v>
                </c:pt>
                <c:pt idx="31">
                  <c:v>-6.000000</c:v>
                </c:pt>
                <c:pt idx="32">
                  <c:v>-6.000000</c:v>
                </c:pt>
                <c:pt idx="33">
                  <c:v>-1.000000</c:v>
                </c:pt>
                <c:pt idx="34">
                  <c:v>-15.000000</c:v>
                </c:pt>
                <c:pt idx="35">
                  <c:v>-6.000000</c:v>
                </c:pt>
                <c:pt idx="36">
                  <c:v>-4.000000</c:v>
                </c:pt>
                <c:pt idx="37">
                  <c:v>-4.000000</c:v>
                </c:pt>
                <c:pt idx="38">
                  <c:v>-4.000000</c:v>
                </c:pt>
                <c:pt idx="39">
                  <c:v>-10.000000</c:v>
                </c:pt>
                <c:pt idx="40">
                  <c:v>3.000000</c:v>
                </c:pt>
                <c:pt idx="41">
                  <c:v>-4.000000</c:v>
                </c:pt>
                <c:pt idx="42">
                  <c:v>-8.000000</c:v>
                </c:pt>
                <c:pt idx="43">
                  <c:v>-2.000000</c:v>
                </c:pt>
                <c:pt idx="44">
                  <c:v>-1.000000</c:v>
                </c:pt>
                <c:pt idx="45">
                  <c:v>-3.000000</c:v>
                </c:pt>
                <c:pt idx="46">
                  <c:v>-2.000000</c:v>
                </c:pt>
                <c:pt idx="47">
                  <c:v>5.000000</c:v>
                </c:pt>
                <c:pt idx="48">
                  <c:v>15.000000</c:v>
                </c:pt>
                <c:pt idx="49">
                  <c:v>-2.000000</c:v>
                </c:pt>
                <c:pt idx="50">
                  <c:v>0.000000</c:v>
                </c:pt>
                <c:pt idx="51">
                  <c:v>1.000000</c:v>
                </c:pt>
                <c:pt idx="52">
                  <c:v>-2.000000</c:v>
                </c:pt>
                <c:pt idx="53">
                  <c:v>0.000000</c:v>
                </c:pt>
                <c:pt idx="54">
                  <c:v>7.000000</c:v>
                </c:pt>
                <c:pt idx="55">
                  <c:v>15.000000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'Italy-mobility'!$G$74:$G$129</c:f>
              <c:numCache>
                <c:ptCount val="56"/>
                <c:pt idx="0">
                  <c:v>-27.000000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-30.000000</c:v>
                </c:pt>
                <c:pt idx="6">
                  <c:v>-41.000000</c:v>
                </c:pt>
                <c:pt idx="7">
                  <c:v>-21.000000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-22.000000</c:v>
                </c:pt>
                <c:pt idx="12">
                  <c:v>-28.000000</c:v>
                </c:pt>
                <c:pt idx="13">
                  <c:v>-37.000000</c:v>
                </c:pt>
                <c:pt idx="14">
                  <c:v>-15.000000</c:v>
                </c:pt>
                <c:pt idx="15">
                  <c:v>-16.000000</c:v>
                </c:pt>
                <c:pt idx="16">
                  <c:v>-16.000000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-11.000000</c:v>
                </c:pt>
                <c:pt idx="20">
                  <c:v>-18.000000</c:v>
                </c:pt>
                <c:pt idx="21">
                  <c:v>-12.000000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-11.000000</c:v>
                </c:pt>
                <c:pt idx="26">
                  <c:v>-6.000000</c:v>
                </c:pt>
                <c:pt idx="27">
                  <c:v>-15.000000</c:v>
                </c:pt>
                <c:pt idx="28">
                  <c:v>-26.000000</c:v>
                </c:pt>
                <c:pt idx="29">
                  <c:v>-66.000000</c:v>
                </c:pt>
                <c:pt idx="30">
                  <c:v>-4.000000</c:v>
                </c:pt>
                <c:pt idx="31">
                  <c:v>-4.000000</c:v>
                </c:pt>
                <c:pt idx="32">
                  <c:v>-2.000000</c:v>
                </c:pt>
                <c:pt idx="33">
                  <c:v>6.000000</c:v>
                </c:pt>
                <c:pt idx="34">
                  <c:v>3.000000</c:v>
                </c:pt>
                <c:pt idx="35">
                  <c:v>-4.000000</c:v>
                </c:pt>
                <c:pt idx="36">
                  <c:v>-3.000000</c:v>
                </c:pt>
                <c:pt idx="37">
                  <c:v>-2.000000</c:v>
                </c:pt>
                <c:pt idx="38">
                  <c:v>-3.000000</c:v>
                </c:pt>
                <c:pt idx="39">
                  <c:v>-10.000000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-6.000000</c:v>
                </c:pt>
                <c:pt idx="43">
                  <c:v>-1.000000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1.000000</c:v>
                </c:pt>
                <c:pt idx="47">
                  <c:v>10.000000</c:v>
                </c:pt>
                <c:pt idx="48">
                  <c:v>26.000000</c:v>
                </c:pt>
                <c:pt idx="49">
                  <c:v>1.000000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4.000000</c:v>
                </c:pt>
                <c:pt idx="54">
                  <c:v>14.000000</c:v>
                </c:pt>
                <c:pt idx="55">
                  <c:v>28.000000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15/6/2029</c:v>
                </c:pt>
                <c:pt idx="43">
                  <c:v>16/6/2029</c:v>
                </c:pt>
                <c:pt idx="44">
                  <c:v>17/6/2029</c:v>
                </c:pt>
                <c:pt idx="45">
                  <c:v>18/6/2029</c:v>
                </c:pt>
                <c:pt idx="46">
                  <c:v>19/6/2029</c:v>
                </c:pt>
                <c:pt idx="47">
                  <c:v>20/6/2029</c:v>
                </c:pt>
                <c:pt idx="48">
                  <c:v>21/6/2029</c:v>
                </c:pt>
                <c:pt idx="49">
                  <c:v>22/6/2029</c:v>
                </c:pt>
                <c:pt idx="50">
                  <c:v>23/6/2029</c:v>
                </c:pt>
                <c:pt idx="51">
                  <c:v>24/6/2029</c:v>
                </c:pt>
                <c:pt idx="52">
                  <c:v>25/6/2029</c:v>
                </c:pt>
                <c:pt idx="53">
                  <c:v>26/6/2029</c:v>
                </c:pt>
                <c:pt idx="54">
                  <c:v>27/6/2029</c:v>
                </c:pt>
                <c:pt idx="55">
                  <c:v>28/6/2029</c:v>
                </c:pt>
              </c:strCache>
            </c:strRef>
          </c:cat>
          <c:val>
            <c:numRef>
              <c:f>'Italy-mobility'!$J$74:$J$129</c:f>
              <c:numCache>
                <c:ptCount val="56"/>
                <c:pt idx="0">
                  <c:v>-31.000000</c:v>
                </c:pt>
                <c:pt idx="1">
                  <c:v>-31.000000</c:v>
                </c:pt>
                <c:pt idx="2">
                  <c:v>-31.000000</c:v>
                </c:pt>
                <c:pt idx="3">
                  <c:v>-31.000000</c:v>
                </c:pt>
                <c:pt idx="4">
                  <c:v>-35.000000</c:v>
                </c:pt>
                <c:pt idx="5">
                  <c:v>-38.000000</c:v>
                </c:pt>
                <c:pt idx="6">
                  <c:v>-50.000000</c:v>
                </c:pt>
                <c:pt idx="7">
                  <c:v>-29.000000</c:v>
                </c:pt>
                <c:pt idx="8">
                  <c:v>-24.000000</c:v>
                </c:pt>
                <c:pt idx="9">
                  <c:v>-25.000000</c:v>
                </c:pt>
                <c:pt idx="10">
                  <c:v>-26.000000</c:v>
                </c:pt>
                <c:pt idx="11">
                  <c:v>-30.000000</c:v>
                </c:pt>
                <c:pt idx="12">
                  <c:v>-32.000000</c:v>
                </c:pt>
                <c:pt idx="13">
                  <c:v>-44.000000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-17.000000</c:v>
                </c:pt>
                <c:pt idx="17">
                  <c:v>-20.000000</c:v>
                </c:pt>
                <c:pt idx="18">
                  <c:v>-20.000000</c:v>
                </c:pt>
                <c:pt idx="19">
                  <c:v>-19.000000</c:v>
                </c:pt>
                <c:pt idx="20">
                  <c:v>-22.000000</c:v>
                </c:pt>
                <c:pt idx="21">
                  <c:v>-13.000000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-13.000000</c:v>
                </c:pt>
                <c:pt idx="26">
                  <c:v>-10.000000</c:v>
                </c:pt>
                <c:pt idx="27">
                  <c:v>-23.000000</c:v>
                </c:pt>
                <c:pt idx="28">
                  <c:v>-20.000000</c:v>
                </c:pt>
                <c:pt idx="29">
                  <c:v>-53.000000</c:v>
                </c:pt>
                <c:pt idx="30">
                  <c:v>4.000000</c:v>
                </c:pt>
                <c:pt idx="31">
                  <c:v>0.000000</c:v>
                </c:pt>
                <c:pt idx="32">
                  <c:v>6.000000</c:v>
                </c:pt>
                <c:pt idx="33">
                  <c:v>13.000000</c:v>
                </c:pt>
                <c:pt idx="34">
                  <c:v>0.000000</c:v>
                </c:pt>
                <c:pt idx="35">
                  <c:v>-1.000000</c:v>
                </c:pt>
                <c:pt idx="36">
                  <c:v>3.000000</c:v>
                </c:pt>
                <c:pt idx="37">
                  <c:v>3.000000</c:v>
                </c:pt>
                <c:pt idx="38">
                  <c:v>4.000000</c:v>
                </c:pt>
                <c:pt idx="39">
                  <c:v>-2.000000</c:v>
                </c:pt>
                <c:pt idx="40">
                  <c:v>10.000000</c:v>
                </c:pt>
                <c:pt idx="41">
                  <c:v>27.000000</c:v>
                </c:pt>
                <c:pt idx="42">
                  <c:v>9.000000</c:v>
                </c:pt>
                <c:pt idx="43">
                  <c:v>8.000000</c:v>
                </c:pt>
                <c:pt idx="44">
                  <c:v>7.000000</c:v>
                </c:pt>
                <c:pt idx="45">
                  <c:v>9.000000</c:v>
                </c:pt>
                <c:pt idx="46">
                  <c:v>15.000000</c:v>
                </c:pt>
                <c:pt idx="47">
                  <c:v>32.000000</c:v>
                </c:pt>
                <c:pt idx="48">
                  <c:v>52.000000</c:v>
                </c:pt>
                <c:pt idx="49">
                  <c:v>19.000000</c:v>
                </c:pt>
                <c:pt idx="50">
                  <c:v>21.000000</c:v>
                </c:pt>
                <c:pt idx="51">
                  <c:v>6.000000</c:v>
                </c:pt>
                <c:pt idx="52">
                  <c:v>16.000000</c:v>
                </c:pt>
                <c:pt idx="53">
                  <c:v>16.000000</c:v>
                </c:pt>
                <c:pt idx="54">
                  <c:v>31.000000</c:v>
                </c:pt>
                <c:pt idx="55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5714"/>
        <c:minorUnit val="9.2857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6925"/>
          <c:y val="0"/>
          <c:w val="0.8638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4412"/>
          <c:y val="0.100219"/>
          <c:w val="0.89978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'Calabria-main'!$K$4:$K$143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11.000000</c:v>
                </c:pt>
                <c:pt idx="15">
                  <c:v>13.000000</c:v>
                </c:pt>
                <c:pt idx="16">
                  <c:v>19.000000</c:v>
                </c:pt>
                <c:pt idx="17">
                  <c:v>33.000000</c:v>
                </c:pt>
                <c:pt idx="18">
                  <c:v>38.000000</c:v>
                </c:pt>
                <c:pt idx="19">
                  <c:v>60.000000</c:v>
                </c:pt>
                <c:pt idx="20">
                  <c:v>68.000000</c:v>
                </c:pt>
                <c:pt idx="21">
                  <c:v>89.000000</c:v>
                </c:pt>
                <c:pt idx="22">
                  <c:v>114.000000</c:v>
                </c:pt>
                <c:pt idx="23">
                  <c:v>129.000000</c:v>
                </c:pt>
                <c:pt idx="24">
                  <c:v>169.000000</c:v>
                </c:pt>
                <c:pt idx="25">
                  <c:v>207.000000</c:v>
                </c:pt>
                <c:pt idx="26">
                  <c:v>235.000000</c:v>
                </c:pt>
                <c:pt idx="27">
                  <c:v>273.000000</c:v>
                </c:pt>
                <c:pt idx="28">
                  <c:v>292.000000</c:v>
                </c:pt>
                <c:pt idx="29">
                  <c:v>319.000000</c:v>
                </c:pt>
                <c:pt idx="30">
                  <c:v>351.000000</c:v>
                </c:pt>
                <c:pt idx="31">
                  <c:v>393.000000</c:v>
                </c:pt>
                <c:pt idx="32">
                  <c:v>494.000000</c:v>
                </c:pt>
                <c:pt idx="33">
                  <c:v>555.000000</c:v>
                </c:pt>
                <c:pt idx="34">
                  <c:v>614.000000</c:v>
                </c:pt>
                <c:pt idx="35">
                  <c:v>647.000000</c:v>
                </c:pt>
                <c:pt idx="36">
                  <c:v>659.000000</c:v>
                </c:pt>
                <c:pt idx="37">
                  <c:v>669.000000</c:v>
                </c:pt>
                <c:pt idx="38">
                  <c:v>691.000000</c:v>
                </c:pt>
                <c:pt idx="39">
                  <c:v>733.000000</c:v>
                </c:pt>
                <c:pt idx="40">
                  <c:v>741.000000</c:v>
                </c:pt>
                <c:pt idx="41">
                  <c:v>795.000000</c:v>
                </c:pt>
                <c:pt idx="42">
                  <c:v>817.000000</c:v>
                </c:pt>
                <c:pt idx="43">
                  <c:v>833.000000</c:v>
                </c:pt>
                <c:pt idx="44">
                  <c:v>859.000000</c:v>
                </c:pt>
                <c:pt idx="45">
                  <c:v>874.000000</c:v>
                </c:pt>
                <c:pt idx="46">
                  <c:v>901.000000</c:v>
                </c:pt>
                <c:pt idx="47">
                  <c:v>915.000000</c:v>
                </c:pt>
                <c:pt idx="48">
                  <c:v>923.000000</c:v>
                </c:pt>
                <c:pt idx="49">
                  <c:v>928.000000</c:v>
                </c:pt>
                <c:pt idx="50">
                  <c:v>956.000000</c:v>
                </c:pt>
                <c:pt idx="51">
                  <c:v>971.000000</c:v>
                </c:pt>
                <c:pt idx="52">
                  <c:v>1009.000000</c:v>
                </c:pt>
                <c:pt idx="53">
                  <c:v>991.000000</c:v>
                </c:pt>
                <c:pt idx="54">
                  <c:v>1011.000000</c:v>
                </c:pt>
                <c:pt idx="55">
                  <c:v>1035.000000</c:v>
                </c:pt>
                <c:pt idx="56">
                  <c:v>1038.000000</c:v>
                </c:pt>
                <c:pt idx="57">
                  <c:v>1047.000000</c:v>
                </c:pt>
                <c:pt idx="58">
                  <c:v>1060.000000</c:v>
                </c:pt>
                <c:pt idx="59">
                  <c:v>1069.000000</c:v>
                </c:pt>
                <c:pt idx="60">
                  <c:v>1079.000000</c:v>
                </c:pt>
                <c:pt idx="61">
                  <c:v>1088.000000</c:v>
                </c:pt>
                <c:pt idx="62">
                  <c:v>1089.000000</c:v>
                </c:pt>
                <c:pt idx="63">
                  <c:v>1096.000000</c:v>
                </c:pt>
                <c:pt idx="64">
                  <c:v>1097.000000</c:v>
                </c:pt>
                <c:pt idx="65">
                  <c:v>1102.000000</c:v>
                </c:pt>
                <c:pt idx="66">
                  <c:v>1108.000000</c:v>
                </c:pt>
                <c:pt idx="67">
                  <c:v>1112.000000</c:v>
                </c:pt>
                <c:pt idx="68">
                  <c:v>1112.000000</c:v>
                </c:pt>
                <c:pt idx="69">
                  <c:v>1114.000000</c:v>
                </c:pt>
                <c:pt idx="70">
                  <c:v>1118.000000</c:v>
                </c:pt>
                <c:pt idx="71">
                  <c:v>1119.000000</c:v>
                </c:pt>
                <c:pt idx="72">
                  <c:v>1122.000000</c:v>
                </c:pt>
                <c:pt idx="73">
                  <c:v>1125.000000</c:v>
                </c:pt>
                <c:pt idx="74">
                  <c:v>1126.000000</c:v>
                </c:pt>
                <c:pt idx="75">
                  <c:v>1129.000000</c:v>
                </c:pt>
                <c:pt idx="76">
                  <c:v>1132.000000</c:v>
                </c:pt>
                <c:pt idx="77">
                  <c:v>1134.000000</c:v>
                </c:pt>
                <c:pt idx="78">
                  <c:v>1138.000000</c:v>
                </c:pt>
                <c:pt idx="79">
                  <c:v>1140.000000</c:v>
                </c:pt>
                <c:pt idx="80">
                  <c:v>1143.000000</c:v>
                </c:pt>
                <c:pt idx="81">
                  <c:v>1144.000000</c:v>
                </c:pt>
                <c:pt idx="82">
                  <c:v>1151.000000</c:v>
                </c:pt>
                <c:pt idx="83">
                  <c:v>1151.000000</c:v>
                </c:pt>
                <c:pt idx="84">
                  <c:v>1151.000000</c:v>
                </c:pt>
                <c:pt idx="85">
                  <c:v>1153.000000</c:v>
                </c:pt>
                <c:pt idx="86">
                  <c:v>1156.000000</c:v>
                </c:pt>
                <c:pt idx="87">
                  <c:v>1156.000000</c:v>
                </c:pt>
                <c:pt idx="88">
                  <c:v>1157.000000</c:v>
                </c:pt>
                <c:pt idx="89">
                  <c:v>1157.000000</c:v>
                </c:pt>
                <c:pt idx="90">
                  <c:v>1157.000000</c:v>
                </c:pt>
                <c:pt idx="91">
                  <c:v>1157.000000</c:v>
                </c:pt>
                <c:pt idx="92">
                  <c:v>1157.000000</c:v>
                </c:pt>
                <c:pt idx="93">
                  <c:v>1158.000000</c:v>
                </c:pt>
                <c:pt idx="94">
                  <c:v>1158.000000</c:v>
                </c:pt>
                <c:pt idx="95">
                  <c:v>1158.000000</c:v>
                </c:pt>
                <c:pt idx="96">
                  <c:v>1158.000000</c:v>
                </c:pt>
                <c:pt idx="97">
                  <c:v>1158.000000</c:v>
                </c:pt>
                <c:pt idx="98">
                  <c:v>1158.000000</c:v>
                </c:pt>
                <c:pt idx="99">
                  <c:v>1158.000000</c:v>
                </c:pt>
                <c:pt idx="100">
                  <c:v>1158.000000</c:v>
                </c:pt>
                <c:pt idx="101">
                  <c:v>1158.000000</c:v>
                </c:pt>
                <c:pt idx="102">
                  <c:v>1159.000000</c:v>
                </c:pt>
                <c:pt idx="103">
                  <c:v>1159.000000</c:v>
                </c:pt>
                <c:pt idx="104">
                  <c:v>1159.000000</c:v>
                </c:pt>
                <c:pt idx="105">
                  <c:v>1159.000000</c:v>
                </c:pt>
                <c:pt idx="106">
                  <c:v>1159.000000</c:v>
                </c:pt>
                <c:pt idx="107">
                  <c:v>1159.000000</c:v>
                </c:pt>
                <c:pt idx="108">
                  <c:v>1161.000000</c:v>
                </c:pt>
                <c:pt idx="109">
                  <c:v>1161.000000</c:v>
                </c:pt>
                <c:pt idx="110">
                  <c:v>1162.000000</c:v>
                </c:pt>
                <c:pt idx="111">
                  <c:v>1162.000000</c:v>
                </c:pt>
                <c:pt idx="112">
                  <c:v>1162.000000</c:v>
                </c:pt>
                <c:pt idx="113">
                  <c:v>1162.000000</c:v>
                </c:pt>
                <c:pt idx="114">
                  <c:v>1162.000000</c:v>
                </c:pt>
                <c:pt idx="115">
                  <c:v>1165.000000</c:v>
                </c:pt>
                <c:pt idx="116">
                  <c:v>1165.000000</c:v>
                </c:pt>
                <c:pt idx="117">
                  <c:v>1167.000000</c:v>
                </c:pt>
                <c:pt idx="118">
                  <c:v>1173.000000</c:v>
                </c:pt>
                <c:pt idx="119">
                  <c:v>1174.000000</c:v>
                </c:pt>
                <c:pt idx="120">
                  <c:v>1175.000000</c:v>
                </c:pt>
                <c:pt idx="121">
                  <c:v>1175.000000</c:v>
                </c:pt>
                <c:pt idx="122">
                  <c:v>1175.000000</c:v>
                </c:pt>
                <c:pt idx="123">
                  <c:v>1178.000000</c:v>
                </c:pt>
                <c:pt idx="124">
                  <c:v>1179.000000</c:v>
                </c:pt>
                <c:pt idx="125">
                  <c:v>1180.000000</c:v>
                </c:pt>
                <c:pt idx="126">
                  <c:v>1180.000000</c:v>
                </c:pt>
                <c:pt idx="127">
                  <c:v>1181.000000</c:v>
                </c:pt>
                <c:pt idx="128">
                  <c:v>1181.000000</c:v>
                </c:pt>
                <c:pt idx="129">
                  <c:v>1181.000000</c:v>
                </c:pt>
                <c:pt idx="130">
                  <c:v>1182.000000</c:v>
                </c:pt>
                <c:pt idx="131">
                  <c:v>1183.000000</c:v>
                </c:pt>
                <c:pt idx="132">
                  <c:v>1183.000000</c:v>
                </c:pt>
                <c:pt idx="133">
                  <c:v>1183.000000</c:v>
                </c:pt>
                <c:pt idx="134">
                  <c:v>1184.000000</c:v>
                </c:pt>
                <c:pt idx="135">
                  <c:v>1185.000000</c:v>
                </c:pt>
                <c:pt idx="136">
                  <c:v>1185.000000</c:v>
                </c:pt>
                <c:pt idx="137">
                  <c:v>1186.000000</c:v>
                </c:pt>
                <c:pt idx="138">
                  <c:v>1188.000000</c:v>
                </c:pt>
                <c:pt idx="139">
                  <c:v>1216.000000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0215"/>
          <c:y val="0"/>
          <c:w val="0.85945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3,5448e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0,2335x
R² = 0,95</a:t>
                    </a:r>
                  </a:p>
                </c:rich>
              </c:tx>
            </c:trendlineLbl>
          </c:trendline>
          <c:cat>
            <c:strRef>
              <c:f>'Calabria-main'!$B$14:$B$37</c:f>
              <c:strCache>
                <c:ptCount val="24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</c:strCache>
            </c:strRef>
          </c:cat>
          <c:val>
            <c:numRef>
              <c:f>'Calabria-main'!$K$14:$K$37</c:f>
              <c:numCache>
                <c:ptCount val="24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2088"/>
          <c:y val="0.100219"/>
          <c:w val="0.90484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'Calabria-main'!$D$4:$D$143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  <c:pt idx="65">
                  <c:v>6.000000</c:v>
                </c:pt>
                <c:pt idx="66">
                  <c:v>6.000000</c:v>
                </c:pt>
                <c:pt idx="67">
                  <c:v>3.000000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4.000000</c:v>
                </c:pt>
                <c:pt idx="72">
                  <c:v>3.000000</c:v>
                </c:pt>
                <c:pt idx="73">
                  <c:v>2.000000</c:v>
                </c:pt>
                <c:pt idx="74">
                  <c:v>2.000000</c:v>
                </c:pt>
                <c:pt idx="75">
                  <c:v>2.000000</c:v>
                </c:pt>
                <c:pt idx="76">
                  <c:v>2.000000</c:v>
                </c:pt>
                <c:pt idx="77">
                  <c:v>1.000000</c:v>
                </c:pt>
                <c:pt idx="78">
                  <c:v>1.000000</c:v>
                </c:pt>
                <c:pt idx="79">
                  <c:v>1.000000</c:v>
                </c:pt>
                <c:pt idx="80">
                  <c:v>2.000000</c:v>
                </c:pt>
                <c:pt idx="81">
                  <c:v>2.000000</c:v>
                </c:pt>
                <c:pt idx="82">
                  <c:v>2.000000</c:v>
                </c:pt>
                <c:pt idx="83">
                  <c:v>2.000000</c:v>
                </c:pt>
                <c:pt idx="84">
                  <c:v>2.000000</c:v>
                </c:pt>
                <c:pt idx="85">
                  <c:v>2.000000</c:v>
                </c:pt>
                <c:pt idx="86">
                  <c:v>1.000000</c:v>
                </c:pt>
                <c:pt idx="87">
                  <c:v>1.000000</c:v>
                </c:pt>
                <c:pt idx="88">
                  <c:v>1.000000</c:v>
                </c:pt>
                <c:pt idx="89">
                  <c:v>1.000000</c:v>
                </c:pt>
                <c:pt idx="90">
                  <c:v>1.000000</c:v>
                </c:pt>
                <c:pt idx="91">
                  <c:v>1.000000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1.000000</c:v>
                </c:pt>
                <c:pt idx="96">
                  <c:v>1.000000</c:v>
                </c:pt>
                <c:pt idx="97">
                  <c:v>1.000000</c:v>
                </c:pt>
                <c:pt idx="98">
                  <c:v>1.000000</c:v>
                </c:pt>
                <c:pt idx="99">
                  <c:v>1.000000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1.000000</c:v>
                </c:pt>
                <c:pt idx="112">
                  <c:v>1.000000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7475"/>
          <c:y val="0"/>
          <c:w val="0.86428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3671"/>
          <c:y val="0.100219"/>
          <c:w val="0.9245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'Calabria-main'!$B$4:$B$68</c:f>
              <c:strCache>
                <c:ptCount val="6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</c:strCache>
            </c:strRef>
          </c:cat>
          <c:val>
            <c:numRef>
              <c:f>'Calabria-main'!$D$4:$D$68</c:f>
              <c:numCache>
                <c:ptCount val="6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7434"/>
          <c:y val="0"/>
          <c:w val="0.8830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9173"/>
          <c:y val="0.100219"/>
          <c:w val="0.90995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'Calabria-main'!$J$4:$J$143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  <c:pt idx="136">
                  <c:v>97.000000</c:v>
                </c:pt>
                <c:pt idx="137">
                  <c:v>97.000000</c:v>
                </c:pt>
                <c:pt idx="138">
                  <c:v>97.000000</c:v>
                </c:pt>
                <c:pt idx="139">
                  <c:v>97.000000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4139"/>
          <c:y val="0"/>
          <c:w val="0.8691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5331"/>
          <c:y val="0.100219"/>
          <c:w val="0.882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'Calabria-main'!$J$4:$J$143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  <c:pt idx="136">
                  <c:v>97.000000</c:v>
                </c:pt>
                <c:pt idx="137">
                  <c:v>97.000000</c:v>
                </c:pt>
                <c:pt idx="138">
                  <c:v>97.000000</c:v>
                </c:pt>
                <c:pt idx="139">
                  <c:v>97.000000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6667"/>
        <c:minorUnit val="8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2583"/>
          <c:y val="0"/>
          <c:w val="0.842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4412"/>
          <c:y val="0.100219"/>
          <c:w val="0.89978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'Calabria-main'!$I$4:$I$143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  <c:pt idx="136">
                  <c:v>1060.000000</c:v>
                </c:pt>
                <c:pt idx="137">
                  <c:v>1062.000000</c:v>
                </c:pt>
                <c:pt idx="138">
                  <c:v>1062.000000</c:v>
                </c:pt>
                <c:pt idx="139">
                  <c:v>1062.000000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0215"/>
          <c:y val="0"/>
          <c:w val="0.85945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51"/>
          <c:y val="0.100219"/>
          <c:w val="0.8969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'Calabria-main'!$I$4:$I$143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  <c:pt idx="136">
                  <c:v>1060.000000</c:v>
                </c:pt>
                <c:pt idx="137">
                  <c:v>1062.000000</c:v>
                </c:pt>
                <c:pt idx="138">
                  <c:v>1062.000000</c:v>
                </c:pt>
                <c:pt idx="139">
                  <c:v>1062.000000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88"/>
          <c:y val="0"/>
          <c:w val="0.85674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607"/>
          <c:y val="0.100219"/>
          <c:w val="0.87478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'Italy-main'!$I$4:$I$143</c:f>
              <c:numCache>
                <c:ptCount val="140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  <c:pt idx="57">
                  <c:v>51600.000000</c:v>
                </c:pt>
                <c:pt idx="58">
                  <c:v>54543.000000</c:v>
                </c:pt>
                <c:pt idx="59">
                  <c:v>57576.000000</c:v>
                </c:pt>
                <c:pt idx="60">
                  <c:v>60498.000000</c:v>
                </c:pt>
                <c:pt idx="61">
                  <c:v>63120.000000</c:v>
                </c:pt>
                <c:pt idx="62">
                  <c:v>64928.000000</c:v>
                </c:pt>
                <c:pt idx="63">
                  <c:v>66624.000000</c:v>
                </c:pt>
                <c:pt idx="64">
                  <c:v>68941.000000</c:v>
                </c:pt>
                <c:pt idx="65">
                  <c:v>71252.000000</c:v>
                </c:pt>
                <c:pt idx="66">
                  <c:v>75945.000000</c:v>
                </c:pt>
                <c:pt idx="67">
                  <c:v>78249.000000</c:v>
                </c:pt>
                <c:pt idx="68">
                  <c:v>79914.000000</c:v>
                </c:pt>
                <c:pt idx="69">
                  <c:v>81654.000000</c:v>
                </c:pt>
                <c:pt idx="70">
                  <c:v>82879.000000</c:v>
                </c:pt>
                <c:pt idx="71">
                  <c:v>85231.000000</c:v>
                </c:pt>
                <c:pt idx="72">
                  <c:v>93245.000000</c:v>
                </c:pt>
                <c:pt idx="73">
                  <c:v>96276.000000</c:v>
                </c:pt>
                <c:pt idx="74">
                  <c:v>99023.000000</c:v>
                </c:pt>
                <c:pt idx="75">
                  <c:v>103031.000000</c:v>
                </c:pt>
                <c:pt idx="76">
                  <c:v>105186.000000</c:v>
                </c:pt>
                <c:pt idx="77">
                  <c:v>106587.000000</c:v>
                </c:pt>
                <c:pt idx="78">
                  <c:v>109039.000000</c:v>
                </c:pt>
                <c:pt idx="79">
                  <c:v>112541.000000</c:v>
                </c:pt>
                <c:pt idx="80">
                  <c:v>115288.000000</c:v>
                </c:pt>
                <c:pt idx="81">
                  <c:v>120205.000000</c:v>
                </c:pt>
                <c:pt idx="82">
                  <c:v>122810.000000</c:v>
                </c:pt>
                <c:pt idx="83">
                  <c:v>125176.000000</c:v>
                </c:pt>
                <c:pt idx="84">
                  <c:v>127326.000000</c:v>
                </c:pt>
                <c:pt idx="85">
                  <c:v>129401.000000</c:v>
                </c:pt>
                <c:pt idx="86">
                  <c:v>132282.000000</c:v>
                </c:pt>
                <c:pt idx="87">
                  <c:v>134560.000000</c:v>
                </c:pt>
                <c:pt idx="88">
                  <c:v>136720.000000</c:v>
                </c:pt>
                <c:pt idx="89">
                  <c:v>138840.000000</c:v>
                </c:pt>
                <c:pt idx="90">
                  <c:v>140479.000000</c:v>
                </c:pt>
                <c:pt idx="91">
                  <c:v>141981.000000</c:v>
                </c:pt>
                <c:pt idx="92">
                  <c:v>144658.000000</c:v>
                </c:pt>
                <c:pt idx="93">
                  <c:v>147101.000000</c:v>
                </c:pt>
                <c:pt idx="94">
                  <c:v>150604.000000</c:v>
                </c:pt>
                <c:pt idx="95">
                  <c:v>152844.000000</c:v>
                </c:pt>
                <c:pt idx="96">
                  <c:v>155633.000000</c:v>
                </c:pt>
                <c:pt idx="97">
                  <c:v>157507.000000</c:v>
                </c:pt>
                <c:pt idx="98">
                  <c:v>158355.000000</c:v>
                </c:pt>
                <c:pt idx="99">
                  <c:v>160092.000000</c:v>
                </c:pt>
                <c:pt idx="100">
                  <c:v>160938.000000</c:v>
                </c:pt>
                <c:pt idx="101">
                  <c:v>161895.000000</c:v>
                </c:pt>
                <c:pt idx="102">
                  <c:v>163781.000000</c:v>
                </c:pt>
                <c:pt idx="103">
                  <c:v>165078.000000</c:v>
                </c:pt>
                <c:pt idx="104">
                  <c:v>165837.000000</c:v>
                </c:pt>
                <c:pt idx="105">
                  <c:v>166584.000000</c:v>
                </c:pt>
                <c:pt idx="106">
                  <c:v>168646.000000</c:v>
                </c:pt>
                <c:pt idx="107">
                  <c:v>169939.000000</c:v>
                </c:pt>
                <c:pt idx="108">
                  <c:v>171338.000000</c:v>
                </c:pt>
                <c:pt idx="109">
                  <c:v>173085.000000</c:v>
                </c:pt>
                <c:pt idx="110">
                  <c:v>174865.000000</c:v>
                </c:pt>
                <c:pt idx="111">
                  <c:v>176370.000000</c:v>
                </c:pt>
                <c:pt idx="112">
                  <c:v>177010.000000</c:v>
                </c:pt>
                <c:pt idx="113">
                  <c:v>178526.000000</c:v>
                </c:pt>
                <c:pt idx="114">
                  <c:v>179455.000000</c:v>
                </c:pt>
                <c:pt idx="115">
                  <c:v>180544.000000</c:v>
                </c:pt>
                <c:pt idx="116">
                  <c:v>181907.000000</c:v>
                </c:pt>
                <c:pt idx="117">
                  <c:v>182453.000000</c:v>
                </c:pt>
                <c:pt idx="118">
                  <c:v>182893.000000</c:v>
                </c:pt>
                <c:pt idx="119">
                  <c:v>183426.000000</c:v>
                </c:pt>
                <c:pt idx="120">
                  <c:v>184585.000000</c:v>
                </c:pt>
                <c:pt idx="121">
                  <c:v>186111.000000</c:v>
                </c:pt>
                <c:pt idx="122">
                  <c:v>186725.000000</c:v>
                </c:pt>
                <c:pt idx="123">
                  <c:v>187615.000000</c:v>
                </c:pt>
                <c:pt idx="124">
                  <c:v>188584.000000</c:v>
                </c:pt>
                <c:pt idx="125">
                  <c:v>188891.000000</c:v>
                </c:pt>
                <c:pt idx="126">
                  <c:v>189196.000000</c:v>
                </c:pt>
                <c:pt idx="127">
                  <c:v>190248.000000</c:v>
                </c:pt>
                <c:pt idx="128">
                  <c:v>190717.000000</c:v>
                </c:pt>
                <c:pt idx="129">
                  <c:v>191083.000000</c:v>
                </c:pt>
                <c:pt idx="130">
                  <c:v>191467.000000</c:v>
                </c:pt>
                <c:pt idx="131">
                  <c:v>191944.000000</c:v>
                </c:pt>
                <c:pt idx="132">
                  <c:v>192108.000000</c:v>
                </c:pt>
                <c:pt idx="133">
                  <c:v>192241.000000</c:v>
                </c:pt>
                <c:pt idx="134">
                  <c:v>192815.000000</c:v>
                </c:pt>
                <c:pt idx="135">
                  <c:v>193640.000000</c:v>
                </c:pt>
                <c:pt idx="136">
                  <c:v>193978.000000</c:v>
                </c:pt>
                <c:pt idx="137">
                  <c:v>194273.000000</c:v>
                </c:pt>
                <c:pt idx="138">
                  <c:v>194579.000000</c:v>
                </c:pt>
                <c:pt idx="139">
                  <c:v>194928.000000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471"/>
          <c:y val="0"/>
          <c:w val="0.83558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3,9614e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0,1189x
R² = 0,841</a:t>
                    </a:r>
                  </a:p>
                </c:rich>
              </c:tx>
            </c:trendlineLbl>
          </c:trendline>
          <c:cat>
            <c:strRef>
              <c:f>'Calabria-main'!$B$27:$B$56</c:f>
              <c:strCache>
                <c:ptCount val="30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</c:strCache>
            </c:strRef>
          </c:cat>
          <c:val>
            <c:numRef>
              <c:f>'Calabria-main'!$J$27:$J$56</c:f>
              <c:numCache>
                <c:ptCount val="30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  <c:pt idx="29">
                  <c:v>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.6667"/>
        <c:minorUnit val="1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7876"/>
          <c:y val="0.100219"/>
          <c:w val="0.8911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'Calabria-main'!$B$14:$B$62</c:f>
              <c:strCache>
                <c:ptCount val="49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  <c:pt idx="24">
                  <c:v>29/03/20</c:v>
                </c:pt>
                <c:pt idx="25">
                  <c:v>30/03/20</c:v>
                </c:pt>
                <c:pt idx="26">
                  <c:v>31/03/20</c:v>
                </c:pt>
                <c:pt idx="27">
                  <c:v>01/04/20</c:v>
                </c:pt>
                <c:pt idx="28">
                  <c:v>02/04/20</c:v>
                </c:pt>
                <c:pt idx="29">
                  <c:v>03/04/20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</c:strCache>
            </c:strRef>
          </c:cat>
          <c:val>
            <c:numRef>
              <c:f>'Calabria-main'!$K$14:$K$62</c:f>
              <c:numCache>
                <c:ptCount val="49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  <c:pt idx="24">
                  <c:v>614.000000</c:v>
                </c:pt>
                <c:pt idx="25">
                  <c:v>647.000000</c:v>
                </c:pt>
                <c:pt idx="26">
                  <c:v>659.000000</c:v>
                </c:pt>
                <c:pt idx="27">
                  <c:v>669.000000</c:v>
                </c:pt>
                <c:pt idx="28">
                  <c:v>691.000000</c:v>
                </c:pt>
                <c:pt idx="29">
                  <c:v>733.000000</c:v>
                </c:pt>
                <c:pt idx="30">
                  <c:v>741.000000</c:v>
                </c:pt>
                <c:pt idx="31">
                  <c:v>795.000000</c:v>
                </c:pt>
                <c:pt idx="32">
                  <c:v>817.000000</c:v>
                </c:pt>
                <c:pt idx="33">
                  <c:v>833.000000</c:v>
                </c:pt>
                <c:pt idx="34">
                  <c:v>859.000000</c:v>
                </c:pt>
                <c:pt idx="35">
                  <c:v>874.000000</c:v>
                </c:pt>
                <c:pt idx="36">
                  <c:v>901.000000</c:v>
                </c:pt>
                <c:pt idx="37">
                  <c:v>915.000000</c:v>
                </c:pt>
                <c:pt idx="38">
                  <c:v>923.000000</c:v>
                </c:pt>
                <c:pt idx="39">
                  <c:v>928.000000</c:v>
                </c:pt>
                <c:pt idx="40">
                  <c:v>956.000000</c:v>
                </c:pt>
                <c:pt idx="41">
                  <c:v>971.000000</c:v>
                </c:pt>
                <c:pt idx="42">
                  <c:v>1009.000000</c:v>
                </c:pt>
                <c:pt idx="43">
                  <c:v>991.000000</c:v>
                </c:pt>
                <c:pt idx="44">
                  <c:v>1011.000000</c:v>
                </c:pt>
                <c:pt idx="45">
                  <c:v>1035.000000</c:v>
                </c:pt>
                <c:pt idx="46">
                  <c:v>1038.000000</c:v>
                </c:pt>
                <c:pt idx="47">
                  <c:v>1047.000000</c:v>
                </c:pt>
                <c:pt idx="48">
                  <c:v>1060.000000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388"/>
          <c:y val="0"/>
          <c:w val="0.85125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'Calabria-main'!$B$27:$B$55</c:f>
              <c:strCache>
                <c:ptCount val="29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</c:strCache>
            </c:strRef>
          </c:cat>
          <c:val>
            <c:numRef>
              <c:f>'Calabria-main'!$J$27:$J$55</c:f>
              <c:numCache>
                <c:ptCount val="29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.3333"/>
        <c:minorUnit val="6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9173"/>
          <c:y val="0.100219"/>
          <c:w val="0.90995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'Calabria-main'!$G$4:$G$143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  <c:pt idx="136">
                  <c:v>28.000000</c:v>
                </c:pt>
                <c:pt idx="137">
                  <c:v>27.000000</c:v>
                </c:pt>
                <c:pt idx="138">
                  <c:v>29.000000</c:v>
                </c:pt>
                <c:pt idx="139">
                  <c:v>57.000000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4139"/>
          <c:y val="0"/>
          <c:w val="0.8691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7324"/>
          <c:y val="0.100219"/>
          <c:w val="0.9070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'Calabria-main'!$G$4:$G$143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  <c:pt idx="136">
                  <c:v>28.000000</c:v>
                </c:pt>
                <c:pt idx="137">
                  <c:v>27.000000</c:v>
                </c:pt>
                <c:pt idx="138">
                  <c:v>29.000000</c:v>
                </c:pt>
                <c:pt idx="139">
                  <c:v>57.000000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2529"/>
          <c:y val="0"/>
          <c:w val="0.86639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5024"/>
          <c:y val="0.100219"/>
          <c:w val="0.87550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'Calabria-prediction'!$C$3:$C$142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  <c:pt idx="43">
                  <c:v>11.000000</c:v>
                </c:pt>
                <c:pt idx="44">
                  <c:v>22.000000</c:v>
                </c:pt>
                <c:pt idx="45">
                  <c:v>10.000000</c:v>
                </c:pt>
                <c:pt idx="46">
                  <c:v>21.000000</c:v>
                </c:pt>
                <c:pt idx="47">
                  <c:v>6.000000</c:v>
                </c:pt>
                <c:pt idx="48">
                  <c:v>3.000000</c:v>
                </c:pt>
                <c:pt idx="49">
                  <c:v>-4.000000</c:v>
                </c:pt>
                <c:pt idx="50">
                  <c:v>25.000000</c:v>
                </c:pt>
                <c:pt idx="51">
                  <c:v>3.000000</c:v>
                </c:pt>
                <c:pt idx="52">
                  <c:v>28.000000</c:v>
                </c:pt>
                <c:pt idx="53">
                  <c:v>-28.000000</c:v>
                </c:pt>
                <c:pt idx="54">
                  <c:v>13.000000</c:v>
                </c:pt>
                <c:pt idx="55">
                  <c:v>12.000000</c:v>
                </c:pt>
                <c:pt idx="56">
                  <c:v>-16.000000</c:v>
                </c:pt>
                <c:pt idx="57">
                  <c:v>-9.000000</c:v>
                </c:pt>
                <c:pt idx="58">
                  <c:v>2.000000</c:v>
                </c:pt>
                <c:pt idx="59">
                  <c:v>2.000000</c:v>
                </c:pt>
                <c:pt idx="60">
                  <c:v>-2.000000</c:v>
                </c:pt>
                <c:pt idx="61">
                  <c:v>-10.000000</c:v>
                </c:pt>
                <c:pt idx="62">
                  <c:v>-14.000000</c:v>
                </c:pt>
                <c:pt idx="63">
                  <c:v>-15.000000</c:v>
                </c:pt>
                <c:pt idx="64">
                  <c:v>-18.000000</c:v>
                </c:pt>
                <c:pt idx="65">
                  <c:v>-11.000000</c:v>
                </c:pt>
                <c:pt idx="66">
                  <c:v>-13.000000</c:v>
                </c:pt>
                <c:pt idx="67">
                  <c:v>-13.000000</c:v>
                </c:pt>
                <c:pt idx="68">
                  <c:v>-14.000000</c:v>
                </c:pt>
                <c:pt idx="69">
                  <c:v>-11.000000</c:v>
                </c:pt>
                <c:pt idx="70">
                  <c:v>-28.000000</c:v>
                </c:pt>
                <c:pt idx="71">
                  <c:v>-24.000000</c:v>
                </c:pt>
                <c:pt idx="72">
                  <c:v>-6.000000</c:v>
                </c:pt>
                <c:pt idx="73">
                  <c:v>-11.000000</c:v>
                </c:pt>
                <c:pt idx="74">
                  <c:v>-14.000000</c:v>
                </c:pt>
                <c:pt idx="75">
                  <c:v>-7.000000</c:v>
                </c:pt>
                <c:pt idx="76">
                  <c:v>-16.000000</c:v>
                </c:pt>
                <c:pt idx="77">
                  <c:v>-28.000000</c:v>
                </c:pt>
                <c:pt idx="78">
                  <c:v>0.000000</c:v>
                </c:pt>
                <c:pt idx="79">
                  <c:v>-17.000000</c:v>
                </c:pt>
                <c:pt idx="80">
                  <c:v>-27.000000</c:v>
                </c:pt>
                <c:pt idx="81">
                  <c:v>-19.000000</c:v>
                </c:pt>
                <c:pt idx="82">
                  <c:v>-31.000000</c:v>
                </c:pt>
                <c:pt idx="83">
                  <c:v>-52.000000</c:v>
                </c:pt>
                <c:pt idx="84">
                  <c:v>-21.000000</c:v>
                </c:pt>
                <c:pt idx="85">
                  <c:v>-19.000000</c:v>
                </c:pt>
                <c:pt idx="86">
                  <c:v>-29.000000</c:v>
                </c:pt>
                <c:pt idx="87">
                  <c:v>-27.000000</c:v>
                </c:pt>
                <c:pt idx="88">
                  <c:v>-24.000000</c:v>
                </c:pt>
                <c:pt idx="89">
                  <c:v>-14.000000</c:v>
                </c:pt>
                <c:pt idx="90">
                  <c:v>-13.000000</c:v>
                </c:pt>
                <c:pt idx="91">
                  <c:v>-11.000000</c:v>
                </c:pt>
                <c:pt idx="92">
                  <c:v>-26.000000</c:v>
                </c:pt>
                <c:pt idx="93">
                  <c:v>-48.000000</c:v>
                </c:pt>
                <c:pt idx="94">
                  <c:v>-20.000000</c:v>
                </c:pt>
                <c:pt idx="95">
                  <c:v>-11.000000</c:v>
                </c:pt>
                <c:pt idx="96">
                  <c:v>-8.000000</c:v>
                </c:pt>
                <c:pt idx="97">
                  <c:v>-7.000000</c:v>
                </c:pt>
                <c:pt idx="98">
                  <c:v>-9.000000</c:v>
                </c:pt>
                <c:pt idx="99">
                  <c:v>-23.000000</c:v>
                </c:pt>
                <c:pt idx="100">
                  <c:v>-2.000000</c:v>
                </c:pt>
                <c:pt idx="101">
                  <c:v>-8.000000</c:v>
                </c:pt>
                <c:pt idx="102">
                  <c:v>-5.000000</c:v>
                </c:pt>
                <c:pt idx="103">
                  <c:v>-6.000000</c:v>
                </c:pt>
                <c:pt idx="104">
                  <c:v>0.000000</c:v>
                </c:pt>
                <c:pt idx="105">
                  <c:v>-14.000000</c:v>
                </c:pt>
                <c:pt idx="106">
                  <c:v>-9.000000</c:v>
                </c:pt>
                <c:pt idx="107">
                  <c:v>-14.000000</c:v>
                </c:pt>
                <c:pt idx="108">
                  <c:v>-2.000000</c:v>
                </c:pt>
                <c:pt idx="109">
                  <c:v>-5.000000</c:v>
                </c:pt>
                <c:pt idx="110">
                  <c:v>-2.000000</c:v>
                </c:pt>
                <c:pt idx="111">
                  <c:v>-1.000000</c:v>
                </c:pt>
                <c:pt idx="112">
                  <c:v>-7.000000</c:v>
                </c:pt>
                <c:pt idx="113">
                  <c:v>-1.000000</c:v>
                </c:pt>
                <c:pt idx="114">
                  <c:v>-3.000000</c:v>
                </c:pt>
                <c:pt idx="115">
                  <c:v>2.000000</c:v>
                </c:pt>
                <c:pt idx="116">
                  <c:v>-1.000000</c:v>
                </c:pt>
                <c:pt idx="117">
                  <c:v>-4.000000</c:v>
                </c:pt>
                <c:pt idx="118">
                  <c:v>6.000000</c:v>
                </c:pt>
                <c:pt idx="119">
                  <c:v>-3.000000</c:v>
                </c:pt>
                <c:pt idx="120">
                  <c:v>-5.000000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2.000000</c:v>
                </c:pt>
                <c:pt idx="124">
                  <c:v>1.000000</c:v>
                </c:pt>
                <c:pt idx="125">
                  <c:v>-5.000000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-1.000000</c:v>
                </c:pt>
                <c:pt idx="129">
                  <c:v>-1.000000</c:v>
                </c:pt>
                <c:pt idx="130">
                  <c:v>0.000000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0.000000</c:v>
                </c:pt>
                <c:pt idx="137">
                  <c:v>-1.000000</c:v>
                </c:pt>
                <c:pt idx="138">
                  <c:v>2.000000</c:v>
                </c:pt>
                <c:pt idx="139">
                  <c:v>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7.7778"/>
        <c:minorUnit val="13.8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283"/>
          <c:y val="0"/>
          <c:w val="0.83626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445"/>
          <c:y val="0.100219"/>
          <c:w val="0.8998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'Calabria-prediction'!$B$3:$B$81</c:f>
              <c:strCache>
                <c:ptCount val="7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</c:strCache>
            </c:strRef>
          </c:cat>
          <c:val>
            <c:numRef>
              <c:f>'Calabria-prediction'!$D$3:$D$81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  <c:pt idx="43">
                  <c:v>2.000000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4.000000</c:v>
                </c:pt>
                <c:pt idx="47">
                  <c:v>1.000000</c:v>
                </c:pt>
                <c:pt idx="48">
                  <c:v>0.000000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3.000000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0.000000</c:v>
                </c:pt>
                <c:pt idx="57">
                  <c:v>1.000000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4.000000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3.000000</c:v>
                </c:pt>
                <c:pt idx="64">
                  <c:v>2.000000</c:v>
                </c:pt>
                <c:pt idx="65">
                  <c:v>1.000000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2.000000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1.000000</c:v>
                </c:pt>
                <c:pt idx="75">
                  <c:v>0.000000</c:v>
                </c:pt>
                <c:pt idx="76">
                  <c:v>1.000000</c:v>
                </c:pt>
                <c:pt idx="77">
                  <c:v>2.000000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247"/>
          <c:y val="0"/>
          <c:w val="0.8594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921"/>
          <c:y val="0.108653"/>
          <c:w val="0.90033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0,054x + 0,4417
R² = 0,3247</a:t>
                    </a:r>
                  </a:p>
                </c:rich>
              </c:tx>
            </c:trendlineLbl>
          </c:trendline>
          <c:xVal>
            <c:numRef>
              <c:f>'Calabria-prediction'!$C$3:$C$45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</c:numCache>
            </c:numRef>
          </c:xVal>
          <c:yVal>
            <c:numRef>
              <c:f>'Calabria-prediction'!$D$3:$D$45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679"/>
          <c:y val="0"/>
          <c:w val="0.859984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85675"/>
          <c:y val="0.100219"/>
          <c:w val="0.9141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'Calabria-prediction'!$G$17:$G$95</c:f>
              <c:numCache>
                <c:ptCount val="79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  <c:pt idx="63">
                  <c:v>-1.000000</c:v>
                </c:pt>
                <c:pt idx="64">
                  <c:v>2.000000</c:v>
                </c:pt>
                <c:pt idx="65">
                  <c:v>-2.000000</c:v>
                </c:pt>
                <c:pt idx="66">
                  <c:v>1.000000</c:v>
                </c:pt>
                <c:pt idx="67">
                  <c:v>-2.000000</c:v>
                </c:pt>
                <c:pt idx="68">
                  <c:v>6.000000</c:v>
                </c:pt>
                <c:pt idx="69">
                  <c:v>-7.000000</c:v>
                </c:pt>
                <c:pt idx="70">
                  <c:v>0.000000</c:v>
                </c:pt>
                <c:pt idx="71">
                  <c:v>2.000000</c:v>
                </c:pt>
                <c:pt idx="72">
                  <c:v>1.000000</c:v>
                </c:pt>
                <c:pt idx="73">
                  <c:v>-3.000000</c:v>
                </c:pt>
                <c:pt idx="74">
                  <c:v>1.000000</c:v>
                </c:pt>
                <c:pt idx="75">
                  <c:v>-1.000000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30"/>
          <c:min val="-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5056"/>
          <c:y val="0"/>
          <c:w val="0.8587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9153"/>
          <c:y val="0.100219"/>
          <c:w val="0.891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'Calabria-prediction'!$F$17:$F$95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-2.000000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-2.000000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-1.000000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52778"/>
        <c:minorUnit val="0.763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7506"/>
          <c:y val="0"/>
          <c:w val="0.8383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0219"/>
          <c:w val="0.8587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41,157e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0,1481x
R² = 0,8305</a:t>
                    </a:r>
                  </a:p>
                </c:rich>
              </c:tx>
            </c:trendlineLbl>
          </c:trendline>
          <c:cat>
            <c:strRef>
              <c:f>'Italy-main'!$B$4:$B$60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'Italy-main'!$I$4:$I$60</c:f>
              <c:numCache>
                <c:ptCount val="57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33.3"/>
        <c:minorUnit val="16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7324"/>
          <c:y val="0.100219"/>
          <c:w val="0.9070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'Calabria-prediction'!$E$3:$E$142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14.000000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8.000000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15.000000</c:v>
                </c:pt>
                <c:pt idx="24">
                  <c:v>40.000000</c:v>
                </c:pt>
                <c:pt idx="25">
                  <c:v>38.000000</c:v>
                </c:pt>
                <c:pt idx="26">
                  <c:v>28.000000</c:v>
                </c:pt>
                <c:pt idx="27">
                  <c:v>38.000000</c:v>
                </c:pt>
                <c:pt idx="28">
                  <c:v>19.000000</c:v>
                </c:pt>
                <c:pt idx="29">
                  <c:v>27.000000</c:v>
                </c:pt>
                <c:pt idx="30">
                  <c:v>32.000000</c:v>
                </c:pt>
                <c:pt idx="31">
                  <c:v>42.000000</c:v>
                </c:pt>
                <c:pt idx="32">
                  <c:v>101.000000</c:v>
                </c:pt>
                <c:pt idx="33">
                  <c:v>61.000000</c:v>
                </c:pt>
                <c:pt idx="34">
                  <c:v>59.000000</c:v>
                </c:pt>
                <c:pt idx="35">
                  <c:v>33.000000</c:v>
                </c:pt>
                <c:pt idx="36">
                  <c:v>12.000000</c:v>
                </c:pt>
                <c:pt idx="37">
                  <c:v>10.000000</c:v>
                </c:pt>
                <c:pt idx="38">
                  <c:v>22.000000</c:v>
                </c:pt>
                <c:pt idx="39">
                  <c:v>42.000000</c:v>
                </c:pt>
                <c:pt idx="40">
                  <c:v>8.000000</c:v>
                </c:pt>
                <c:pt idx="41">
                  <c:v>54.000000</c:v>
                </c:pt>
                <c:pt idx="42">
                  <c:v>22.000000</c:v>
                </c:pt>
                <c:pt idx="43">
                  <c:v>16.000000</c:v>
                </c:pt>
                <c:pt idx="44">
                  <c:v>26.000000</c:v>
                </c:pt>
                <c:pt idx="45">
                  <c:v>15.000000</c:v>
                </c:pt>
                <c:pt idx="46">
                  <c:v>27.000000</c:v>
                </c:pt>
                <c:pt idx="47">
                  <c:v>14.000000</c:v>
                </c:pt>
                <c:pt idx="48">
                  <c:v>8.000000</c:v>
                </c:pt>
                <c:pt idx="49">
                  <c:v>5.000000</c:v>
                </c:pt>
                <c:pt idx="50">
                  <c:v>28.000000</c:v>
                </c:pt>
                <c:pt idx="51">
                  <c:v>15.000000</c:v>
                </c:pt>
                <c:pt idx="52">
                  <c:v>38.000000</c:v>
                </c:pt>
                <c:pt idx="53">
                  <c:v>-18.000000</c:v>
                </c:pt>
                <c:pt idx="54">
                  <c:v>20.000000</c:v>
                </c:pt>
                <c:pt idx="55">
                  <c:v>24.000000</c:v>
                </c:pt>
                <c:pt idx="56">
                  <c:v>3.000000</c:v>
                </c:pt>
                <c:pt idx="57">
                  <c:v>9.000000</c:v>
                </c:pt>
                <c:pt idx="58">
                  <c:v>13.000000</c:v>
                </c:pt>
                <c:pt idx="59">
                  <c:v>9.000000</c:v>
                </c:pt>
                <c:pt idx="60">
                  <c:v>10.000000</c:v>
                </c:pt>
                <c:pt idx="61">
                  <c:v>9.000000</c:v>
                </c:pt>
                <c:pt idx="62">
                  <c:v>1.000000</c:v>
                </c:pt>
                <c:pt idx="63">
                  <c:v>7.000000</c:v>
                </c:pt>
                <c:pt idx="64">
                  <c:v>1.000000</c:v>
                </c:pt>
                <c:pt idx="65">
                  <c:v>5.000000</c:v>
                </c:pt>
                <c:pt idx="66">
                  <c:v>6.000000</c:v>
                </c:pt>
                <c:pt idx="67">
                  <c:v>4.000000</c:v>
                </c:pt>
                <c:pt idx="68">
                  <c:v>0.000000</c:v>
                </c:pt>
                <c:pt idx="69">
                  <c:v>2.000000</c:v>
                </c:pt>
                <c:pt idx="70">
                  <c:v>4.000000</c:v>
                </c:pt>
                <c:pt idx="71">
                  <c:v>1.000000</c:v>
                </c:pt>
                <c:pt idx="72">
                  <c:v>3.000000</c:v>
                </c:pt>
                <c:pt idx="73">
                  <c:v>3.000000</c:v>
                </c:pt>
                <c:pt idx="74">
                  <c:v>1.000000</c:v>
                </c:pt>
                <c:pt idx="75">
                  <c:v>3.000000</c:v>
                </c:pt>
                <c:pt idx="76">
                  <c:v>3.000000</c:v>
                </c:pt>
                <c:pt idx="77">
                  <c:v>2.000000</c:v>
                </c:pt>
                <c:pt idx="78">
                  <c:v>4.000000</c:v>
                </c:pt>
                <c:pt idx="79">
                  <c:v>2.000000</c:v>
                </c:pt>
                <c:pt idx="80">
                  <c:v>3.000000</c:v>
                </c:pt>
                <c:pt idx="81">
                  <c:v>1.000000</c:v>
                </c:pt>
                <c:pt idx="82">
                  <c:v>7.000000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2.000000</c:v>
                </c:pt>
                <c:pt idx="86">
                  <c:v>3.000000</c:v>
                </c:pt>
                <c:pt idx="87">
                  <c:v>0.000000</c:v>
                </c:pt>
                <c:pt idx="88">
                  <c:v>1.000000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1.000000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1.000000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2.000000</c:v>
                </c:pt>
                <c:pt idx="109">
                  <c:v>0.000000</c:v>
                </c:pt>
                <c:pt idx="110">
                  <c:v>1.000000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3.000000</c:v>
                </c:pt>
                <c:pt idx="116">
                  <c:v>-1.000000</c:v>
                </c:pt>
                <c:pt idx="117">
                  <c:v>3.000000</c:v>
                </c:pt>
                <c:pt idx="118">
                  <c:v>6.000000</c:v>
                </c:pt>
                <c:pt idx="119">
                  <c:v>1.000000</c:v>
                </c:pt>
                <c:pt idx="120">
                  <c:v>1.000000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3.000000</c:v>
                </c:pt>
                <c:pt idx="124">
                  <c:v>1.000000</c:v>
                </c:pt>
                <c:pt idx="125">
                  <c:v>1.000000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0.000000</c:v>
                </c:pt>
                <c:pt idx="137">
                  <c:v>1.000000</c:v>
                </c:pt>
                <c:pt idx="138">
                  <c:v>2.000000</c:v>
                </c:pt>
                <c:pt idx="139">
                  <c:v>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2529"/>
          <c:y val="0"/>
          <c:w val="0.86639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4859"/>
          <c:y val="0.100219"/>
          <c:w val="0.93644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'Calabria-prediction'!$B$17:$B$111</c:f>
              <c:strCache>
                <c:ptCount val="95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  <c:pt idx="79">
                  <c:v>27/5/2020</c:v>
                </c:pt>
                <c:pt idx="80">
                  <c:v>28/5/2020</c:v>
                </c:pt>
                <c:pt idx="81">
                  <c:v>29/5/2020</c:v>
                </c:pt>
                <c:pt idx="82">
                  <c:v>30/5/2020</c:v>
                </c:pt>
                <c:pt idx="83">
                  <c:v>31/5/2020</c:v>
                </c:pt>
                <c:pt idx="84">
                  <c:v>1/6/2020</c:v>
                </c:pt>
                <c:pt idx="85">
                  <c:v>2/6/2020</c:v>
                </c:pt>
                <c:pt idx="86">
                  <c:v>3/6/2020</c:v>
                </c:pt>
                <c:pt idx="87">
                  <c:v>4/6/2020</c:v>
                </c:pt>
                <c:pt idx="88">
                  <c:v>5/6/2020</c:v>
                </c:pt>
                <c:pt idx="89">
                  <c:v>6/6/2020</c:v>
                </c:pt>
                <c:pt idx="90">
                  <c:v>7/6/2020</c:v>
                </c:pt>
                <c:pt idx="91">
                  <c:v>8/6/2020</c:v>
                </c:pt>
                <c:pt idx="92">
                  <c:v>9/6/2020</c:v>
                </c:pt>
                <c:pt idx="93">
                  <c:v>10/6/2020</c:v>
                </c:pt>
                <c:pt idx="94">
                  <c:v>11/6/2020</c:v>
                </c:pt>
              </c:strCache>
            </c:strRef>
          </c:cat>
          <c:val>
            <c:numRef>
              <c:f>'Calabria-prediction'!$D$17:$D$111</c:f>
              <c:numCache>
                <c:ptCount val="9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1.000000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14286"/>
        <c:minorUnit val="0.57142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764"/>
          <c:y val="0"/>
          <c:w val="0.89447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'Calabria-prediction'!$B$17:$B$88</c:f>
              <c:strCache>
                <c:ptCount val="72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</c:strCache>
            </c:strRef>
          </c:cat>
          <c:val>
            <c:numRef>
              <c:f>'Calabria-prediction'!$E$17:$E$88</c:f>
              <c:numCache>
                <c:ptCount val="72"/>
                <c:pt idx="0">
                  <c:v>2.000000</c:v>
                </c:pt>
                <c:pt idx="1">
                  <c:v>2.000000</c:v>
                </c:pt>
                <c:pt idx="2">
                  <c:v>6.000000</c:v>
                </c:pt>
                <c:pt idx="3">
                  <c:v>14.000000</c:v>
                </c:pt>
                <c:pt idx="4">
                  <c:v>5.000000</c:v>
                </c:pt>
                <c:pt idx="5">
                  <c:v>22.000000</c:v>
                </c:pt>
                <c:pt idx="6">
                  <c:v>8.000000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15.000000</c:v>
                </c:pt>
                <c:pt idx="10">
                  <c:v>40.000000</c:v>
                </c:pt>
                <c:pt idx="11">
                  <c:v>38.000000</c:v>
                </c:pt>
                <c:pt idx="12">
                  <c:v>28.000000</c:v>
                </c:pt>
                <c:pt idx="13">
                  <c:v>38.000000</c:v>
                </c:pt>
                <c:pt idx="14">
                  <c:v>19.000000</c:v>
                </c:pt>
                <c:pt idx="15">
                  <c:v>27.000000</c:v>
                </c:pt>
                <c:pt idx="16">
                  <c:v>32.000000</c:v>
                </c:pt>
                <c:pt idx="17">
                  <c:v>42.000000</c:v>
                </c:pt>
                <c:pt idx="18">
                  <c:v>101.000000</c:v>
                </c:pt>
                <c:pt idx="19">
                  <c:v>61.000000</c:v>
                </c:pt>
                <c:pt idx="20">
                  <c:v>59.000000</c:v>
                </c:pt>
                <c:pt idx="21">
                  <c:v>33.000000</c:v>
                </c:pt>
                <c:pt idx="22">
                  <c:v>12.000000</c:v>
                </c:pt>
                <c:pt idx="23">
                  <c:v>10.000000</c:v>
                </c:pt>
                <c:pt idx="24">
                  <c:v>22.000000</c:v>
                </c:pt>
                <c:pt idx="25">
                  <c:v>42.000000</c:v>
                </c:pt>
                <c:pt idx="26">
                  <c:v>8.000000</c:v>
                </c:pt>
                <c:pt idx="27">
                  <c:v>54.000000</c:v>
                </c:pt>
                <c:pt idx="28">
                  <c:v>22.000000</c:v>
                </c:pt>
                <c:pt idx="29">
                  <c:v>16.000000</c:v>
                </c:pt>
                <c:pt idx="30">
                  <c:v>26.000000</c:v>
                </c:pt>
                <c:pt idx="31">
                  <c:v>15.000000</c:v>
                </c:pt>
                <c:pt idx="32">
                  <c:v>27.000000</c:v>
                </c:pt>
                <c:pt idx="33">
                  <c:v>14.000000</c:v>
                </c:pt>
                <c:pt idx="34">
                  <c:v>8.000000</c:v>
                </c:pt>
                <c:pt idx="35">
                  <c:v>5.000000</c:v>
                </c:pt>
                <c:pt idx="36">
                  <c:v>28.000000</c:v>
                </c:pt>
                <c:pt idx="37">
                  <c:v>15.000000</c:v>
                </c:pt>
                <c:pt idx="38">
                  <c:v>38.000000</c:v>
                </c:pt>
                <c:pt idx="39">
                  <c:v>-18.000000</c:v>
                </c:pt>
                <c:pt idx="40">
                  <c:v>20.000000</c:v>
                </c:pt>
                <c:pt idx="41">
                  <c:v>24.000000</c:v>
                </c:pt>
                <c:pt idx="42">
                  <c:v>3.000000</c:v>
                </c:pt>
                <c:pt idx="43">
                  <c:v>9.000000</c:v>
                </c:pt>
                <c:pt idx="44">
                  <c:v>13.000000</c:v>
                </c:pt>
                <c:pt idx="45">
                  <c:v>9.000000</c:v>
                </c:pt>
                <c:pt idx="46">
                  <c:v>10.000000</c:v>
                </c:pt>
                <c:pt idx="47">
                  <c:v>9.000000</c:v>
                </c:pt>
                <c:pt idx="48">
                  <c:v>1.000000</c:v>
                </c:pt>
                <c:pt idx="49">
                  <c:v>7.000000</c:v>
                </c:pt>
                <c:pt idx="50">
                  <c:v>1.000000</c:v>
                </c:pt>
                <c:pt idx="51">
                  <c:v>5.000000</c:v>
                </c:pt>
                <c:pt idx="52">
                  <c:v>6.000000</c:v>
                </c:pt>
                <c:pt idx="53">
                  <c:v>4.000000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4.000000</c:v>
                </c:pt>
                <c:pt idx="57">
                  <c:v>1.000000</c:v>
                </c:pt>
                <c:pt idx="58">
                  <c:v>3.000000</c:v>
                </c:pt>
                <c:pt idx="59">
                  <c:v>3.000000</c:v>
                </c:pt>
                <c:pt idx="60">
                  <c:v>1.000000</c:v>
                </c:pt>
                <c:pt idx="61">
                  <c:v>3.000000</c:v>
                </c:pt>
                <c:pt idx="62">
                  <c:v>3.000000</c:v>
                </c:pt>
                <c:pt idx="63">
                  <c:v>2.000000</c:v>
                </c:pt>
                <c:pt idx="64">
                  <c:v>4.000000</c:v>
                </c:pt>
                <c:pt idx="65">
                  <c:v>2.000000</c:v>
                </c:pt>
                <c:pt idx="66">
                  <c:v>3.000000</c:v>
                </c:pt>
                <c:pt idx="67">
                  <c:v>1.000000</c:v>
                </c:pt>
                <c:pt idx="68">
                  <c:v>7.000000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6019"/>
          <c:y val="0.100219"/>
          <c:w val="0.8961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'Calabria-prediction'!$B$17:$B$89</c:f>
              <c:strCache>
                <c:ptCount val="7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</c:strCache>
            </c:strRef>
          </c:cat>
          <c:val>
            <c:numRef>
              <c:f>'Calabria-prediction'!$D$17:$D$89</c:f>
              <c:numCache>
                <c:ptCount val="7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2122"/>
          <c:y val="0"/>
          <c:w val="0.8559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'Calabria-prediction'!$G$17:$G$79</c:f>
              <c:numCache>
                <c:ptCount val="63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"/>
          <c:min val="-1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4386"/>
          <c:y val="0"/>
          <c:w val="0.8694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'Calabria-prediction'!$F$17:$F$79</c:f>
              <c:numCache>
                <c:ptCount val="6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.5"/>
          <c:min val="-1.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3943"/>
          <c:y val="0"/>
          <c:w val="0.8700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3178"/>
          <c:y val="0.100219"/>
          <c:w val="0.86329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'Calabria-prediction'!$H$2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'Calabria-prediction'!$B$3:$B$142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/>
                </c:pt>
              </c:strCache>
            </c:strRef>
          </c:cat>
          <c:val>
            <c:numRef>
              <c:f>'Calabria-prediction'!$H$3:$H$142</c:f>
              <c:numCache>
                <c:ptCount val="14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11.000000</c:v>
                </c:pt>
                <c:pt idx="4">
                  <c:v>7.000000</c:v>
                </c:pt>
                <c:pt idx="5">
                  <c:v>6.000000</c:v>
                </c:pt>
                <c:pt idx="6">
                  <c:v>8.000000</c:v>
                </c:pt>
                <c:pt idx="7">
                  <c:v>4.000000</c:v>
                </c:pt>
                <c:pt idx="8">
                  <c:v>0.000000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46.000000</c:v>
                </c:pt>
                <c:pt idx="12">
                  <c:v>14.000000</c:v>
                </c:pt>
                <c:pt idx="13">
                  <c:v>0.000000</c:v>
                </c:pt>
                <c:pt idx="14">
                  <c:v>60.000000</c:v>
                </c:pt>
                <c:pt idx="15">
                  <c:v>187.000000</c:v>
                </c:pt>
                <c:pt idx="16">
                  <c:v>45.000000</c:v>
                </c:pt>
                <c:pt idx="17">
                  <c:v>78.000000</c:v>
                </c:pt>
                <c:pt idx="18">
                  <c:v>21.000000</c:v>
                </c:pt>
                <c:pt idx="19">
                  <c:v>207.000000</c:v>
                </c:pt>
                <c:pt idx="20">
                  <c:v>173.000000</c:v>
                </c:pt>
                <c:pt idx="21">
                  <c:v>146.000000</c:v>
                </c:pt>
                <c:pt idx="22">
                  <c:v>263.000000</c:v>
                </c:pt>
                <c:pt idx="23">
                  <c:v>375.000000</c:v>
                </c:pt>
                <c:pt idx="24">
                  <c:v>674.000000</c:v>
                </c:pt>
                <c:pt idx="25">
                  <c:v>348.000000</c:v>
                </c:pt>
                <c:pt idx="26">
                  <c:v>360.000000</c:v>
                </c:pt>
                <c:pt idx="27">
                  <c:v>616.000000</c:v>
                </c:pt>
                <c:pt idx="28">
                  <c:v>407.000000</c:v>
                </c:pt>
                <c:pt idx="29">
                  <c:v>413.000000</c:v>
                </c:pt>
                <c:pt idx="30">
                  <c:v>572.000000</c:v>
                </c:pt>
                <c:pt idx="31">
                  <c:v>875.000000</c:v>
                </c:pt>
                <c:pt idx="32">
                  <c:v>968.000000</c:v>
                </c:pt>
                <c:pt idx="33">
                  <c:v>859.000000</c:v>
                </c:pt>
                <c:pt idx="34">
                  <c:v>725.000000</c:v>
                </c:pt>
                <c:pt idx="35">
                  <c:v>528.000000</c:v>
                </c:pt>
                <c:pt idx="36">
                  <c:v>314.000000</c:v>
                </c:pt>
                <c:pt idx="37">
                  <c:v>656.000000</c:v>
                </c:pt>
                <c:pt idx="38">
                  <c:v>696.000000</c:v>
                </c:pt>
                <c:pt idx="39">
                  <c:v>929.000000</c:v>
                </c:pt>
                <c:pt idx="40">
                  <c:v>706.000000</c:v>
                </c:pt>
                <c:pt idx="41">
                  <c:v>763.000000</c:v>
                </c:pt>
                <c:pt idx="42">
                  <c:v>556.000000</c:v>
                </c:pt>
                <c:pt idx="43">
                  <c:v>439.000000</c:v>
                </c:pt>
                <c:pt idx="44">
                  <c:v>905.000000</c:v>
                </c:pt>
                <c:pt idx="45">
                  <c:v>721.000000</c:v>
                </c:pt>
                <c:pt idx="46">
                  <c:v>939.000000</c:v>
                </c:pt>
                <c:pt idx="47">
                  <c:v>856.000000</c:v>
                </c:pt>
                <c:pt idx="48">
                  <c:v>718.000000</c:v>
                </c:pt>
                <c:pt idx="49">
                  <c:v>385.000000</c:v>
                </c:pt>
                <c:pt idx="50">
                  <c:v>418.000000</c:v>
                </c:pt>
                <c:pt idx="51">
                  <c:v>648.000000</c:v>
                </c:pt>
                <c:pt idx="52">
                  <c:v>980.000000</c:v>
                </c:pt>
                <c:pt idx="53">
                  <c:v>1015.000000</c:v>
                </c:pt>
                <c:pt idx="54">
                  <c:v>1137.000000</c:v>
                </c:pt>
                <c:pt idx="55">
                  <c:v>966.000000</c:v>
                </c:pt>
                <c:pt idx="56">
                  <c:v>613.000000</c:v>
                </c:pt>
                <c:pt idx="57">
                  <c:v>1067.000000</c:v>
                </c:pt>
                <c:pt idx="58">
                  <c:v>1120.000000</c:v>
                </c:pt>
                <c:pt idx="59">
                  <c:v>1309.000000</c:v>
                </c:pt>
                <c:pt idx="60">
                  <c:v>895.000000</c:v>
                </c:pt>
                <c:pt idx="61">
                  <c:v>1195.000000</c:v>
                </c:pt>
                <c:pt idx="62">
                  <c:v>894.000000</c:v>
                </c:pt>
                <c:pt idx="63">
                  <c:v>934.000000</c:v>
                </c:pt>
                <c:pt idx="64">
                  <c:v>1968.000000</c:v>
                </c:pt>
                <c:pt idx="65">
                  <c:v>1159.000000</c:v>
                </c:pt>
                <c:pt idx="66">
                  <c:v>989.000000</c:v>
                </c:pt>
                <c:pt idx="67">
                  <c:v>1151.000000</c:v>
                </c:pt>
                <c:pt idx="68">
                  <c:v>874.000000</c:v>
                </c:pt>
                <c:pt idx="69">
                  <c:v>907.000000</c:v>
                </c:pt>
                <c:pt idx="70">
                  <c:v>603.000000</c:v>
                </c:pt>
                <c:pt idx="71">
                  <c:v>1071.000000</c:v>
                </c:pt>
                <c:pt idx="72">
                  <c:v>1319.000000</c:v>
                </c:pt>
                <c:pt idx="73">
                  <c:v>1026.000000</c:v>
                </c:pt>
                <c:pt idx="74">
                  <c:v>1126.000000</c:v>
                </c:pt>
                <c:pt idx="75">
                  <c:v>1091.000000</c:v>
                </c:pt>
                <c:pt idx="76">
                  <c:v>1040.000000</c:v>
                </c:pt>
                <c:pt idx="77">
                  <c:v>1154.000000</c:v>
                </c:pt>
                <c:pt idx="78">
                  <c:v>1155.000000</c:v>
                </c:pt>
                <c:pt idx="79">
                  <c:v>1367.000000</c:v>
                </c:pt>
                <c:pt idx="80">
                  <c:v>1263.000000</c:v>
                </c:pt>
                <c:pt idx="81">
                  <c:v>1651.000000</c:v>
                </c:pt>
                <c:pt idx="82">
                  <c:v>1390.000000</c:v>
                </c:pt>
                <c:pt idx="83">
                  <c:v>1213.000000</c:v>
                </c:pt>
                <c:pt idx="84">
                  <c:v>863.000000</c:v>
                </c:pt>
                <c:pt idx="85">
                  <c:v>1143.000000</c:v>
                </c:pt>
                <c:pt idx="86">
                  <c:v>1158.000000</c:v>
                </c:pt>
                <c:pt idx="87">
                  <c:v>1256.000000</c:v>
                </c:pt>
                <c:pt idx="88">
                  <c:v>1123.000000</c:v>
                </c:pt>
                <c:pt idx="89">
                  <c:v>1045.000000</c:v>
                </c:pt>
                <c:pt idx="90">
                  <c:v>1060.000000</c:v>
                </c:pt>
                <c:pt idx="91">
                  <c:v>556.000000</c:v>
                </c:pt>
                <c:pt idx="92">
                  <c:v>1006.000000</c:v>
                </c:pt>
                <c:pt idx="93">
                  <c:v>1117.000000</c:v>
                </c:pt>
                <c:pt idx="94">
                  <c:v>1325.000000</c:v>
                </c:pt>
                <c:pt idx="95">
                  <c:v>1175.000000</c:v>
                </c:pt>
                <c:pt idx="96">
                  <c:v>1203.000000</c:v>
                </c:pt>
                <c:pt idx="97">
                  <c:v>940.000000</c:v>
                </c:pt>
                <c:pt idx="98">
                  <c:v>618.000000</c:v>
                </c:pt>
                <c:pt idx="99">
                  <c:v>725.000000</c:v>
                </c:pt>
                <c:pt idx="100">
                  <c:v>620.000000</c:v>
                </c:pt>
                <c:pt idx="101">
                  <c:v>835.000000</c:v>
                </c:pt>
                <c:pt idx="102">
                  <c:v>1114.000000</c:v>
                </c:pt>
                <c:pt idx="103">
                  <c:v>1104.000000</c:v>
                </c:pt>
                <c:pt idx="104">
                  <c:v>852.000000</c:v>
                </c:pt>
                <c:pt idx="105">
                  <c:v>359.000000</c:v>
                </c:pt>
                <c:pt idx="106">
                  <c:v>715.000000</c:v>
                </c:pt>
                <c:pt idx="107">
                  <c:v>958.000000</c:v>
                </c:pt>
                <c:pt idx="108">
                  <c:v>851.000000</c:v>
                </c:pt>
                <c:pt idx="109">
                  <c:v>1038.000000</c:v>
                </c:pt>
                <c:pt idx="110">
                  <c:v>1192.000000</c:v>
                </c:pt>
                <c:pt idx="111">
                  <c:v>726.000000</c:v>
                </c:pt>
                <c:pt idx="112">
                  <c:v>411.000000</c:v>
                </c:pt>
                <c:pt idx="113">
                  <c:v>889.000000</c:v>
                </c:pt>
                <c:pt idx="114">
                  <c:v>984.000000</c:v>
                </c:pt>
                <c:pt idx="115">
                  <c:v>957.000000</c:v>
                </c:pt>
                <c:pt idx="116">
                  <c:v>1051.000000</c:v>
                </c:pt>
                <c:pt idx="117">
                  <c:v>1019.000000</c:v>
                </c:pt>
                <c:pt idx="118">
                  <c:v>643.000000</c:v>
                </c:pt>
                <c:pt idx="119">
                  <c:v>437.000000</c:v>
                </c:pt>
                <c:pt idx="120">
                  <c:v>854.000000</c:v>
                </c:pt>
                <c:pt idx="121">
                  <c:v>1036.000000</c:v>
                </c:pt>
                <c:pt idx="122">
                  <c:v>1021.000000</c:v>
                </c:pt>
                <c:pt idx="123">
                  <c:v>1165.000000</c:v>
                </c:pt>
                <c:pt idx="124">
                  <c:v>924.000000</c:v>
                </c:pt>
                <c:pt idx="125">
                  <c:v>480.000000</c:v>
                </c:pt>
                <c:pt idx="126">
                  <c:v>318.000000</c:v>
                </c:pt>
                <c:pt idx="127">
                  <c:v>924.000000</c:v>
                </c:pt>
                <c:pt idx="128">
                  <c:v>832.000000</c:v>
                </c:pt>
                <c:pt idx="129">
                  <c:v>988.000000</c:v>
                </c:pt>
                <c:pt idx="130">
                  <c:v>938.000000</c:v>
                </c:pt>
                <c:pt idx="131">
                  <c:v>1084.000000</c:v>
                </c:pt>
                <c:pt idx="132">
                  <c:v>531.000000</c:v>
                </c:pt>
                <c:pt idx="133">
                  <c:v>238.000000</c:v>
                </c:pt>
                <c:pt idx="134">
                  <c:v>1032.000000</c:v>
                </c:pt>
                <c:pt idx="135">
                  <c:v>905.000000</c:v>
                </c:pt>
                <c:pt idx="136">
                  <c:v>943.000000</c:v>
                </c:pt>
                <c:pt idx="137">
                  <c:v>997.000000</c:v>
                </c:pt>
                <c:pt idx="138">
                  <c:v>893.000000</c:v>
                </c:pt>
                <c:pt idx="139">
                  <c:v>559.000000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0593"/>
          <c:y val="0"/>
          <c:w val="0.8246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34418"/>
          <c:y val="0.100219"/>
          <c:w val="0.9144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'Calabria-prediction'!$B$85:$B$142</c:f>
              <c:strCache>
                <c:ptCount val="58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</c:strCache>
            </c:strRef>
          </c:cat>
          <c:val>
            <c:numRef>
              <c:f>'Calabria-prediction'!$E$85:$E$142</c:f>
              <c:numCache>
                <c:ptCount val="58"/>
                <c:pt idx="0">
                  <c:v>7.000000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3.000000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2.000000</c:v>
                </c:pt>
                <c:pt idx="27">
                  <c:v>0.000000</c:v>
                </c:pt>
                <c:pt idx="28">
                  <c:v>1.000000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3.000000</c:v>
                </c:pt>
                <c:pt idx="34">
                  <c:v>-1.000000</c:v>
                </c:pt>
                <c:pt idx="35">
                  <c:v>3.000000</c:v>
                </c:pt>
                <c:pt idx="36">
                  <c:v>6.000000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3.000000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1.000000</c:v>
                </c:pt>
                <c:pt idx="56">
                  <c:v>2.000000</c:v>
                </c:pt>
                <c:pt idx="57">
                  <c:v>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59011"/>
          <c:y val="0"/>
          <c:w val="0.8734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20554"/>
          <c:y val="0.100219"/>
          <c:w val="0.9062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'Calabria-prediction'!$B$85:$B$142</c:f>
              <c:strCache>
                <c:ptCount val="58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</c:strCache>
            </c:strRef>
          </c:cat>
          <c:val>
            <c:numRef>
              <c:f>'Calabria-prediction'!$D$85:$D$142</c:f>
              <c:numCache>
                <c:ptCount val="5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45825"/>
          <c:y val="0"/>
          <c:w val="0.86561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402"/>
          <c:y val="0.100219"/>
          <c:w val="0.8910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'Sweden-main'!$B$4:$B$112</c:f>
              <c:strCache>
                <c:ptCount val="10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</c:strCache>
            </c:strRef>
          </c:cat>
          <c:val>
            <c:numRef>
              <c:f>'Sweden-main'!$C$4:$C$112</c:f>
              <c:numCache>
                <c:ptCount val="109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925"/>
          <c:y val="0"/>
          <c:w val="0.85112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1267"/>
          <c:w val="0.88486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'Italy-main'!$B$4:$B$18</c:f>
              <c:strCache>
                <c:ptCount val="1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</c:strCache>
            </c:strRef>
          </c:cat>
          <c:val>
            <c:numRef>
              <c:f>'Italy-main'!$K$4:$K$18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21,018e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0,1363x
R² = 0,8527</a:t>
                    </a:r>
                  </a:p>
                </c:rich>
              </c:tx>
            </c:trendlineLbl>
          </c:trendline>
          <c:cat>
            <c:strRef>
              <c:f>'Sweden-main'!$B$4:$B$61</c:f>
              <c:strCache>
                <c:ptCount val="58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</c:strCache>
            </c:strRef>
          </c:cat>
          <c:val>
            <c:numRef>
              <c:f>'Sweden-main'!$C$4:$C$61</c:f>
              <c:numCache>
                <c:ptCount val="58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37"/>
          <c:y val="0.100219"/>
          <c:w val="0.8842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</c:strCache>
            </c:strRef>
          </c:cat>
          <c:val>
            <c:numRef>
              <c:f>'Sweden-main'!$F$4:$F$142</c:f>
              <c:numCache>
                <c:ptCount val="13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  <c:pt idx="135">
                  <c:v>21705.000000</c:v>
                </c:pt>
                <c:pt idx="136">
                  <c:v>21907.000000</c:v>
                </c:pt>
                <c:pt idx="137">
                  <c:v>21907.000000</c:v>
                </c:pt>
                <c:pt idx="138">
                  <c:v>21907.000000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454"/>
          <c:y val="0"/>
          <c:w val="0.8446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13,487e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0,1385x
R² = 0,856</a:t>
                    </a:r>
                  </a:p>
                </c:rich>
              </c:tx>
            </c:trendlineLbl>
          </c:trendline>
          <c:cat>
            <c:strRef>
              <c:f>'Sweden-main'!$B$6:$B$56</c:f>
              <c:strCache>
                <c:ptCount val="51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</c:strCache>
            </c:strRef>
          </c:cat>
          <c:val>
            <c:numRef>
              <c:f>'Sweden-main'!$F$6:$F$56</c:f>
              <c:numCache>
                <c:ptCount val="51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15.000000</c:v>
                </c:pt>
                <c:pt idx="6">
                  <c:v>31.000000</c:v>
                </c:pt>
                <c:pt idx="7">
                  <c:v>59.000000</c:v>
                </c:pt>
                <c:pt idx="8">
                  <c:v>80.000000</c:v>
                </c:pt>
                <c:pt idx="9">
                  <c:v>102.000000</c:v>
                </c:pt>
                <c:pt idx="10">
                  <c:v>115.000000</c:v>
                </c:pt>
                <c:pt idx="11">
                  <c:v>147.000000</c:v>
                </c:pt>
                <c:pt idx="12">
                  <c:v>207.000000</c:v>
                </c:pt>
                <c:pt idx="13">
                  <c:v>233.000000</c:v>
                </c:pt>
                <c:pt idx="14">
                  <c:v>267.000000</c:v>
                </c:pt>
                <c:pt idx="15">
                  <c:v>309.000000</c:v>
                </c:pt>
                <c:pt idx="16">
                  <c:v>341.000000</c:v>
                </c:pt>
                <c:pt idx="17">
                  <c:v>359.000000</c:v>
                </c:pt>
                <c:pt idx="18">
                  <c:v>377.000000</c:v>
                </c:pt>
                <c:pt idx="19">
                  <c:v>410.000000</c:v>
                </c:pt>
                <c:pt idx="20">
                  <c:v>446.000000</c:v>
                </c:pt>
                <c:pt idx="21">
                  <c:v>501.000000</c:v>
                </c:pt>
                <c:pt idx="22">
                  <c:v>606.000000</c:v>
                </c:pt>
                <c:pt idx="23">
                  <c:v>661.000000</c:v>
                </c:pt>
                <c:pt idx="24">
                  <c:v>760.000000</c:v>
                </c:pt>
                <c:pt idx="25">
                  <c:v>816.000000</c:v>
                </c:pt>
                <c:pt idx="26">
                  <c:v>959.000000</c:v>
                </c:pt>
                <c:pt idx="27">
                  <c:v>1070.000000</c:v>
                </c:pt>
                <c:pt idx="28">
                  <c:v>1216.000000</c:v>
                </c:pt>
                <c:pt idx="29">
                  <c:v>1300.000000</c:v>
                </c:pt>
                <c:pt idx="30">
                  <c:v>1500.000000</c:v>
                </c:pt>
                <c:pt idx="31">
                  <c:v>1700.000000</c:v>
                </c:pt>
                <c:pt idx="32">
                  <c:v>1806.000000</c:v>
                </c:pt>
                <c:pt idx="33">
                  <c:v>1979.000000</c:v>
                </c:pt>
                <c:pt idx="34">
                  <c:v>2224.000000</c:v>
                </c:pt>
                <c:pt idx="35">
                  <c:v>2439.000000</c:v>
                </c:pt>
                <c:pt idx="36">
                  <c:v>2662.000000</c:v>
                </c:pt>
                <c:pt idx="37">
                  <c:v>2849.000000</c:v>
                </c:pt>
                <c:pt idx="38">
                  <c:v>3016.000000</c:v>
                </c:pt>
                <c:pt idx="39">
                  <c:v>3143.000000</c:v>
                </c:pt>
                <c:pt idx="40">
                  <c:v>3279.000000</c:v>
                </c:pt>
                <c:pt idx="41">
                  <c:v>3577.000000</c:v>
                </c:pt>
                <c:pt idx="42">
                  <c:v>3831.000000</c:v>
                </c:pt>
                <c:pt idx="43">
                  <c:v>4061.000000</c:v>
                </c:pt>
                <c:pt idx="44">
                  <c:v>4205.000000</c:v>
                </c:pt>
                <c:pt idx="45">
                  <c:v>4397.000000</c:v>
                </c:pt>
                <c:pt idx="46">
                  <c:v>4575.000000</c:v>
                </c:pt>
                <c:pt idx="47">
                  <c:v>4806.000000</c:v>
                </c:pt>
                <c:pt idx="48">
                  <c:v>4990.000000</c:v>
                </c:pt>
                <c:pt idx="49">
                  <c:v>5206.000000</c:v>
                </c:pt>
                <c:pt idx="50">
                  <c:v>5387.000000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.67"/>
        <c:minorUnit val="1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056"/>
          <c:y val="0.100219"/>
          <c:w val="0.89406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</c:strCache>
            </c:strRef>
          </c:cat>
          <c:val>
            <c:numRef>
              <c:f>'Sweden-main'!$H$4:$H$142</c:f>
              <c:numCache>
                <c:ptCount val="13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  <c:pt idx="135">
                  <c:v>2461.000000</c:v>
                </c:pt>
                <c:pt idx="136">
                  <c:v>2469.000000</c:v>
                </c:pt>
                <c:pt idx="137">
                  <c:v>2469.000000</c:v>
                </c:pt>
                <c:pt idx="138">
                  <c:v>2469.000000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332"/>
          <c:y val="0"/>
          <c:w val="0.8539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664"/>
          <c:y val="0.100219"/>
          <c:w val="0.9132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9356"/>
          <c:y val="0"/>
          <c:w val="0.87233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0219"/>
          <c:w val="0.894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'Sweden-main'!$C$4:$C$25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5859"/>
          <c:y val="0.101267"/>
          <c:w val="0.90474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2,6449e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0,3586x
R² = 0,9737</a:t>
                    </a:r>
                  </a:p>
                </c:rich>
              </c:tx>
            </c:trendlineLbl>
          </c:trendline>
          <c:cat>
            <c:strRef>
              <c:f>'Sweden-main'!$B$5:$B$27</c:f>
              <c:strCache>
                <c:ptCount val="16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</c:strCache>
            </c:strRef>
          </c:cat>
          <c:val>
            <c:numRef>
              <c:f>'Sweden-main'!$C$5:$C$20</c:f>
              <c:numCache>
                <c:ptCount val="16"/>
                <c:pt idx="0">
                  <c:v>2.000000</c:v>
                </c:pt>
                <c:pt idx="1">
                  <c:v>7.000000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14.000000</c:v>
                </c:pt>
                <c:pt idx="5">
                  <c:v>15.000000</c:v>
                </c:pt>
                <c:pt idx="6">
                  <c:v>30.000000</c:v>
                </c:pt>
                <c:pt idx="7">
                  <c:v>52.000000</c:v>
                </c:pt>
                <c:pt idx="8">
                  <c:v>94.000000</c:v>
                </c:pt>
                <c:pt idx="9">
                  <c:v>137.000000</c:v>
                </c:pt>
                <c:pt idx="10">
                  <c:v>162.000000</c:v>
                </c:pt>
                <c:pt idx="11">
                  <c:v>203.000000</c:v>
                </c:pt>
                <c:pt idx="12">
                  <c:v>259.000000</c:v>
                </c:pt>
                <c:pt idx="13">
                  <c:v>355.000000</c:v>
                </c:pt>
                <c:pt idx="14">
                  <c:v>497.000000</c:v>
                </c:pt>
                <c:pt idx="15">
                  <c:v>684.000000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1254"/>
          <c:y val="0"/>
          <c:w val="0.864194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6737"/>
          <c:y val="0.100219"/>
          <c:w val="0.88918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414"/>
          <c:y val="0"/>
          <c:w val="0.8493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0219"/>
          <c:w val="0.8848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1,5713e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0,3683x
R² = 0,9875</a:t>
                    </a:r>
                  </a:p>
                </c:rich>
              </c:tx>
            </c:trendlineLbl>
          </c:trendline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'Sweden-main'!$D$19:$D$108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  <c:pt idx="89">
                  <c:v>4694.000000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/Relationships>
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chart" Target="../charts/chart160.xml"/><Relationship Id="rId3" Type="http://schemas.openxmlformats.org/officeDocument/2006/relationships/chart" Target="../charts/chart161.xml"/><Relationship Id="rId4" Type="http://schemas.openxmlformats.org/officeDocument/2006/relationships/chart" Target="../charts/chart162.xml"/><Relationship Id="rId5" Type="http://schemas.openxmlformats.org/officeDocument/2006/relationships/chart" Target="../charts/chart163.xml"/><Relationship Id="rId6" Type="http://schemas.openxmlformats.org/officeDocument/2006/relationships/chart" Target="../charts/chart164.xml"/><Relationship Id="rId7" Type="http://schemas.openxmlformats.org/officeDocument/2006/relationships/chart" Target="../charts/chart165.xml"/><Relationship Id="rId8" Type="http://schemas.openxmlformats.org/officeDocument/2006/relationships/chart" Target="../charts/chart166.xml"/><Relationship Id="rId9" Type="http://schemas.openxmlformats.org/officeDocument/2006/relationships/chart" Target="../charts/chart167.xml"/><Relationship Id="rId10" Type="http://schemas.openxmlformats.org/officeDocument/2006/relationships/chart" Target="../charts/chart168.xml"/><Relationship Id="rId11" Type="http://schemas.openxmlformats.org/officeDocument/2006/relationships/chart" Target="../charts/chart169.xml"/><Relationship Id="rId12" Type="http://schemas.openxmlformats.org/officeDocument/2006/relationships/chart" Target="../charts/chart170.xml"/><Relationship Id="rId13" Type="http://schemas.openxmlformats.org/officeDocument/2006/relationships/chart" Target="../charts/chart171.xml"/></Relationships>
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Relationship Id="rId4" Type="http://schemas.openxmlformats.org/officeDocument/2006/relationships/chart" Target="../charts/chart175.xml"/><Relationship Id="rId5" Type="http://schemas.openxmlformats.org/officeDocument/2006/relationships/chart" Target="../charts/chart176.xml"/><Relationship Id="rId6" Type="http://schemas.openxmlformats.org/officeDocument/2006/relationships/chart" Target="../charts/chart177.xml"/><Relationship Id="rId7" Type="http://schemas.openxmlformats.org/officeDocument/2006/relationships/chart" Target="../charts/chart178.xml"/><Relationship Id="rId8" Type="http://schemas.openxmlformats.org/officeDocument/2006/relationships/chart" Target="../charts/chart179.xml"/><Relationship Id="rId9" Type="http://schemas.openxmlformats.org/officeDocument/2006/relationships/chart" Target="../charts/chart180.xml"/><Relationship Id="rId10" Type="http://schemas.openxmlformats.org/officeDocument/2006/relationships/chart" Target="../charts/chart181.xml"/><Relationship Id="rId11" Type="http://schemas.openxmlformats.org/officeDocument/2006/relationships/chart" Target="../charts/chart182.xml"/><Relationship Id="rId12" Type="http://schemas.openxmlformats.org/officeDocument/2006/relationships/chart" Target="../charts/chart183.xml"/><Relationship Id="rId13" Type="http://schemas.openxmlformats.org/officeDocument/2006/relationships/chart" Target="../charts/chart184.xml"/><Relationship Id="rId14" Type="http://schemas.openxmlformats.org/officeDocument/2006/relationships/chart" Target="../charts/chart185.xml"/></Relationships>
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86.xml"/><Relationship Id="rId2" Type="http://schemas.openxmlformats.org/officeDocument/2006/relationships/chart" Target="../charts/chart187.xml"/><Relationship Id="rId3" Type="http://schemas.openxmlformats.org/officeDocument/2006/relationships/chart" Target="../charts/chart188.xml"/><Relationship Id="rId4" Type="http://schemas.openxmlformats.org/officeDocument/2006/relationships/chart" Target="../charts/chart189.xml"/><Relationship Id="rId5" Type="http://schemas.openxmlformats.org/officeDocument/2006/relationships/chart" Target="../charts/chart190.xml"/><Relationship Id="rId6" Type="http://schemas.openxmlformats.org/officeDocument/2006/relationships/chart" Target="../charts/chart191.xml"/><Relationship Id="rId7" Type="http://schemas.openxmlformats.org/officeDocument/2006/relationships/chart" Target="../charts/chart192.xml"/><Relationship Id="rId8" Type="http://schemas.openxmlformats.org/officeDocument/2006/relationships/chart" Target="../charts/chart193.xml"/><Relationship Id="rId9" Type="http://schemas.openxmlformats.org/officeDocument/2006/relationships/chart" Target="../charts/chart194.xml"/><Relationship Id="rId10" Type="http://schemas.openxmlformats.org/officeDocument/2006/relationships/chart" Target="../charts/chart195.xml"/><Relationship Id="rId11" Type="http://schemas.openxmlformats.org/officeDocument/2006/relationships/chart" Target="../charts/chart196.xml"/><Relationship Id="rId12" Type="http://schemas.openxmlformats.org/officeDocument/2006/relationships/chart" Target="../charts/chart197.xml"/><Relationship Id="rId13" Type="http://schemas.openxmlformats.org/officeDocument/2006/relationships/chart" Target="../charts/chart198.xml"/><Relationship Id="rId14" Type="http://schemas.openxmlformats.org/officeDocument/2006/relationships/hyperlink" Target="https://www.worldometers.info" TargetMode="External"/></Relationships>
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Relationship Id="rId3" Type="http://schemas.openxmlformats.org/officeDocument/2006/relationships/chart" Target="../charts/chart201.xml"/><Relationship Id="rId4" Type="http://schemas.openxmlformats.org/officeDocument/2006/relationships/chart" Target="../charts/chart202.xml"/><Relationship Id="rId5" Type="http://schemas.openxmlformats.org/officeDocument/2006/relationships/chart" Target="../charts/chart203.xml"/><Relationship Id="rId6" Type="http://schemas.openxmlformats.org/officeDocument/2006/relationships/chart" Target="../charts/chart204.xml"/><Relationship Id="rId7" Type="http://schemas.openxmlformats.org/officeDocument/2006/relationships/chart" Target="../charts/chart205.xml"/><Relationship Id="rId8" Type="http://schemas.openxmlformats.org/officeDocument/2006/relationships/chart" Target="../charts/chart206.xml"/><Relationship Id="rId9" Type="http://schemas.openxmlformats.org/officeDocument/2006/relationships/chart" Target="../charts/chart207.xml"/><Relationship Id="rId10" Type="http://schemas.openxmlformats.org/officeDocument/2006/relationships/chart" Target="../charts/chart208.xml"/><Relationship Id="rId11" Type="http://schemas.openxmlformats.org/officeDocument/2006/relationships/chart" Target="../charts/chart209.xml"/><Relationship Id="rId12" Type="http://schemas.openxmlformats.org/officeDocument/2006/relationships/chart" Target="../charts/chart210.xml"/></Relationships>
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https://www.worldometers.info" TargetMode="External"/><Relationship Id="rId2" Type="http://schemas.openxmlformats.org/officeDocument/2006/relationships/hyperlink" Target="https://data.worldbank.org" TargetMode="External"/></Relationships>
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Relationship Id="rId3" Type="http://schemas.openxmlformats.org/officeDocument/2006/relationships/chart" Target="../charts/chart213.xml"/><Relationship Id="rId4" Type="http://schemas.openxmlformats.org/officeDocument/2006/relationships/chart" Target="../charts/chart214.xml"/><Relationship Id="rId5" Type="http://schemas.openxmlformats.org/officeDocument/2006/relationships/chart" Target="../charts/chart215.xml"/><Relationship Id="rId6" Type="http://schemas.openxmlformats.org/officeDocument/2006/relationships/chart" Target="../charts/chart216.xml"/></Relationships>
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<Relationship Id="rId3" Type="http://schemas.openxmlformats.org/officeDocument/2006/relationships/chart" Target="../charts/chart219.xml"/><Relationship Id="rId4" Type="http://schemas.openxmlformats.org/officeDocument/2006/relationships/chart" Target="../charts/chart220.xml"/><Relationship Id="rId5" Type="http://schemas.openxmlformats.org/officeDocument/2006/relationships/chart" Target="../charts/chart221.xml"/><Relationship Id="rId6" Type="http://schemas.openxmlformats.org/officeDocument/2006/relationships/chart" Target="../charts/chart222.xml"/><Relationship Id="rId7" Type="http://schemas.openxmlformats.org/officeDocument/2006/relationships/chart" Target="../charts/chart223.xml"/><Relationship Id="rId8" Type="http://schemas.openxmlformats.org/officeDocument/2006/relationships/chart" Target="../charts/chart224.xml"/><Relationship Id="rId9" Type="http://schemas.openxmlformats.org/officeDocument/2006/relationships/chart" Target="../charts/chart225.xml"/><Relationship Id="rId10" Type="http://schemas.openxmlformats.org/officeDocument/2006/relationships/chart" Target="../charts/chart226.xml"/><Relationship Id="rId11" Type="http://schemas.openxmlformats.org/officeDocument/2006/relationships/chart" Target="../charts/chart227.xml"/><Relationship Id="rId12" Type="http://schemas.openxmlformats.org/officeDocument/2006/relationships/chart" Target="../charts/chart228.xml"/><Relationship Id="rId13" Type="http://schemas.openxmlformats.org/officeDocument/2006/relationships/chart" Target="../charts/chart229.xml"/><Relationship Id="rId14" Type="http://schemas.openxmlformats.org/officeDocument/2006/relationships/chart" Target="../charts/chart230.xml"/></Relationships>
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Relationship Id="rId6" Type="http://schemas.openxmlformats.org/officeDocument/2006/relationships/chart" Target="../charts/chart236.xml"/><Relationship Id="rId7" Type="http://schemas.openxmlformats.org/officeDocument/2006/relationships/chart" Target="../charts/chart237.xml"/><Relationship Id="rId8" Type="http://schemas.openxmlformats.org/officeDocument/2006/relationships/chart" Target="../charts/chart238.xml"/><Relationship Id="rId9" Type="http://schemas.openxmlformats.org/officeDocument/2006/relationships/chart" Target="../charts/chart239.xml"/><Relationship Id="rId10" Type="http://schemas.openxmlformats.org/officeDocument/2006/relationships/chart" Target="../charts/chart240.xml"/><Relationship Id="rId11" Type="http://schemas.openxmlformats.org/officeDocument/2006/relationships/chart" Target="../charts/chart241.xml"/><Relationship Id="rId12" Type="http://schemas.openxmlformats.org/officeDocument/2006/relationships/chart" Target="../charts/chart242.xml"/><Relationship Id="rId13" Type="http://schemas.openxmlformats.org/officeDocument/2006/relationships/chart" Target="../charts/chart243.xml"/><Relationship Id="rId14" Type="http://schemas.openxmlformats.org/officeDocument/2006/relationships/chart" Target="../charts/chart244.xml"/><Relationship Id="rId15" Type="http://schemas.openxmlformats.org/officeDocument/2006/relationships/chart" Target="../charts/chart245.xml"/><Relationship Id="rId16" Type="http://schemas.openxmlformats.org/officeDocument/2006/relationships/chart" Target="../charts/chart246.xml"/><Relationship Id="rId17" Type="http://schemas.openxmlformats.org/officeDocument/2006/relationships/chart" Target="../charts/chart247.xml"/><Relationship Id="rId18" Type="http://schemas.openxmlformats.org/officeDocument/2006/relationships/chart" Target="../charts/chart248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0" Type="http://schemas.openxmlformats.org/officeDocument/2006/relationships/chart" Target="../charts/chart27.xml"/><Relationship Id="rId11" Type="http://schemas.openxmlformats.org/officeDocument/2006/relationships/chart" Target="../charts/chart28.xml"/><Relationship Id="rId12" Type="http://schemas.openxmlformats.org/officeDocument/2006/relationships/chart" Target="../charts/chart29.xml"/><Relationship Id="rId13" Type="http://schemas.openxmlformats.org/officeDocument/2006/relationships/chart" Target="../charts/chart30.xml"/><Relationship Id="rId14" Type="http://schemas.openxmlformats.org/officeDocument/2006/relationships/chart" Target="../charts/chart31.xml"/><Relationship Id="rId15" Type="http://schemas.openxmlformats.org/officeDocument/2006/relationships/chart" Target="../charts/chart32.xml"/><Relationship Id="rId16" Type="http://schemas.openxmlformats.org/officeDocument/2006/relationships/chart" Target="../charts/chart33.xml"/><Relationship Id="rId17" Type="http://schemas.openxmlformats.org/officeDocument/2006/relationships/chart" Target="../charts/chart34.xml"/><Relationship Id="rId18" Type="http://schemas.openxmlformats.org/officeDocument/2006/relationships/chart" Target="../charts/chart35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8" Type="http://schemas.openxmlformats.org/officeDocument/2006/relationships/chart" Target="../charts/chart43.xml"/><Relationship Id="rId9" Type="http://schemas.openxmlformats.org/officeDocument/2006/relationships/chart" Target="../charts/chart44.xml"/><Relationship Id="rId10" Type="http://schemas.openxmlformats.org/officeDocument/2006/relationships/chart" Target="../charts/chart45.xml"/><Relationship Id="rId11" Type="http://schemas.openxmlformats.org/officeDocument/2006/relationships/chart" Target="../charts/chart46.xml"/><Relationship Id="rId12" Type="http://schemas.openxmlformats.org/officeDocument/2006/relationships/chart" Target="../charts/chart47.xml"/><Relationship Id="rId13" Type="http://schemas.openxmlformats.org/officeDocument/2006/relationships/chart" Target="../charts/chart48.xml"/><Relationship Id="rId14" Type="http://schemas.openxmlformats.org/officeDocument/2006/relationships/chart" Target="../charts/chart49.xml"/><Relationship Id="rId15" Type="http://schemas.openxmlformats.org/officeDocument/2006/relationships/chart" Target="../charts/chart50.xml"/><Relationship Id="rId16" Type="http://schemas.openxmlformats.org/officeDocument/2006/relationships/chart" Target="../charts/chart51.xml"/><Relationship Id="rId17" Type="http://schemas.openxmlformats.org/officeDocument/2006/relationships/chart" Target="../charts/chart52.xml"/><Relationship Id="rId18" Type="http://schemas.openxmlformats.org/officeDocument/2006/relationships/chart" Target="../charts/chart53.xml"/><Relationship Id="rId19" Type="http://schemas.openxmlformats.org/officeDocument/2006/relationships/chart" Target="../charts/chart54.xml"/><Relationship Id="rId20" Type="http://schemas.openxmlformats.org/officeDocument/2006/relationships/chart" Target="../charts/chart55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<Relationship Id="rId7" Type="http://schemas.openxmlformats.org/officeDocument/2006/relationships/chart" Target="../charts/chart81.xml"/><Relationship Id="rId8" Type="http://schemas.openxmlformats.org/officeDocument/2006/relationships/chart" Target="../charts/chart82.xml"/><Relationship Id="rId9" Type="http://schemas.openxmlformats.org/officeDocument/2006/relationships/chart" Target="../charts/chart83.xml"/><Relationship Id="rId10" Type="http://schemas.openxmlformats.org/officeDocument/2006/relationships/chart" Target="../charts/chart84.xml"/><Relationship Id="rId11" Type="http://schemas.openxmlformats.org/officeDocument/2006/relationships/chart" Target="../charts/chart85.xml"/><Relationship Id="rId12" Type="http://schemas.openxmlformats.org/officeDocument/2006/relationships/chart" Target="../charts/chart86.xml"/><Relationship Id="rId13" Type="http://schemas.openxmlformats.org/officeDocument/2006/relationships/chart" Target="../charts/chart87.xml"/><Relationship Id="rId14" Type="http://schemas.openxmlformats.org/officeDocument/2006/relationships/chart" Target="../charts/chart88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9" Type="http://schemas.openxmlformats.org/officeDocument/2006/relationships/chart" Target="../charts/chart97.xml"/><Relationship Id="rId10" Type="http://schemas.openxmlformats.org/officeDocument/2006/relationships/chart" Target="../charts/chart98.xml"/><Relationship Id="rId11" Type="http://schemas.openxmlformats.org/officeDocument/2006/relationships/chart" Target="../charts/chart99.xml"/><Relationship Id="rId12" Type="http://schemas.openxmlformats.org/officeDocument/2006/relationships/chart" Target="../charts/chart100.xml"/><Relationship Id="rId13" Type="http://schemas.openxmlformats.org/officeDocument/2006/relationships/chart" Target="../charts/chart101.xml"/><Relationship Id="rId14" Type="http://schemas.openxmlformats.org/officeDocument/2006/relationships/chart" Target="../charts/chart102.xml"/><Relationship Id="rId15" Type="http://schemas.openxmlformats.org/officeDocument/2006/relationships/chart" Target="../charts/chart103.xml"/><Relationship Id="rId16" Type="http://schemas.openxmlformats.org/officeDocument/2006/relationships/chart" Target="../charts/chart104.xml"/><Relationship Id="rId17" Type="http://schemas.openxmlformats.org/officeDocument/2006/relationships/chart" Target="../charts/chart105.xml"/><Relationship Id="rId18" Type="http://schemas.openxmlformats.org/officeDocument/2006/relationships/chart" Target="../charts/chart106.xml"/><Relationship Id="rId19" Type="http://schemas.openxmlformats.org/officeDocument/2006/relationships/chart" Target="../charts/chart107.xml"/><Relationship Id="rId20" Type="http://schemas.openxmlformats.org/officeDocument/2006/relationships/chart" Target="../charts/chart108.xml"/><Relationship Id="rId21" Type="http://schemas.openxmlformats.org/officeDocument/2006/relationships/chart" Target="../charts/chart109.xml"/><Relationship Id="rId22" Type="http://schemas.openxmlformats.org/officeDocument/2006/relationships/chart" Target="../charts/chart110.xml"/><Relationship Id="rId23" Type="http://schemas.openxmlformats.org/officeDocument/2006/relationships/chart" Target="../charts/chart111.xml"/><Relationship Id="rId24" Type="http://schemas.openxmlformats.org/officeDocument/2006/relationships/chart" Target="../charts/chart112.xml"/><Relationship Id="rId25" Type="http://schemas.openxmlformats.org/officeDocument/2006/relationships/chart" Target="../charts/chart113.xml"/><Relationship Id="rId26" Type="http://schemas.openxmlformats.org/officeDocument/2006/relationships/chart" Target="../charts/chart114.xml"/><Relationship Id="rId27" Type="http://schemas.openxmlformats.org/officeDocument/2006/relationships/chart" Target="../charts/chart115.xml"/><Relationship Id="rId28" Type="http://schemas.openxmlformats.org/officeDocument/2006/relationships/chart" Target="../charts/chart116.xml"/><Relationship Id="rId29" Type="http://schemas.openxmlformats.org/officeDocument/2006/relationships/chart" Target="../charts/chart117.xml"/><Relationship Id="rId30" Type="http://schemas.openxmlformats.org/officeDocument/2006/relationships/chart" Target="../charts/chart118.xml"/><Relationship Id="rId31" Type="http://schemas.openxmlformats.org/officeDocument/2006/relationships/chart" Target="../charts/chart119.xml"/><Relationship Id="rId32" Type="http://schemas.openxmlformats.org/officeDocument/2006/relationships/chart" Target="../charts/chart120.xml"/><Relationship Id="rId33" Type="http://schemas.openxmlformats.org/officeDocument/2006/relationships/chart" Target="../charts/chart121.xml"/><Relationship Id="rId34" Type="http://schemas.openxmlformats.org/officeDocument/2006/relationships/chart" Target="../charts/chart122.xml"/><Relationship Id="rId35" Type="http://schemas.openxmlformats.org/officeDocument/2006/relationships/chart" Target="../charts/chart123.xml"/><Relationship Id="rId36" Type="http://schemas.openxmlformats.org/officeDocument/2006/relationships/chart" Target="../charts/chart124.xml"/><Relationship Id="rId37" Type="http://schemas.openxmlformats.org/officeDocument/2006/relationships/chart" Target="../charts/chart125.xml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Relationship Id="rId6" Type="http://schemas.openxmlformats.org/officeDocument/2006/relationships/chart" Target="../charts/chart131.xml"/><Relationship Id="rId7" Type="http://schemas.openxmlformats.org/officeDocument/2006/relationships/chart" Target="../charts/chart132.xml"/><Relationship Id="rId8" Type="http://schemas.openxmlformats.org/officeDocument/2006/relationships/chart" Target="../charts/chart133.xml"/><Relationship Id="rId9" Type="http://schemas.openxmlformats.org/officeDocument/2006/relationships/chart" Target="../charts/chart134.xml"/><Relationship Id="rId10" Type="http://schemas.openxmlformats.org/officeDocument/2006/relationships/chart" Target="../charts/chart135.xml"/><Relationship Id="rId11" Type="http://schemas.openxmlformats.org/officeDocument/2006/relationships/chart" Target="../charts/chart136.xml"/><Relationship Id="rId12" Type="http://schemas.openxmlformats.org/officeDocument/2006/relationships/chart" Target="../charts/chart137.xml"/><Relationship Id="rId13" Type="http://schemas.openxmlformats.org/officeDocument/2006/relationships/chart" Target="../charts/chart138.xml"/><Relationship Id="rId14" Type="http://schemas.openxmlformats.org/officeDocument/2006/relationships/chart" Target="../charts/chart139.xml"/></Relationships>
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40.xml"/><Relationship Id="rId2" Type="http://schemas.openxmlformats.org/officeDocument/2006/relationships/chart" Target="../charts/chart141.xml"/><Relationship Id="rId3" Type="http://schemas.openxmlformats.org/officeDocument/2006/relationships/chart" Target="../charts/chart142.xml"/><Relationship Id="rId4" Type="http://schemas.openxmlformats.org/officeDocument/2006/relationships/chart" Target="../charts/chart143.xml"/><Relationship Id="rId5" Type="http://schemas.openxmlformats.org/officeDocument/2006/relationships/chart" Target="../charts/chart144.xml"/><Relationship Id="rId6" Type="http://schemas.openxmlformats.org/officeDocument/2006/relationships/chart" Target="../charts/chart145.xml"/><Relationship Id="rId7" Type="http://schemas.openxmlformats.org/officeDocument/2006/relationships/chart" Target="../charts/chart146.xml"/><Relationship Id="rId8" Type="http://schemas.openxmlformats.org/officeDocument/2006/relationships/chart" Target="../charts/chart147.xml"/><Relationship Id="rId9" Type="http://schemas.openxmlformats.org/officeDocument/2006/relationships/chart" Target="../charts/chart148.xml"/><Relationship Id="rId10" Type="http://schemas.openxmlformats.org/officeDocument/2006/relationships/chart" Target="../charts/chart149.xml"/><Relationship Id="rId11" Type="http://schemas.openxmlformats.org/officeDocument/2006/relationships/chart" Target="../charts/chart150.xml"/><Relationship Id="rId12" Type="http://schemas.openxmlformats.org/officeDocument/2006/relationships/chart" Target="../charts/chart151.xml"/><Relationship Id="rId13" Type="http://schemas.openxmlformats.org/officeDocument/2006/relationships/chart" Target="../charts/chart152.xml"/><Relationship Id="rId14" Type="http://schemas.openxmlformats.org/officeDocument/2006/relationships/chart" Target="../charts/chart153.xml"/><Relationship Id="rId15" Type="http://schemas.openxmlformats.org/officeDocument/2006/relationships/chart" Target="../charts/chart154.xml"/><Relationship Id="rId16" Type="http://schemas.openxmlformats.org/officeDocument/2006/relationships/chart" Target="../charts/chart155.xml"/><Relationship Id="rId17" Type="http://schemas.openxmlformats.org/officeDocument/2006/relationships/chart" Target="../charts/chart156.xml"/><Relationship Id="rId18" Type="http://schemas.openxmlformats.org/officeDocument/2006/relationships/chart" Target="../charts/chart157.xml"/><Relationship Id="rId19" Type="http://schemas.openxmlformats.org/officeDocument/2006/relationships/chart" Target="../charts/chart15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17</xdr:col>
      <xdr:colOff>750437</xdr:colOff>
      <xdr:row>1</xdr:row>
      <xdr:rowOff>365215</xdr:rowOff>
    </xdr:from>
    <xdr:to>
      <xdr:col>22</xdr:col>
      <xdr:colOff>1029191</xdr:colOff>
      <xdr:row>14</xdr:row>
      <xdr:rowOff>206306</xdr:rowOff>
    </xdr:to>
    <xdr:graphicFrame>
      <xdr:nvGraphicFramePr>
        <xdr:cNvPr id="2" name="Chart 2"/>
        <xdr:cNvGraphicFramePr/>
      </xdr:nvGraphicFramePr>
      <xdr:xfrm>
        <a:off x="21857837" y="1312000"/>
        <a:ext cx="650175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23</xdr:col>
      <xdr:colOff>350894</xdr:colOff>
      <xdr:row>1</xdr:row>
      <xdr:rowOff>339338</xdr:rowOff>
    </xdr:from>
    <xdr:to>
      <xdr:col>28</xdr:col>
      <xdr:colOff>750849</xdr:colOff>
      <xdr:row>14</xdr:row>
      <xdr:rowOff>130498</xdr:rowOff>
    </xdr:to>
    <xdr:graphicFrame>
      <xdr:nvGraphicFramePr>
        <xdr:cNvPr id="3" name="Chart 3"/>
        <xdr:cNvGraphicFramePr/>
      </xdr:nvGraphicFramePr>
      <xdr:xfrm>
        <a:off x="28925893" y="1286123"/>
        <a:ext cx="6622957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17</xdr:col>
      <xdr:colOff>710653</xdr:colOff>
      <xdr:row>16</xdr:row>
      <xdr:rowOff>113589</xdr:rowOff>
    </xdr:from>
    <xdr:to>
      <xdr:col>22</xdr:col>
      <xdr:colOff>808779</xdr:colOff>
      <xdr:row>30</xdr:row>
      <xdr:rowOff>216299</xdr:rowOff>
    </xdr:to>
    <xdr:graphicFrame>
      <xdr:nvGraphicFramePr>
        <xdr:cNvPr id="4" name="Chart 4"/>
        <xdr:cNvGraphicFramePr/>
      </xdr:nvGraphicFramePr>
      <xdr:xfrm>
        <a:off x="21818053" y="6744894"/>
        <a:ext cx="632112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564901</xdr:colOff>
      <xdr:row>16</xdr:row>
      <xdr:rowOff>113589</xdr:rowOff>
    </xdr:from>
    <xdr:to>
      <xdr:col>28</xdr:col>
      <xdr:colOff>699000</xdr:colOff>
      <xdr:row>30</xdr:row>
      <xdr:rowOff>166369</xdr:rowOff>
    </xdr:to>
    <xdr:graphicFrame>
      <xdr:nvGraphicFramePr>
        <xdr:cNvPr id="5" name="Chart 5"/>
        <xdr:cNvGraphicFramePr/>
      </xdr:nvGraphicFramePr>
      <xdr:xfrm>
        <a:off x="29139901" y="6744894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17</xdr:col>
      <xdr:colOff>646689</xdr:colOff>
      <xdr:row>32</xdr:row>
      <xdr:rowOff>188031</xdr:rowOff>
    </xdr:from>
    <xdr:to>
      <xdr:col>22</xdr:col>
      <xdr:colOff>815426</xdr:colOff>
      <xdr:row>46</xdr:row>
      <xdr:rowOff>271691</xdr:rowOff>
    </xdr:to>
    <xdr:graphicFrame>
      <xdr:nvGraphicFramePr>
        <xdr:cNvPr id="6" name="Chart 6"/>
        <xdr:cNvGraphicFramePr/>
      </xdr:nvGraphicFramePr>
      <xdr:xfrm>
        <a:off x="21754089" y="12229536"/>
        <a:ext cx="639173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598036</xdr:colOff>
      <xdr:row>32</xdr:row>
      <xdr:rowOff>188031</xdr:rowOff>
    </xdr:from>
    <xdr:to>
      <xdr:col>28</xdr:col>
      <xdr:colOff>800261</xdr:colOff>
      <xdr:row>46</xdr:row>
      <xdr:rowOff>271691</xdr:rowOff>
    </xdr:to>
    <xdr:graphicFrame>
      <xdr:nvGraphicFramePr>
        <xdr:cNvPr id="7" name="Chart 7"/>
        <xdr:cNvGraphicFramePr/>
      </xdr:nvGraphicFramePr>
      <xdr:xfrm>
        <a:off x="29173035" y="12229536"/>
        <a:ext cx="642522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17</xdr:col>
      <xdr:colOff>528916</xdr:colOff>
      <xdr:row>50</xdr:row>
      <xdr:rowOff>66795</xdr:rowOff>
    </xdr:from>
    <xdr:to>
      <xdr:col>22</xdr:col>
      <xdr:colOff>807670</xdr:colOff>
      <xdr:row>65</xdr:row>
      <xdr:rowOff>55205</xdr:rowOff>
    </xdr:to>
    <xdr:graphicFrame>
      <xdr:nvGraphicFramePr>
        <xdr:cNvPr id="8" name="Chart 8"/>
        <xdr:cNvGraphicFramePr/>
      </xdr:nvGraphicFramePr>
      <xdr:xfrm>
        <a:off x="21636316" y="18197950"/>
        <a:ext cx="65017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465194</xdr:colOff>
      <xdr:row>50</xdr:row>
      <xdr:rowOff>66795</xdr:rowOff>
    </xdr:from>
    <xdr:to>
      <xdr:col>28</xdr:col>
      <xdr:colOff>865149</xdr:colOff>
      <xdr:row>65</xdr:row>
      <xdr:rowOff>55205</xdr:rowOff>
    </xdr:to>
    <xdr:graphicFrame>
      <xdr:nvGraphicFramePr>
        <xdr:cNvPr id="9" name="Chart 9"/>
        <xdr:cNvGraphicFramePr/>
      </xdr:nvGraphicFramePr>
      <xdr:xfrm>
        <a:off x="29040193" y="18197950"/>
        <a:ext cx="662295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14</xdr:row>
      <xdr:rowOff>281468</xdr:rowOff>
    </xdr:from>
    <xdr:to>
      <xdr:col>14</xdr:col>
      <xdr:colOff>863557</xdr:colOff>
      <xdr:row>16</xdr:row>
      <xdr:rowOff>79982</xdr:rowOff>
    </xdr:to>
    <xdr:sp>
      <xdr:nvSpPr>
        <xdr:cNvPr id="10" name="Shape 10"/>
        <xdr:cNvSpPr txBox="1"/>
      </xdr:nvSpPr>
      <xdr:spPr>
        <a:xfrm>
          <a:off x="154195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12</xdr:col>
      <xdr:colOff>535161</xdr:colOff>
      <xdr:row>16</xdr:row>
      <xdr:rowOff>310577</xdr:rowOff>
    </xdr:from>
    <xdr:to>
      <xdr:col>14</xdr:col>
      <xdr:colOff>511374</xdr:colOff>
      <xdr:row>18</xdr:row>
      <xdr:rowOff>96391</xdr:rowOff>
    </xdr:to>
    <xdr:sp>
      <xdr:nvSpPr>
        <xdr:cNvPr id="11" name="Shape 11"/>
        <xdr:cNvSpPr txBox="1"/>
      </xdr:nvSpPr>
      <xdr:spPr>
        <a:xfrm>
          <a:off x="154195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2" name="Shape 12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3" name="Shape 13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5</xdr:row>
      <xdr:rowOff>243343</xdr:rowOff>
    </xdr:from>
    <xdr:to>
      <xdr:col>25</xdr:col>
      <xdr:colOff>734698</xdr:colOff>
      <xdr:row>13</xdr:row>
      <xdr:rowOff>24705</xdr:rowOff>
    </xdr:to>
    <xdr:sp>
      <xdr:nvSpPr>
        <xdr:cNvPr id="14" name="Shape 14"/>
        <xdr:cNvSpPr/>
      </xdr:nvSpPr>
      <xdr:spPr>
        <a:xfrm flipV="1">
          <a:off x="31798897" y="3204348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38</xdr:row>
      <xdr:rowOff>61075</xdr:rowOff>
    </xdr:from>
    <xdr:to>
      <xdr:col>25</xdr:col>
      <xdr:colOff>734698</xdr:colOff>
      <xdr:row>45</xdr:row>
      <xdr:rowOff>128188</xdr:rowOff>
    </xdr:to>
    <xdr:sp>
      <xdr:nvSpPr>
        <xdr:cNvPr id="15" name="Shape 15"/>
        <xdr:cNvSpPr/>
      </xdr:nvSpPr>
      <xdr:spPr>
        <a:xfrm flipV="1">
          <a:off x="31798897" y="14172680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1017638</xdr:colOff>
      <xdr:row>153</xdr:row>
      <xdr:rowOff>96100</xdr:rowOff>
    </xdr:from>
    <xdr:to>
      <xdr:col>12</xdr:col>
      <xdr:colOff>1204532</xdr:colOff>
      <xdr:row>202</xdr:row>
      <xdr:rowOff>120865</xdr:rowOff>
    </xdr:to>
    <xdr:sp>
      <xdr:nvSpPr>
        <xdr:cNvPr id="16" name="Shape 16"/>
        <xdr:cNvSpPr txBox="1"/>
      </xdr:nvSpPr>
      <xdr:spPr>
        <a:xfrm>
          <a:off x="1017638" y="50605905"/>
          <a:ext cx="15071295" cy="1250188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- 24/06/2020: dati P.A. Trento ricalcolo casi deceduti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Sardegna ricalcolo casi positivi (-9)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Valle d'Aosta ricalcolo tamponi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- 22/06/2020: dati Regione Marche ricalcolo casi positivi (+3)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Regione Calabria ricalcolo casi positivi (-1 riferito al giorno 18/06/2020)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P.A. Bolzano ricalcolo casi positivi (+3 già 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Sicilia ricalcolo casi positivi (-397)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Abruzzo ricalcolo casi positivi (-2 riferiti al giorno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- 18/06/2020: dati Regione Abruzzo ricalcolo casi positivi (-2 riferito ai giorni 06/04/2020 e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- 17/06/2020: dati Regione Abruzzo ricalcolo casi positivi (-1 riferito al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- 15/06/2020: dati P.A. Bolzano ricalcolo casi positivi (-2)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- 13/06/2020: dati Regione Lazio ricalcolo decessi (+25 rispetto a ieri +2 decessi nelle ultime 48 ore e +23 attribuibili a marzo e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P.A. Bolzano ricalcolo deceduti (-1 relativo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Regione Campania ricalcolo casi positivi (-230)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Abruzzo ricalcolo dati 1 decesso imputabile a oggi e 32 decessi avvenuti in periodi precedenti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Sardegna ricalcolo dei casi (-1 giorno precedente)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- 04/06/2020: dati Regione Marche ricalcolo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- 31/05/2020: dati Regione Abruzzo dimessi/guariti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- 30/05/2020: dati Regione Abruzzo aggiornamento non pervenuto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- 29/05/2020: dati Regione Marche ricalcolo decessi (11 decessi precedentemente segnalati non risultano classificabili come Covid-19 e non risultano inseriti nel database ISS)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- 25/05/2020: dati Regione Sardegna ricalcolati casi positivi (-2 per falsi positivi della ASSL di Oristano e della ASSL di Sassari)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- 24/05/2020: dati Regione Lombardia dato persone decedute non aggiornato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- 19/05/2020: dati Regione Marche ricalcolo casi positivi: -8 (-7 il 17/05/2020 e -1 il 18/05/2020)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- 18/05/2020: dati P.A. Trento non aggiornati nei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- 15/05/2020: dati Regione Lazio 73 nuovi positivi di cui 18 ultime 24/48 ore e 55 da segnalazioni recuperate di casi di marzo, aprile e maggio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- 14/05/2020: dati Regione Sardegna ricalcolo decessi (+5)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- 12/05/2020: dati Regione Lombardia aggiunti 419 casi positivi con diagnosi prima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- 08/05/2020: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- 06/05/2020: dati Regione Lombardia aggiornamento dimessi guariti (aumento)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- 04/05/2020: dati Regione Sardegna ricalcolo nuovi casi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- 02/05/2020: dati Regione Lombardia ricalcolati 329 decessi (47 di oggi e 282 da riconteggio di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- 01/05/2020: dati Regione Lazio ricalcolati 41 decessi (8 nelle ultime 48 ore e 33 ad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- 26/04/2020: dati Regione Valle d'Aosta ricalcolati (casi testati)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Sardegna ricalcolati (1.237 tamponi aggiunti)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Friuli Venezia Giulia in fase di revisione su dimessi/guariti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Lazio parziali (casi testati non completi)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Campania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- 21/04/2020: dati Regione Lombardia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- 20/04/2020: dati Regione Lombardia ricalcolati (ricalcolo di casi testati - eliminazione duplicati)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- 15/04/2020: dati Regione Friuli Venezia Giulia ricalcolati (ricalcolo di isolamento domiciliare e dimessi/guariti)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- 12/04/2020: dati P.A. Bolzano ricalcolati (ricalcolo dati guariti -110 rispetto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- 10/04/2020: dati Regione Molise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Emilia-Romagna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</xdr:col>
      <xdr:colOff>387248</xdr:colOff>
      <xdr:row>154</xdr:row>
      <xdr:rowOff>154140</xdr:rowOff>
    </xdr:from>
    <xdr:to>
      <xdr:col>2</xdr:col>
      <xdr:colOff>54508</xdr:colOff>
      <xdr:row>156</xdr:row>
      <xdr:rowOff>104052</xdr:rowOff>
    </xdr:to>
    <xdr:sp>
      <xdr:nvSpPr>
        <xdr:cNvPr id="17" name="Shape 17"/>
        <xdr:cNvSpPr txBox="1"/>
      </xdr:nvSpPr>
      <xdr:spPr>
        <a:xfrm>
          <a:off x="1581048" y="50918580"/>
          <a:ext cx="911861" cy="4591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30</xdr:col>
      <xdr:colOff>489679</xdr:colOff>
      <xdr:row>1</xdr:row>
      <xdr:rowOff>171589</xdr:rowOff>
    </xdr:from>
    <xdr:to>
      <xdr:col>35</xdr:col>
      <xdr:colOff>694390</xdr:colOff>
      <xdr:row>13</xdr:row>
      <xdr:rowOff>292949</xdr:rowOff>
    </xdr:to>
    <xdr:graphicFrame>
      <xdr:nvGraphicFramePr>
        <xdr:cNvPr id="18" name="Chart 18"/>
        <xdr:cNvGraphicFramePr/>
      </xdr:nvGraphicFramePr>
      <xdr:xfrm>
        <a:off x="37776879" y="1118374"/>
        <a:ext cx="642771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30</xdr:col>
      <xdr:colOff>103956</xdr:colOff>
      <xdr:row>32</xdr:row>
      <xdr:rowOff>318254</xdr:rowOff>
    </xdr:from>
    <xdr:to>
      <xdr:col>35</xdr:col>
      <xdr:colOff>238055</xdr:colOff>
      <xdr:row>47</xdr:row>
      <xdr:rowOff>15434</xdr:rowOff>
    </xdr:to>
    <xdr:graphicFrame>
      <xdr:nvGraphicFramePr>
        <xdr:cNvPr id="19" name="Chart 19"/>
        <xdr:cNvGraphicFramePr/>
      </xdr:nvGraphicFramePr>
      <xdr:xfrm>
        <a:off x="37391156" y="12359759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12</xdr:col>
      <xdr:colOff>535161</xdr:colOff>
      <xdr:row>29</xdr:row>
      <xdr:rowOff>11202</xdr:rowOff>
    </xdr:from>
    <xdr:to>
      <xdr:col>13</xdr:col>
      <xdr:colOff>1057613</xdr:colOff>
      <xdr:row>30</xdr:row>
      <xdr:rowOff>152616</xdr:rowOff>
    </xdr:to>
    <xdr:sp>
      <xdr:nvSpPr>
        <xdr:cNvPr id="20" name="Shape 20"/>
        <xdr:cNvSpPr txBox="1"/>
      </xdr:nvSpPr>
      <xdr:spPr>
        <a:xfrm>
          <a:off x="15419561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12</xdr:col>
      <xdr:colOff>69862</xdr:colOff>
      <xdr:row>29</xdr:row>
      <xdr:rowOff>257560</xdr:rowOff>
    </xdr:from>
    <xdr:to>
      <xdr:col>12</xdr:col>
      <xdr:colOff>508160</xdr:colOff>
      <xdr:row>29</xdr:row>
      <xdr:rowOff>257560</xdr:rowOff>
    </xdr:to>
    <xdr:sp>
      <xdr:nvSpPr>
        <xdr:cNvPr id="21" name="Shape 21"/>
        <xdr:cNvSpPr/>
      </xdr:nvSpPr>
      <xdr:spPr>
        <a:xfrm>
          <a:off x="14954262" y="112576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32</xdr:row>
      <xdr:rowOff>83928</xdr:rowOff>
    </xdr:from>
    <xdr:to>
      <xdr:col>14</xdr:col>
      <xdr:colOff>55952</xdr:colOff>
      <xdr:row>33</xdr:row>
      <xdr:rowOff>15930</xdr:rowOff>
    </xdr:to>
    <xdr:sp>
      <xdr:nvSpPr>
        <xdr:cNvPr id="22" name="Shape 22"/>
        <xdr:cNvSpPr txBox="1"/>
      </xdr:nvSpPr>
      <xdr:spPr>
        <a:xfrm>
          <a:off x="15419561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12</xdr:col>
      <xdr:colOff>69862</xdr:colOff>
      <xdr:row>32</xdr:row>
      <xdr:rowOff>227729</xdr:rowOff>
    </xdr:from>
    <xdr:to>
      <xdr:col>12</xdr:col>
      <xdr:colOff>508160</xdr:colOff>
      <xdr:row>32</xdr:row>
      <xdr:rowOff>227729</xdr:rowOff>
    </xdr:to>
    <xdr:sp>
      <xdr:nvSpPr>
        <xdr:cNvPr id="23" name="Shape 23"/>
        <xdr:cNvSpPr/>
      </xdr:nvSpPr>
      <xdr:spPr>
        <a:xfrm>
          <a:off x="14954262" y="122692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34</xdr:row>
      <xdr:rowOff>72762</xdr:rowOff>
    </xdr:from>
    <xdr:to>
      <xdr:col>13</xdr:col>
      <xdr:colOff>1208210</xdr:colOff>
      <xdr:row>35</xdr:row>
      <xdr:rowOff>4763</xdr:rowOff>
    </xdr:to>
    <xdr:sp>
      <xdr:nvSpPr>
        <xdr:cNvPr id="24" name="Shape 24"/>
        <xdr:cNvSpPr txBox="1"/>
      </xdr:nvSpPr>
      <xdr:spPr>
        <a:xfrm>
          <a:off x="15419561" y="128254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34</xdr:row>
      <xdr:rowOff>216563</xdr:rowOff>
    </xdr:from>
    <xdr:to>
      <xdr:col>12</xdr:col>
      <xdr:colOff>508160</xdr:colOff>
      <xdr:row>34</xdr:row>
      <xdr:rowOff>216563</xdr:rowOff>
    </xdr:to>
    <xdr:sp>
      <xdr:nvSpPr>
        <xdr:cNvPr id="25" name="Shape 25"/>
        <xdr:cNvSpPr/>
      </xdr:nvSpPr>
      <xdr:spPr>
        <a:xfrm>
          <a:off x="14954262" y="129692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324886</xdr:colOff>
      <xdr:row>1</xdr:row>
      <xdr:rowOff>290793</xdr:rowOff>
    </xdr:from>
    <xdr:to>
      <xdr:col>41</xdr:col>
      <xdr:colOff>584256</xdr:colOff>
      <xdr:row>14</xdr:row>
      <xdr:rowOff>131884</xdr:rowOff>
    </xdr:to>
    <xdr:graphicFrame>
      <xdr:nvGraphicFramePr>
        <xdr:cNvPr id="26" name="Chart 26"/>
        <xdr:cNvGraphicFramePr/>
      </xdr:nvGraphicFramePr>
      <xdr:xfrm>
        <a:off x="45079686" y="1237578"/>
        <a:ext cx="648237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42</xdr:col>
      <xdr:colOff>779879</xdr:colOff>
      <xdr:row>1</xdr:row>
      <xdr:rowOff>290793</xdr:rowOff>
    </xdr:from>
    <xdr:to>
      <xdr:col>47</xdr:col>
      <xdr:colOff>1109861</xdr:colOff>
      <xdr:row>14</xdr:row>
      <xdr:rowOff>131884</xdr:rowOff>
    </xdr:to>
    <xdr:graphicFrame>
      <xdr:nvGraphicFramePr>
        <xdr:cNvPr id="27" name="Chart 27"/>
        <xdr:cNvGraphicFramePr/>
      </xdr:nvGraphicFramePr>
      <xdr:xfrm>
        <a:off x="53002279" y="1237578"/>
        <a:ext cx="6552983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898735</xdr:colOff>
      <xdr:row>32</xdr:row>
      <xdr:rowOff>139486</xdr:rowOff>
    </xdr:from>
    <xdr:to>
      <xdr:col>42</xdr:col>
      <xdr:colOff>90035</xdr:colOff>
      <xdr:row>46</xdr:row>
      <xdr:rowOff>223147</xdr:rowOff>
    </xdr:to>
    <xdr:graphicFrame>
      <xdr:nvGraphicFramePr>
        <xdr:cNvPr id="28" name="Chart 28"/>
        <xdr:cNvGraphicFramePr/>
      </xdr:nvGraphicFramePr>
      <xdr:xfrm>
        <a:off x="45653535" y="12180991"/>
        <a:ext cx="665890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42</xdr:col>
      <xdr:colOff>1162478</xdr:colOff>
      <xdr:row>32</xdr:row>
      <xdr:rowOff>139486</xdr:rowOff>
    </xdr:from>
    <xdr:to>
      <xdr:col>48</xdr:col>
      <xdr:colOff>106636</xdr:colOff>
      <xdr:row>46</xdr:row>
      <xdr:rowOff>223147</xdr:rowOff>
    </xdr:to>
    <xdr:graphicFrame>
      <xdr:nvGraphicFramePr>
        <xdr:cNvPr id="29" name="Chart 29"/>
        <xdr:cNvGraphicFramePr/>
      </xdr:nvGraphicFramePr>
      <xdr:xfrm>
        <a:off x="53384878" y="12180991"/>
        <a:ext cx="641175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29</xdr:col>
      <xdr:colOff>1177865</xdr:colOff>
      <xdr:row>17</xdr:row>
      <xdr:rowOff>212062</xdr:rowOff>
    </xdr:from>
    <xdr:to>
      <xdr:col>35</xdr:col>
      <xdr:colOff>246231</xdr:colOff>
      <xdr:row>31</xdr:row>
      <xdr:rowOff>327472</xdr:rowOff>
    </xdr:to>
    <xdr:graphicFrame>
      <xdr:nvGraphicFramePr>
        <xdr:cNvPr id="30" name="Chart 30"/>
        <xdr:cNvGraphicFramePr/>
      </xdr:nvGraphicFramePr>
      <xdr:xfrm>
        <a:off x="37220465" y="7198967"/>
        <a:ext cx="65359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12</xdr:col>
      <xdr:colOff>535161</xdr:colOff>
      <xdr:row>47</xdr:row>
      <xdr:rowOff>55225</xdr:rowOff>
    </xdr:from>
    <xdr:to>
      <xdr:col>13</xdr:col>
      <xdr:colOff>1208210</xdr:colOff>
      <xdr:row>47</xdr:row>
      <xdr:rowOff>342826</xdr:rowOff>
    </xdr:to>
    <xdr:sp>
      <xdr:nvSpPr>
        <xdr:cNvPr id="31" name="Shape 31"/>
        <xdr:cNvSpPr txBox="1"/>
      </xdr:nvSpPr>
      <xdr:spPr>
        <a:xfrm>
          <a:off x="15419561" y="171767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47</xdr:row>
      <xdr:rowOff>199026</xdr:rowOff>
    </xdr:from>
    <xdr:to>
      <xdr:col>12</xdr:col>
      <xdr:colOff>508160</xdr:colOff>
      <xdr:row>47</xdr:row>
      <xdr:rowOff>199026</xdr:rowOff>
    </xdr:to>
    <xdr:sp>
      <xdr:nvSpPr>
        <xdr:cNvPr id="32" name="Shape 32"/>
        <xdr:cNvSpPr/>
      </xdr:nvSpPr>
      <xdr:spPr>
        <a:xfrm>
          <a:off x="14954262" y="1732053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569430</xdr:colOff>
      <xdr:row>68</xdr:row>
      <xdr:rowOff>21029</xdr:rowOff>
    </xdr:from>
    <xdr:to>
      <xdr:col>22</xdr:col>
      <xdr:colOff>808779</xdr:colOff>
      <xdr:row>83</xdr:row>
      <xdr:rowOff>9439</xdr:rowOff>
    </xdr:to>
    <xdr:graphicFrame>
      <xdr:nvGraphicFramePr>
        <xdr:cNvPr id="33" name="Chart 33"/>
        <xdr:cNvGraphicFramePr/>
      </xdr:nvGraphicFramePr>
      <xdr:xfrm>
        <a:off x="21676829" y="23943384"/>
        <a:ext cx="646235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23</xdr:col>
      <xdr:colOff>1128456</xdr:colOff>
      <xdr:row>68</xdr:row>
      <xdr:rowOff>21029</xdr:rowOff>
    </xdr:from>
    <xdr:to>
      <xdr:col>29</xdr:col>
      <xdr:colOff>143226</xdr:colOff>
      <xdr:row>83</xdr:row>
      <xdr:rowOff>9439</xdr:rowOff>
    </xdr:to>
    <xdr:graphicFrame>
      <xdr:nvGraphicFramePr>
        <xdr:cNvPr id="34" name="Chart 34"/>
        <xdr:cNvGraphicFramePr/>
      </xdr:nvGraphicFramePr>
      <xdr:xfrm>
        <a:off x="29703456" y="23943384"/>
        <a:ext cx="648237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12</xdr:col>
      <xdr:colOff>602102</xdr:colOff>
      <xdr:row>73</xdr:row>
      <xdr:rowOff>45756</xdr:rowOff>
    </xdr:from>
    <xdr:to>
      <xdr:col>14</xdr:col>
      <xdr:colOff>324760</xdr:colOff>
      <xdr:row>73</xdr:row>
      <xdr:rowOff>333357</xdr:rowOff>
    </xdr:to>
    <xdr:sp>
      <xdr:nvSpPr>
        <xdr:cNvPr id="35" name="Shape 35"/>
        <xdr:cNvSpPr txBox="1"/>
      </xdr:nvSpPr>
      <xdr:spPr>
        <a:xfrm>
          <a:off x="15486502" y="255746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12</xdr:col>
      <xdr:colOff>136804</xdr:colOff>
      <xdr:row>73</xdr:row>
      <xdr:rowOff>189557</xdr:rowOff>
    </xdr:from>
    <xdr:to>
      <xdr:col>12</xdr:col>
      <xdr:colOff>575102</xdr:colOff>
      <xdr:row>73</xdr:row>
      <xdr:rowOff>189557</xdr:rowOff>
    </xdr:to>
    <xdr:sp>
      <xdr:nvSpPr>
        <xdr:cNvPr id="36" name="Shape 36"/>
        <xdr:cNvSpPr/>
      </xdr:nvSpPr>
      <xdr:spPr>
        <a:xfrm>
          <a:off x="15021204" y="2571846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70</xdr:row>
      <xdr:rowOff>150299</xdr:rowOff>
    </xdr:from>
    <xdr:to>
      <xdr:col>14</xdr:col>
      <xdr:colOff>407602</xdr:colOff>
      <xdr:row>72</xdr:row>
      <xdr:rowOff>221726</xdr:rowOff>
    </xdr:to>
    <xdr:sp>
      <xdr:nvSpPr>
        <xdr:cNvPr id="37" name="Shape 37"/>
        <xdr:cNvSpPr txBox="1"/>
      </xdr:nvSpPr>
      <xdr:spPr>
        <a:xfrm>
          <a:off x="15486502" y="24707654"/>
          <a:ext cx="22947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ancora conteggiati</a:t>
          </a:r>
        </a:p>
      </xdr:txBody>
    </xdr:sp>
    <xdr:clientData/>
  </xdr:twoCellAnchor>
  <xdr:twoCellAnchor>
    <xdr:from>
      <xdr:col>12</xdr:col>
      <xdr:colOff>136804</xdr:colOff>
      <xdr:row>71</xdr:row>
      <xdr:rowOff>169016</xdr:rowOff>
    </xdr:from>
    <xdr:to>
      <xdr:col>12</xdr:col>
      <xdr:colOff>575102</xdr:colOff>
      <xdr:row>71</xdr:row>
      <xdr:rowOff>169016</xdr:rowOff>
    </xdr:to>
    <xdr:sp>
      <xdr:nvSpPr>
        <xdr:cNvPr id="38" name="Shape 38"/>
        <xdr:cNvSpPr/>
      </xdr:nvSpPr>
      <xdr:spPr>
        <a:xfrm>
          <a:off x="15021204" y="2504387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74</xdr:row>
      <xdr:rowOff>251446</xdr:rowOff>
    </xdr:from>
    <xdr:to>
      <xdr:col>14</xdr:col>
      <xdr:colOff>275725</xdr:colOff>
      <xdr:row>76</xdr:row>
      <xdr:rowOff>94410</xdr:rowOff>
    </xdr:to>
    <xdr:sp>
      <xdr:nvSpPr>
        <xdr:cNvPr id="39" name="Shape 39"/>
        <xdr:cNvSpPr txBox="1"/>
      </xdr:nvSpPr>
      <xdr:spPr>
        <a:xfrm>
          <a:off x="15486502" y="26135951"/>
          <a:ext cx="216282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guariti alto perché include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dati dei giorni precedenti</a:t>
          </a:r>
        </a:p>
      </xdr:txBody>
    </xdr:sp>
    <xdr:clientData/>
  </xdr:twoCellAnchor>
  <xdr:twoCellAnchor>
    <xdr:from>
      <xdr:col>12</xdr:col>
      <xdr:colOff>136804</xdr:colOff>
      <xdr:row>75</xdr:row>
      <xdr:rowOff>163402</xdr:rowOff>
    </xdr:from>
    <xdr:to>
      <xdr:col>12</xdr:col>
      <xdr:colOff>575102</xdr:colOff>
      <xdr:row>75</xdr:row>
      <xdr:rowOff>163402</xdr:rowOff>
    </xdr:to>
    <xdr:sp>
      <xdr:nvSpPr>
        <xdr:cNvPr id="40" name="Shape 40"/>
        <xdr:cNvSpPr/>
      </xdr:nvSpPr>
      <xdr:spPr>
        <a:xfrm>
          <a:off x="15021204" y="2638445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87</xdr:row>
      <xdr:rowOff>48059</xdr:rowOff>
    </xdr:from>
    <xdr:to>
      <xdr:col>13</xdr:col>
      <xdr:colOff>524264</xdr:colOff>
      <xdr:row>87</xdr:row>
      <xdr:rowOff>335661</xdr:rowOff>
    </xdr:to>
    <xdr:sp>
      <xdr:nvSpPr>
        <xdr:cNvPr id="41" name="Shape 41"/>
        <xdr:cNvSpPr txBox="1"/>
      </xdr:nvSpPr>
      <xdr:spPr>
        <a:xfrm>
          <a:off x="15486502" y="300981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12</xdr:col>
      <xdr:colOff>136804</xdr:colOff>
      <xdr:row>87</xdr:row>
      <xdr:rowOff>191863</xdr:rowOff>
    </xdr:from>
    <xdr:to>
      <xdr:col>12</xdr:col>
      <xdr:colOff>575102</xdr:colOff>
      <xdr:row>87</xdr:row>
      <xdr:rowOff>191863</xdr:rowOff>
    </xdr:to>
    <xdr:sp>
      <xdr:nvSpPr>
        <xdr:cNvPr id="42" name="Shape 42"/>
        <xdr:cNvSpPr/>
      </xdr:nvSpPr>
      <xdr:spPr>
        <a:xfrm>
          <a:off x="15021204" y="30241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92</xdr:row>
      <xdr:rowOff>251325</xdr:rowOff>
    </xdr:from>
    <xdr:to>
      <xdr:col>13</xdr:col>
      <xdr:colOff>1238944</xdr:colOff>
      <xdr:row>94</xdr:row>
      <xdr:rowOff>113339</xdr:rowOff>
    </xdr:to>
    <xdr:sp>
      <xdr:nvSpPr>
        <xdr:cNvPr id="43" name="Shape 43"/>
        <xdr:cNvSpPr txBox="1"/>
      </xdr:nvSpPr>
      <xdr:spPr>
        <a:xfrm>
          <a:off x="15419561" y="31946080"/>
          <a:ext cx="194838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in Lombardia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non aggiornati</a:t>
          </a:r>
        </a:p>
      </xdr:txBody>
    </xdr:sp>
    <xdr:clientData/>
  </xdr:twoCellAnchor>
  <xdr:twoCellAnchor>
    <xdr:from>
      <xdr:col>12</xdr:col>
      <xdr:colOff>69862</xdr:colOff>
      <xdr:row>93</xdr:row>
      <xdr:rowOff>163185</xdr:rowOff>
    </xdr:from>
    <xdr:to>
      <xdr:col>12</xdr:col>
      <xdr:colOff>508160</xdr:colOff>
      <xdr:row>93</xdr:row>
      <xdr:rowOff>163185</xdr:rowOff>
    </xdr:to>
    <xdr:sp>
      <xdr:nvSpPr>
        <xdr:cNvPr id="44" name="Shape 44"/>
        <xdr:cNvSpPr/>
      </xdr:nvSpPr>
      <xdr:spPr>
        <a:xfrm>
          <a:off x="14954262" y="32175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589041</xdr:colOff>
      <xdr:row>102</xdr:row>
      <xdr:rowOff>265560</xdr:rowOff>
    </xdr:from>
    <xdr:to>
      <xdr:col>13</xdr:col>
      <xdr:colOff>513717</xdr:colOff>
      <xdr:row>104</xdr:row>
      <xdr:rowOff>70424</xdr:rowOff>
    </xdr:to>
    <xdr:sp>
      <xdr:nvSpPr>
        <xdr:cNvPr id="45" name="Shape 45"/>
        <xdr:cNvSpPr txBox="1"/>
      </xdr:nvSpPr>
      <xdr:spPr>
        <a:xfrm>
          <a:off x="15473441" y="35135315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12</xdr:col>
      <xdr:colOff>123742</xdr:colOff>
      <xdr:row>103</xdr:row>
      <xdr:rowOff>175371</xdr:rowOff>
    </xdr:from>
    <xdr:to>
      <xdr:col>12</xdr:col>
      <xdr:colOff>562041</xdr:colOff>
      <xdr:row>103</xdr:row>
      <xdr:rowOff>175371</xdr:rowOff>
    </xdr:to>
    <xdr:sp>
      <xdr:nvSpPr>
        <xdr:cNvPr id="46" name="Shape 46"/>
        <xdr:cNvSpPr/>
      </xdr:nvSpPr>
      <xdr:spPr>
        <a:xfrm>
          <a:off x="15008142" y="35381676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601510</xdr:colOff>
      <xdr:row>112</xdr:row>
      <xdr:rowOff>49280</xdr:rowOff>
    </xdr:from>
    <xdr:to>
      <xdr:col>13</xdr:col>
      <xdr:colOff>1197995</xdr:colOff>
      <xdr:row>115</xdr:row>
      <xdr:rowOff>12619</xdr:rowOff>
    </xdr:to>
    <xdr:sp>
      <xdr:nvSpPr>
        <xdr:cNvPr id="47" name="Shape 47"/>
        <xdr:cNvSpPr txBox="1"/>
      </xdr:nvSpPr>
      <xdr:spPr>
        <a:xfrm>
          <a:off x="15485910" y="38170235"/>
          <a:ext cx="184108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55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23 deceduti nel Lazio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tra Marzo e Aprile e non ancora conteggiati</a:t>
          </a:r>
        </a:p>
      </xdr:txBody>
    </xdr:sp>
    <xdr:clientData/>
  </xdr:twoCellAnchor>
  <xdr:twoCellAnchor>
    <xdr:from>
      <xdr:col>12</xdr:col>
      <xdr:colOff>123511</xdr:colOff>
      <xdr:row>113</xdr:row>
      <xdr:rowOff>183252</xdr:rowOff>
    </xdr:from>
    <xdr:to>
      <xdr:col>12</xdr:col>
      <xdr:colOff>561810</xdr:colOff>
      <xdr:row>113</xdr:row>
      <xdr:rowOff>183252</xdr:rowOff>
    </xdr:to>
    <xdr:sp>
      <xdr:nvSpPr>
        <xdr:cNvPr id="48" name="Shape 48"/>
        <xdr:cNvSpPr/>
      </xdr:nvSpPr>
      <xdr:spPr>
        <a:xfrm>
          <a:off x="15007911" y="3862170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589402</xdr:colOff>
      <xdr:row>108</xdr:row>
      <xdr:rowOff>139407</xdr:rowOff>
    </xdr:from>
    <xdr:to>
      <xdr:col>13</xdr:col>
      <xdr:colOff>1185887</xdr:colOff>
      <xdr:row>110</xdr:row>
      <xdr:rowOff>210834</xdr:rowOff>
    </xdr:to>
    <xdr:sp>
      <xdr:nvSpPr>
        <xdr:cNvPr id="49" name="Shape 49"/>
        <xdr:cNvSpPr txBox="1"/>
      </xdr:nvSpPr>
      <xdr:spPr>
        <a:xfrm>
          <a:off x="15473802" y="36990362"/>
          <a:ext cx="184108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47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32 deceduti in Abruzzo non ancora conteggiati</a:t>
          </a:r>
        </a:p>
      </xdr:txBody>
    </xdr:sp>
    <xdr:clientData/>
  </xdr:twoCellAnchor>
  <xdr:twoCellAnchor>
    <xdr:from>
      <xdr:col>12</xdr:col>
      <xdr:colOff>111404</xdr:colOff>
      <xdr:row>109</xdr:row>
      <xdr:rowOff>170822</xdr:rowOff>
    </xdr:from>
    <xdr:to>
      <xdr:col>12</xdr:col>
      <xdr:colOff>549702</xdr:colOff>
      <xdr:row>109</xdr:row>
      <xdr:rowOff>170822</xdr:rowOff>
    </xdr:to>
    <xdr:sp>
      <xdr:nvSpPr>
        <xdr:cNvPr id="50" name="Shape 50"/>
        <xdr:cNvSpPr/>
      </xdr:nvSpPr>
      <xdr:spPr>
        <a:xfrm>
          <a:off x="14995804" y="3733927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636761</xdr:colOff>
      <xdr:row>118</xdr:row>
      <xdr:rowOff>237729</xdr:rowOff>
    </xdr:from>
    <xdr:to>
      <xdr:col>13</xdr:col>
      <xdr:colOff>956013</xdr:colOff>
      <xdr:row>120</xdr:row>
      <xdr:rowOff>99743</xdr:rowOff>
    </xdr:to>
    <xdr:sp>
      <xdr:nvSpPr>
        <xdr:cNvPr id="51" name="Shape 51"/>
        <xdr:cNvSpPr txBox="1"/>
      </xdr:nvSpPr>
      <xdr:spPr>
        <a:xfrm>
          <a:off x="15521161" y="40263684"/>
          <a:ext cx="15638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casi positivi Sicilia: -397</a:t>
          </a:r>
        </a:p>
      </xdr:txBody>
    </xdr:sp>
    <xdr:clientData/>
  </xdr:twoCellAnchor>
  <xdr:twoCellAnchor>
    <xdr:from>
      <xdr:col>12</xdr:col>
      <xdr:colOff>158762</xdr:colOff>
      <xdr:row>119</xdr:row>
      <xdr:rowOff>166587</xdr:rowOff>
    </xdr:from>
    <xdr:to>
      <xdr:col>12</xdr:col>
      <xdr:colOff>597060</xdr:colOff>
      <xdr:row>119</xdr:row>
      <xdr:rowOff>166587</xdr:rowOff>
    </xdr:to>
    <xdr:sp>
      <xdr:nvSpPr>
        <xdr:cNvPr id="52" name="Shape 52"/>
        <xdr:cNvSpPr/>
      </xdr:nvSpPr>
      <xdr:spPr>
        <a:xfrm>
          <a:off x="15043162" y="4051004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614802</xdr:colOff>
      <xdr:row>123</xdr:row>
      <xdr:rowOff>117312</xdr:rowOff>
    </xdr:from>
    <xdr:to>
      <xdr:col>13</xdr:col>
      <xdr:colOff>1057613</xdr:colOff>
      <xdr:row>125</xdr:row>
      <xdr:rowOff>188739</xdr:rowOff>
    </xdr:to>
    <xdr:sp>
      <xdr:nvSpPr>
        <xdr:cNvPr id="53" name="Shape 53"/>
        <xdr:cNvSpPr txBox="1"/>
      </xdr:nvSpPr>
      <xdr:spPr>
        <a:xfrm>
          <a:off x="15499202" y="41730767"/>
          <a:ext cx="168741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deceduti e guariti P.A. Trento: -61 deceduti e +447 guariti</a:t>
          </a:r>
        </a:p>
      </xdr:txBody>
    </xdr:sp>
    <xdr:clientData/>
  </xdr:twoCellAnchor>
  <xdr:twoCellAnchor>
    <xdr:from>
      <xdr:col>12</xdr:col>
      <xdr:colOff>136804</xdr:colOff>
      <xdr:row>124</xdr:row>
      <xdr:rowOff>161427</xdr:rowOff>
    </xdr:from>
    <xdr:to>
      <xdr:col>12</xdr:col>
      <xdr:colOff>575102</xdr:colOff>
      <xdr:row>124</xdr:row>
      <xdr:rowOff>161427</xdr:rowOff>
    </xdr:to>
    <xdr:sp>
      <xdr:nvSpPr>
        <xdr:cNvPr id="54" name="Shape 54"/>
        <xdr:cNvSpPr/>
      </xdr:nvSpPr>
      <xdr:spPr>
        <a:xfrm>
          <a:off x="15021204" y="420923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13</xdr:col>
      <xdr:colOff>1200844</xdr:colOff>
      <xdr:row>124</xdr:row>
      <xdr:rowOff>9224</xdr:rowOff>
    </xdr:from>
    <xdr:to>
      <xdr:col>15</xdr:col>
      <xdr:colOff>552729</xdr:colOff>
      <xdr:row>124</xdr:row>
      <xdr:rowOff>296826</xdr:rowOff>
    </xdr:to>
    <xdr:sp>
      <xdr:nvSpPr>
        <xdr:cNvPr id="55" name="Shape 55"/>
        <xdr:cNvSpPr txBox="1"/>
      </xdr:nvSpPr>
      <xdr:spPr>
        <a:xfrm>
          <a:off x="17329844" y="41940179"/>
          <a:ext cx="1841086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Deceduti giornalieri +30 !!!!</a:t>
          </a:r>
        </a:p>
      </xdr:txBody>
    </xdr:sp>
    <xdr:clientData/>
  </xdr:twoCellAnchor>
  <xdr:twoCellAnchor>
    <xdr:from>
      <xdr:col>12</xdr:col>
      <xdr:colOff>636761</xdr:colOff>
      <xdr:row>125</xdr:row>
      <xdr:rowOff>187148</xdr:rowOff>
    </xdr:from>
    <xdr:to>
      <xdr:col>14</xdr:col>
      <xdr:colOff>1052691</xdr:colOff>
      <xdr:row>126</xdr:row>
      <xdr:rowOff>157250</xdr:rowOff>
    </xdr:to>
    <xdr:sp>
      <xdr:nvSpPr>
        <xdr:cNvPr id="56" name="Shape 56"/>
        <xdr:cNvSpPr txBox="1"/>
      </xdr:nvSpPr>
      <xdr:spPr>
        <a:xfrm>
          <a:off x="15521161" y="42435603"/>
          <a:ext cx="290513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focolai a Mondragone (CE) e Bologna</a:t>
          </a:r>
        </a:p>
      </xdr:txBody>
    </xdr:sp>
    <xdr:clientData/>
  </xdr:twoCellAnchor>
  <xdr:twoCellAnchor>
    <xdr:from>
      <xdr:col>12</xdr:col>
      <xdr:colOff>118710</xdr:colOff>
      <xdr:row>125</xdr:row>
      <xdr:rowOff>154766</xdr:rowOff>
    </xdr:from>
    <xdr:to>
      <xdr:col>12</xdr:col>
      <xdr:colOff>597061</xdr:colOff>
      <xdr:row>126</xdr:row>
      <xdr:rowOff>13450</xdr:rowOff>
    </xdr:to>
    <xdr:sp>
      <xdr:nvSpPr>
        <xdr:cNvPr id="57" name="Shape 57"/>
        <xdr:cNvSpPr/>
      </xdr:nvSpPr>
      <xdr:spPr>
        <a:xfrm>
          <a:off x="15003110" y="42403221"/>
          <a:ext cx="478352" cy="176185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1243012</xdr:colOff>
      <xdr:row>148</xdr:row>
      <xdr:rowOff>16255</xdr:rowOff>
    </xdr:from>
    <xdr:to>
      <xdr:col>8</xdr:col>
      <xdr:colOff>223264</xdr:colOff>
      <xdr:row>150</xdr:row>
      <xdr:rowOff>160261</xdr:rowOff>
    </xdr:to>
    <xdr:sp>
      <xdr:nvSpPr>
        <xdr:cNvPr id="58" name="Shape 58"/>
        <xdr:cNvSpPr txBox="1"/>
      </xdr:nvSpPr>
      <xdr:spPr>
        <a:xfrm>
          <a:off x="6170612" y="49252885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  <xdr:twoCellAnchor>
    <xdr:from>
      <xdr:col>14</xdr:col>
      <xdr:colOff>17852</xdr:colOff>
      <xdr:row>153</xdr:row>
      <xdr:rowOff>175267</xdr:rowOff>
    </xdr:from>
    <xdr:to>
      <xdr:col>26</xdr:col>
      <xdr:colOff>153946</xdr:colOff>
      <xdr:row>178</xdr:row>
      <xdr:rowOff>229049</xdr:rowOff>
    </xdr:to>
    <xdr:sp>
      <xdr:nvSpPr>
        <xdr:cNvPr id="59" name="Shape 59"/>
        <xdr:cNvSpPr txBox="1"/>
      </xdr:nvSpPr>
      <xdr:spPr>
        <a:xfrm>
          <a:off x="17391452" y="50685072"/>
          <a:ext cx="15071295" cy="641965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12/07/2020 La Regione Calabria segnala che dallo screening condotto su 70 migranti sbarcati ieri a Roccella Ionica sono stati intercettati 26 soggetti positivi dal laboratorio dell'ASP di Reggio Calabria; in strutture dedicate, appositamente individuate dalla Prefettura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10/07/2020 La Regione Lazio segnala che si aggiungono ulteriori 12 persone positive a test molecolare per la ricerca di SARS-CoV-2 identificate a seguito di screening effettuato allo sbarco del volo DACCA-FCO atterrato il 6/06/2020 alle 17.45 presso l'aeroporto Leonardo da Vinci di Fiumicino, come da ordinanza regionale. Il totale delle persone positive dal volo in oggetto è 48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09/07/2020 Le Regioni Liguria, Piemonte e Valle d'Aosta riportano un numero inferiore di casi diagnostici rispetto a ieri, per un ricalcolo, sono aumentati infatti gli screening. La regione Emilia Romagna comunica che a seguito di un ricontrollo, sono stati eliminati dall'AUsl di Reggio Emilia 16 casi: 15 casi erano doppi inserimenti, un caso è stato riattribuito all'AUsl di Cesena. Il totale dei casi all'08.07 era di 28.740, pertanto l'incremento reale dei casi di oggi è +29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08/07/2020 La Regione Lazio segnala che al totale dei casi positivi si aggiunge un totale di 37 persone positive a test molecolare per la ricerca di SARS-CoV-2 identificate a seguito di screening effettuato allo sbarco del volo DACCA-FCO atterrato il 6/06/2020 alle 17.45 presso l'aeroporto Leonardo da Vinci di Fiumicino, come da ordinanza regionale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07/07/2020 La Regione Puglia riporta un caso totale in meno rispetto a ieri perchè ha eliminato un caso duplicato, alla Regione Lazio si aggiungono 21 persone positive a test molecolare per la ricerca di SARS-CoV-2 identificate a seguito di screening effettuato allo sbarco del volo DACCA –FCO atterrato il 6/06/2020 alle 17.45 presso l’aeroporto Leonardo da Vinci di Fiumicino, come da ordinanza regionale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06/07/2020 La Regione Friuli Venezia Giulia riporta una diminuzione dei Guariti,rispetto a ieri, in quanto è stata rilevata una ripositivizzazione, la Regione Piemonte riporta che i dati dei casi totali da diagnosi stanno diminuendo in quanto stanno effettuando un ricalcolo e di conseguenza aumentano i casi da screening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01/07/2020 La Regione Marche ha comunicato il seguente ricalcolo: n.4 decessi precedentemente segnalati non risultano classificabili come COVID-19 positivi, la Regione Puglia ha comunicato il seguente ricalcolo: ha eliminato n.1 caso duplicato</a:t>
          </a:r>
        </a:p>
      </xdr:txBody>
    </xdr:sp>
    <xdr:clientData/>
  </xdr:twoCellAnchor>
  <xdr:twoCellAnchor>
    <xdr:from>
      <xdr:col>14</xdr:col>
      <xdr:colOff>581262</xdr:colOff>
      <xdr:row>153</xdr:row>
      <xdr:rowOff>91275</xdr:rowOff>
    </xdr:from>
    <xdr:to>
      <xdr:col>15</xdr:col>
      <xdr:colOff>1062338</xdr:colOff>
      <xdr:row>155</xdr:row>
      <xdr:rowOff>41187</xdr:rowOff>
    </xdr:to>
    <xdr:sp>
      <xdr:nvSpPr>
        <xdr:cNvPr id="60" name="Shape 60"/>
        <xdr:cNvSpPr txBox="1"/>
      </xdr:nvSpPr>
      <xdr:spPr>
        <a:xfrm>
          <a:off x="17954862" y="50601080"/>
          <a:ext cx="1725677" cy="4591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 - NEW</a:t>
          </a:r>
        </a:p>
      </xdr:txBody>
    </xdr:sp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1040923</xdr:colOff>
      <xdr:row>0</xdr:row>
      <xdr:rowOff>926102</xdr:rowOff>
    </xdr:from>
    <xdr:to>
      <xdr:col>16</xdr:col>
      <xdr:colOff>52177</xdr:colOff>
      <xdr:row>16</xdr:row>
      <xdr:rowOff>111237</xdr:rowOff>
    </xdr:to>
    <xdr:graphicFrame>
      <xdr:nvGraphicFramePr>
        <xdr:cNvPr id="394" name="Chart 394"/>
        <xdr:cNvGraphicFramePr/>
      </xdr:nvGraphicFramePr>
      <xdr:xfrm>
        <a:off x="13436123" y="926102"/>
        <a:ext cx="64788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17</xdr:col>
      <xdr:colOff>311806</xdr:colOff>
      <xdr:row>0</xdr:row>
      <xdr:rowOff>926102</xdr:rowOff>
    </xdr:from>
    <xdr:to>
      <xdr:col>22</xdr:col>
      <xdr:colOff>394008</xdr:colOff>
      <xdr:row>16</xdr:row>
      <xdr:rowOff>111237</xdr:rowOff>
    </xdr:to>
    <xdr:graphicFrame>
      <xdr:nvGraphicFramePr>
        <xdr:cNvPr id="395" name="Chart 395"/>
        <xdr:cNvGraphicFramePr/>
      </xdr:nvGraphicFramePr>
      <xdr:xfrm>
        <a:off x="21419206" y="926102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132322</xdr:colOff>
      <xdr:row>17</xdr:row>
      <xdr:rowOff>215243</xdr:rowOff>
    </xdr:from>
    <xdr:to>
      <xdr:col>16</xdr:col>
      <xdr:colOff>317564</xdr:colOff>
      <xdr:row>33</xdr:row>
      <xdr:rowOff>287473</xdr:rowOff>
    </xdr:to>
    <xdr:graphicFrame>
      <xdr:nvGraphicFramePr>
        <xdr:cNvPr id="396" name="Chart 396"/>
        <xdr:cNvGraphicFramePr/>
      </xdr:nvGraphicFramePr>
      <xdr:xfrm>
        <a:off x="13772122" y="6144873"/>
        <a:ext cx="640824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64664</xdr:colOff>
      <xdr:row>17</xdr:row>
      <xdr:rowOff>215243</xdr:rowOff>
    </xdr:from>
    <xdr:to>
      <xdr:col>22</xdr:col>
      <xdr:colOff>541482</xdr:colOff>
      <xdr:row>33</xdr:row>
      <xdr:rowOff>287473</xdr:rowOff>
    </xdr:to>
    <xdr:graphicFrame>
      <xdr:nvGraphicFramePr>
        <xdr:cNvPr id="397" name="Chart 397"/>
        <xdr:cNvGraphicFramePr/>
      </xdr:nvGraphicFramePr>
      <xdr:xfrm>
        <a:off x="21172064" y="6144873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928192</xdr:colOff>
      <xdr:row>39</xdr:row>
      <xdr:rowOff>18696</xdr:rowOff>
    </xdr:from>
    <xdr:to>
      <xdr:col>16</xdr:col>
      <xdr:colOff>98751</xdr:colOff>
      <xdr:row>55</xdr:row>
      <xdr:rowOff>18281</xdr:rowOff>
    </xdr:to>
    <xdr:graphicFrame>
      <xdr:nvGraphicFramePr>
        <xdr:cNvPr id="398" name="Chart 398"/>
        <xdr:cNvGraphicFramePr/>
      </xdr:nvGraphicFramePr>
      <xdr:xfrm>
        <a:off x="13323392" y="12429136"/>
        <a:ext cx="6638160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274842</xdr:rowOff>
    </xdr:from>
    <xdr:to>
      <xdr:col>9</xdr:col>
      <xdr:colOff>433259</xdr:colOff>
      <xdr:row>24</xdr:row>
      <xdr:rowOff>42103</xdr:rowOff>
    </xdr:to>
    <xdr:sp>
      <xdr:nvSpPr>
        <xdr:cNvPr id="399" name="Shape 399"/>
        <xdr:cNvSpPr txBox="1"/>
      </xdr:nvSpPr>
      <xdr:spPr>
        <a:xfrm>
          <a:off x="10514591" y="73550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176769</xdr:rowOff>
    </xdr:from>
    <xdr:to>
      <xdr:col>8</xdr:col>
      <xdr:colOff>578279</xdr:colOff>
      <xdr:row>22</xdr:row>
      <xdr:rowOff>176769</xdr:rowOff>
    </xdr:to>
    <xdr:sp>
      <xdr:nvSpPr>
        <xdr:cNvPr id="400" name="Shape 400"/>
        <xdr:cNvSpPr/>
      </xdr:nvSpPr>
      <xdr:spPr>
        <a:xfrm>
          <a:off x="10045980" y="75637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24</xdr:row>
      <xdr:rowOff>279788</xdr:rowOff>
    </xdr:from>
    <xdr:to>
      <xdr:col>9</xdr:col>
      <xdr:colOff>433259</xdr:colOff>
      <xdr:row>27</xdr:row>
      <xdr:rowOff>47049</xdr:rowOff>
    </xdr:to>
    <xdr:sp>
      <xdr:nvSpPr>
        <xdr:cNvPr id="401" name="Shape 401"/>
        <xdr:cNvSpPr txBox="1"/>
      </xdr:nvSpPr>
      <xdr:spPr>
        <a:xfrm>
          <a:off x="10514591" y="8299203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25</xdr:row>
      <xdr:rowOff>181714</xdr:rowOff>
    </xdr:from>
    <xdr:to>
      <xdr:col>8</xdr:col>
      <xdr:colOff>578279</xdr:colOff>
      <xdr:row>25</xdr:row>
      <xdr:rowOff>181714</xdr:rowOff>
    </xdr:to>
    <xdr:sp>
      <xdr:nvSpPr>
        <xdr:cNvPr id="402" name="Shape 402"/>
        <xdr:cNvSpPr/>
      </xdr:nvSpPr>
      <xdr:spPr>
        <a:xfrm>
          <a:off x="10045980" y="85078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476188</xdr:colOff>
      <xdr:row>3</xdr:row>
      <xdr:rowOff>217715</xdr:rowOff>
    </xdr:from>
    <xdr:to>
      <xdr:col>20</xdr:col>
      <xdr:colOff>476188</xdr:colOff>
      <xdr:row>14</xdr:row>
      <xdr:rowOff>206662</xdr:rowOff>
    </xdr:to>
    <xdr:sp>
      <xdr:nvSpPr>
        <xdr:cNvPr id="403" name="Shape 403"/>
        <xdr:cNvSpPr/>
      </xdr:nvSpPr>
      <xdr:spPr>
        <a:xfrm flipV="1">
          <a:off x="25317388" y="2117000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27285</xdr:colOff>
      <xdr:row>0</xdr:row>
      <xdr:rowOff>926102</xdr:rowOff>
    </xdr:from>
    <xdr:to>
      <xdr:col>28</xdr:col>
      <xdr:colOff>479138</xdr:colOff>
      <xdr:row>16</xdr:row>
      <xdr:rowOff>111237</xdr:rowOff>
    </xdr:to>
    <xdr:graphicFrame>
      <xdr:nvGraphicFramePr>
        <xdr:cNvPr id="404" name="Chart 404"/>
        <xdr:cNvGraphicFramePr/>
      </xdr:nvGraphicFramePr>
      <xdr:xfrm>
        <a:off x="28602285" y="926102"/>
        <a:ext cx="66748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16</xdr:col>
      <xdr:colOff>786521</xdr:colOff>
      <xdr:row>38</xdr:row>
      <xdr:rowOff>39651</xdr:rowOff>
    </xdr:from>
    <xdr:to>
      <xdr:col>18</xdr:col>
      <xdr:colOff>1212388</xdr:colOff>
      <xdr:row>52</xdr:row>
      <xdr:rowOff>25681</xdr:rowOff>
    </xdr:to>
    <xdr:sp>
      <xdr:nvSpPr>
        <xdr:cNvPr id="405" name="Shape 405"/>
        <xdr:cNvSpPr txBox="1"/>
      </xdr:nvSpPr>
      <xdr:spPr>
        <a:xfrm>
          <a:off x="20649320" y="12162436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06/04 - 12 days from Italy</a:t>
          </a:r>
        </a:p>
      </xdr:txBody>
    </xdr:sp>
    <xdr:clientData/>
  </xdr:twoCellAnchor>
  <xdr:twoCellAnchor>
    <xdr:from>
      <xdr:col>17</xdr:col>
      <xdr:colOff>287033</xdr:colOff>
      <xdr:row>60</xdr:row>
      <xdr:rowOff>37157</xdr:rowOff>
    </xdr:from>
    <xdr:to>
      <xdr:col>22</xdr:col>
      <xdr:colOff>348872</xdr:colOff>
      <xdr:row>76</xdr:row>
      <xdr:rowOff>261787</xdr:rowOff>
    </xdr:to>
    <xdr:graphicFrame>
      <xdr:nvGraphicFramePr>
        <xdr:cNvPr id="406" name="Chart 406"/>
        <xdr:cNvGraphicFramePr/>
      </xdr:nvGraphicFramePr>
      <xdr:xfrm>
        <a:off x="21394433" y="18564552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37157</xdr:rowOff>
    </xdr:from>
    <xdr:to>
      <xdr:col>16</xdr:col>
      <xdr:colOff>317214</xdr:colOff>
      <xdr:row>76</xdr:row>
      <xdr:rowOff>261787</xdr:rowOff>
    </xdr:to>
    <xdr:graphicFrame>
      <xdr:nvGraphicFramePr>
        <xdr:cNvPr id="407" name="Chart 407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8</xdr:col>
      <xdr:colOff>608591</xdr:colOff>
      <xdr:row>40</xdr:row>
      <xdr:rowOff>41026</xdr:rowOff>
    </xdr:from>
    <xdr:to>
      <xdr:col>9</xdr:col>
      <xdr:colOff>433259</xdr:colOff>
      <xdr:row>43</xdr:row>
      <xdr:rowOff>17700</xdr:rowOff>
    </xdr:to>
    <xdr:sp>
      <xdr:nvSpPr>
        <xdr:cNvPr id="408" name="Shape 408"/>
        <xdr:cNvSpPr txBox="1"/>
      </xdr:nvSpPr>
      <xdr:spPr>
        <a:xfrm>
          <a:off x="10514591" y="12739121"/>
          <a:ext cx="1069269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All deaths are counted, not only at the hospitals !!!!</a:t>
          </a:r>
        </a:p>
      </xdr:txBody>
    </xdr:sp>
    <xdr:clientData/>
  </xdr:twoCellAnchor>
  <xdr:twoCellAnchor>
    <xdr:from>
      <xdr:col>8</xdr:col>
      <xdr:colOff>139980</xdr:colOff>
      <xdr:row>41</xdr:row>
      <xdr:rowOff>185210</xdr:rowOff>
    </xdr:from>
    <xdr:to>
      <xdr:col>8</xdr:col>
      <xdr:colOff>578279</xdr:colOff>
      <xdr:row>41</xdr:row>
      <xdr:rowOff>185210</xdr:rowOff>
    </xdr:to>
    <xdr:sp>
      <xdr:nvSpPr>
        <xdr:cNvPr id="409" name="Shape 409"/>
        <xdr:cNvSpPr/>
      </xdr:nvSpPr>
      <xdr:spPr>
        <a:xfrm>
          <a:off x="10045980" y="1319001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</xdr:row>
      <xdr:rowOff>267098</xdr:rowOff>
    </xdr:from>
    <xdr:to>
      <xdr:col>9</xdr:col>
      <xdr:colOff>433259</xdr:colOff>
      <xdr:row>4</xdr:row>
      <xdr:rowOff>193110</xdr:rowOff>
    </xdr:to>
    <xdr:sp>
      <xdr:nvSpPr>
        <xdr:cNvPr id="410" name="Shape 410"/>
        <xdr:cNvSpPr txBox="1"/>
      </xdr:nvSpPr>
      <xdr:spPr>
        <a:xfrm>
          <a:off x="10514591" y="1676798"/>
          <a:ext cx="1069269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Only deaths at hospitals are counted !!!</a:t>
          </a:r>
        </a:p>
      </xdr:txBody>
    </xdr:sp>
    <xdr:clientData/>
  </xdr:twoCellAnchor>
  <xdr:twoCellAnchor>
    <xdr:from>
      <xdr:col>8</xdr:col>
      <xdr:colOff>139980</xdr:colOff>
      <xdr:row>3</xdr:row>
      <xdr:rowOff>125845</xdr:rowOff>
    </xdr:from>
    <xdr:to>
      <xdr:col>8</xdr:col>
      <xdr:colOff>578279</xdr:colOff>
      <xdr:row>3</xdr:row>
      <xdr:rowOff>125845</xdr:rowOff>
    </xdr:to>
    <xdr:sp>
      <xdr:nvSpPr>
        <xdr:cNvPr id="411" name="Shape 411"/>
        <xdr:cNvSpPr/>
      </xdr:nvSpPr>
      <xdr:spPr>
        <a:xfrm>
          <a:off x="10045980" y="20251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1129780</xdr:colOff>
      <xdr:row>80</xdr:row>
      <xdr:rowOff>254429</xdr:rowOff>
    </xdr:from>
    <xdr:to>
      <xdr:col>16</xdr:col>
      <xdr:colOff>321080</xdr:colOff>
      <xdr:row>97</xdr:row>
      <xdr:rowOff>191404</xdr:rowOff>
    </xdr:to>
    <xdr:graphicFrame>
      <xdr:nvGraphicFramePr>
        <xdr:cNvPr id="412" name="Chart 412"/>
        <xdr:cNvGraphicFramePr/>
      </xdr:nvGraphicFramePr>
      <xdr:xfrm>
        <a:off x="13524980" y="24534924"/>
        <a:ext cx="66589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8</xdr:col>
      <xdr:colOff>595891</xdr:colOff>
      <xdr:row>100</xdr:row>
      <xdr:rowOff>282974</xdr:rowOff>
    </xdr:from>
    <xdr:to>
      <xdr:col>9</xdr:col>
      <xdr:colOff>548998</xdr:colOff>
      <xdr:row>104</xdr:row>
      <xdr:rowOff>48192</xdr:rowOff>
    </xdr:to>
    <xdr:sp>
      <xdr:nvSpPr>
        <xdr:cNvPr id="413" name="Shape 413"/>
        <xdr:cNvSpPr txBox="1"/>
      </xdr:nvSpPr>
      <xdr:spPr>
        <a:xfrm>
          <a:off x="10501891" y="30316569"/>
          <a:ext cx="1197708" cy="91583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patients tested positive are counted just 1 time (cioè !?!?)</a:t>
          </a:r>
        </a:p>
      </xdr:txBody>
    </xdr:sp>
    <xdr:clientData/>
  </xdr:twoCellAnchor>
  <xdr:twoCellAnchor>
    <xdr:from>
      <xdr:col>8</xdr:col>
      <xdr:colOff>127280</xdr:colOff>
      <xdr:row>102</xdr:row>
      <xdr:rowOff>158553</xdr:rowOff>
    </xdr:from>
    <xdr:to>
      <xdr:col>8</xdr:col>
      <xdr:colOff>565579</xdr:colOff>
      <xdr:row>102</xdr:row>
      <xdr:rowOff>158553</xdr:rowOff>
    </xdr:to>
    <xdr:sp>
      <xdr:nvSpPr>
        <xdr:cNvPr id="414" name="Shape 414"/>
        <xdr:cNvSpPr/>
      </xdr:nvSpPr>
      <xdr:spPr>
        <a:xfrm>
          <a:off x="10033280" y="3076745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162853</xdr:colOff>
      <xdr:row>104</xdr:row>
      <xdr:rowOff>235563</xdr:rowOff>
    </xdr:from>
    <xdr:to>
      <xdr:col>15</xdr:col>
      <xdr:colOff>212539</xdr:colOff>
      <xdr:row>121</xdr:row>
      <xdr:rowOff>172539</xdr:rowOff>
    </xdr:to>
    <xdr:graphicFrame>
      <xdr:nvGraphicFramePr>
        <xdr:cNvPr id="415" name="Chart 415"/>
        <xdr:cNvGraphicFramePr/>
      </xdr:nvGraphicFramePr>
      <xdr:xfrm>
        <a:off x="12558053" y="31419778"/>
        <a:ext cx="627268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317564</xdr:colOff>
      <xdr:row>104</xdr:row>
      <xdr:rowOff>235563</xdr:rowOff>
    </xdr:from>
    <xdr:to>
      <xdr:col>21</xdr:col>
      <xdr:colOff>296638</xdr:colOff>
      <xdr:row>121</xdr:row>
      <xdr:rowOff>172539</xdr:rowOff>
    </xdr:to>
    <xdr:graphicFrame>
      <xdr:nvGraphicFramePr>
        <xdr:cNvPr id="416" name="Chart 416"/>
        <xdr:cNvGraphicFramePr/>
      </xdr:nvGraphicFramePr>
      <xdr:xfrm>
        <a:off x="20180364" y="31419778"/>
        <a:ext cx="620207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318839</xdr:colOff>
      <xdr:row>123</xdr:row>
      <xdr:rowOff>172527</xdr:rowOff>
    </xdr:from>
    <xdr:to>
      <xdr:col>15</xdr:col>
      <xdr:colOff>368525</xdr:colOff>
      <xdr:row>140</xdr:row>
      <xdr:rowOff>109502</xdr:rowOff>
    </xdr:to>
    <xdr:graphicFrame>
      <xdr:nvGraphicFramePr>
        <xdr:cNvPr id="417" name="Chart 417"/>
        <xdr:cNvGraphicFramePr/>
      </xdr:nvGraphicFramePr>
      <xdr:xfrm>
        <a:off x="12714039" y="36822187"/>
        <a:ext cx="627268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600549</xdr:colOff>
      <xdr:row>124</xdr:row>
      <xdr:rowOff>11872</xdr:rowOff>
    </xdr:from>
    <xdr:to>
      <xdr:col>21</xdr:col>
      <xdr:colOff>579624</xdr:colOff>
      <xdr:row>140</xdr:row>
      <xdr:rowOff>236502</xdr:rowOff>
    </xdr:to>
    <xdr:graphicFrame>
      <xdr:nvGraphicFramePr>
        <xdr:cNvPr id="418" name="Chart 418"/>
        <xdr:cNvGraphicFramePr/>
      </xdr:nvGraphicFramePr>
      <xdr:xfrm>
        <a:off x="20463349" y="36949187"/>
        <a:ext cx="620207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</xdr:col>
      <xdr:colOff>1243012</xdr:colOff>
      <xdr:row>147</xdr:row>
      <xdr:rowOff>193980</xdr:rowOff>
    </xdr:from>
    <xdr:to>
      <xdr:col>6</xdr:col>
      <xdr:colOff>1217786</xdr:colOff>
      <xdr:row>150</xdr:row>
      <xdr:rowOff>83350</xdr:rowOff>
    </xdr:to>
    <xdr:sp>
      <xdr:nvSpPr>
        <xdr:cNvPr id="419" name="Shape 419"/>
        <xdr:cNvSpPr txBox="1"/>
      </xdr:nvSpPr>
      <xdr:spPr>
        <a:xfrm>
          <a:off x="2436812" y="43615280"/>
          <a:ext cx="6197775" cy="653276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https://dashboard.covid19.data.gouv.fr/vue-d-ensemble?location=FRA</a:t>
          </a:r>
        </a:p>
      </xdr:txBody>
    </xdr:sp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628296</xdr:colOff>
      <xdr:row>1</xdr:row>
      <xdr:rowOff>229677</xdr:rowOff>
    </xdr:from>
    <xdr:to>
      <xdr:col>15</xdr:col>
      <xdr:colOff>887309</xdr:colOff>
      <xdr:row>16</xdr:row>
      <xdr:rowOff>222532</xdr:rowOff>
    </xdr:to>
    <xdr:graphicFrame>
      <xdr:nvGraphicFramePr>
        <xdr:cNvPr id="421" name="Chart 421"/>
        <xdr:cNvGraphicFramePr/>
      </xdr:nvGraphicFramePr>
      <xdr:xfrm>
        <a:off x="13023496" y="1176462"/>
        <a:ext cx="64820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1073165</xdr:colOff>
      <xdr:row>1</xdr:row>
      <xdr:rowOff>229677</xdr:rowOff>
    </xdr:from>
    <xdr:to>
      <xdr:col>22</xdr:col>
      <xdr:colOff>128853</xdr:colOff>
      <xdr:row>16</xdr:row>
      <xdr:rowOff>222532</xdr:rowOff>
    </xdr:to>
    <xdr:graphicFrame>
      <xdr:nvGraphicFramePr>
        <xdr:cNvPr id="422" name="Chart 422"/>
        <xdr:cNvGraphicFramePr/>
      </xdr:nvGraphicFramePr>
      <xdr:xfrm>
        <a:off x="20935965" y="1176462"/>
        <a:ext cx="652328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903930</xdr:colOff>
      <xdr:row>18</xdr:row>
      <xdr:rowOff>64759</xdr:rowOff>
    </xdr:from>
    <xdr:to>
      <xdr:col>15</xdr:col>
      <xdr:colOff>936985</xdr:colOff>
      <xdr:row>34</xdr:row>
      <xdr:rowOff>213189</xdr:rowOff>
    </xdr:to>
    <xdr:graphicFrame>
      <xdr:nvGraphicFramePr>
        <xdr:cNvPr id="423" name="Chart 423"/>
        <xdr:cNvGraphicFramePr/>
      </xdr:nvGraphicFramePr>
      <xdr:xfrm>
        <a:off x="13299130" y="6421109"/>
        <a:ext cx="62560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967247</xdr:colOff>
      <xdr:row>18</xdr:row>
      <xdr:rowOff>38883</xdr:rowOff>
    </xdr:from>
    <xdr:to>
      <xdr:col>22</xdr:col>
      <xdr:colOff>103888</xdr:colOff>
      <xdr:row>34</xdr:row>
      <xdr:rowOff>187313</xdr:rowOff>
    </xdr:to>
    <xdr:graphicFrame>
      <xdr:nvGraphicFramePr>
        <xdr:cNvPr id="424" name="Chart 424"/>
        <xdr:cNvGraphicFramePr/>
      </xdr:nvGraphicFramePr>
      <xdr:xfrm>
        <a:off x="20830047" y="6395233"/>
        <a:ext cx="66042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479062</xdr:colOff>
      <xdr:row>37</xdr:row>
      <xdr:rowOff>251530</xdr:rowOff>
    </xdr:from>
    <xdr:to>
      <xdr:col>15</xdr:col>
      <xdr:colOff>1001528</xdr:colOff>
      <xdr:row>53</xdr:row>
      <xdr:rowOff>277385</xdr:rowOff>
    </xdr:to>
    <xdr:graphicFrame>
      <xdr:nvGraphicFramePr>
        <xdr:cNvPr id="425" name="Chart 425"/>
        <xdr:cNvGraphicFramePr/>
      </xdr:nvGraphicFramePr>
      <xdr:xfrm>
        <a:off x="12874262" y="12149525"/>
        <a:ext cx="674546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23</xdr:row>
      <xdr:rowOff>285324</xdr:rowOff>
    </xdr:from>
    <xdr:to>
      <xdr:col>9</xdr:col>
      <xdr:colOff>433259</xdr:colOff>
      <xdr:row>25</xdr:row>
      <xdr:rowOff>149878</xdr:rowOff>
    </xdr:to>
    <xdr:sp>
      <xdr:nvSpPr>
        <xdr:cNvPr id="426" name="Shape 426"/>
        <xdr:cNvSpPr txBox="1"/>
      </xdr:nvSpPr>
      <xdr:spPr>
        <a:xfrm>
          <a:off x="10514591" y="8079949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Restrictions in whole country</a:t>
          </a:r>
        </a:p>
      </xdr:txBody>
    </xdr:sp>
    <xdr:clientData/>
  </xdr:twoCellAnchor>
  <xdr:twoCellAnchor>
    <xdr:from>
      <xdr:col>8</xdr:col>
      <xdr:colOff>139980</xdr:colOff>
      <xdr:row>24</xdr:row>
      <xdr:rowOff>173594</xdr:rowOff>
    </xdr:from>
    <xdr:to>
      <xdr:col>8</xdr:col>
      <xdr:colOff>578279</xdr:colOff>
      <xdr:row>24</xdr:row>
      <xdr:rowOff>173594</xdr:rowOff>
    </xdr:to>
    <xdr:sp>
      <xdr:nvSpPr>
        <xdr:cNvPr id="427" name="Shape 427"/>
        <xdr:cNvSpPr/>
      </xdr:nvSpPr>
      <xdr:spPr>
        <a:xfrm>
          <a:off x="10045980" y="82749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1206378</xdr:colOff>
      <xdr:row>37</xdr:row>
      <xdr:rowOff>251530</xdr:rowOff>
    </xdr:from>
    <xdr:to>
      <xdr:col>22</xdr:col>
      <xdr:colOff>145256</xdr:colOff>
      <xdr:row>54</xdr:row>
      <xdr:rowOff>227347</xdr:rowOff>
    </xdr:to>
    <xdr:graphicFrame>
      <xdr:nvGraphicFramePr>
        <xdr:cNvPr id="428" name="Chart 428"/>
        <xdr:cNvGraphicFramePr/>
      </xdr:nvGraphicFramePr>
      <xdr:xfrm>
        <a:off x="21069178" y="12149525"/>
        <a:ext cx="6406479" cy="48659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72905</xdr:colOff>
      <xdr:row>37</xdr:row>
      <xdr:rowOff>170909</xdr:rowOff>
    </xdr:from>
    <xdr:to>
      <xdr:col>13</xdr:col>
      <xdr:colOff>498773</xdr:colOff>
      <xdr:row>51</xdr:row>
      <xdr:rowOff>233139</xdr:rowOff>
    </xdr:to>
    <xdr:sp>
      <xdr:nvSpPr>
        <xdr:cNvPr id="429" name="Shape 429"/>
        <xdr:cNvSpPr txBox="1"/>
      </xdr:nvSpPr>
      <xdr:spPr>
        <a:xfrm>
          <a:off x="13712705" y="12068904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06/04 - 7 days from Italy</a:t>
          </a:r>
        </a:p>
      </xdr:txBody>
    </xdr:sp>
    <xdr:clientData/>
  </xdr:twoCellAnchor>
  <xdr:twoCellAnchor>
    <xdr:from>
      <xdr:col>17</xdr:col>
      <xdr:colOff>357645</xdr:colOff>
      <xdr:row>60</xdr:row>
      <xdr:rowOff>50492</xdr:rowOff>
    </xdr:from>
    <xdr:to>
      <xdr:col>22</xdr:col>
      <xdr:colOff>298623</xdr:colOff>
      <xdr:row>76</xdr:row>
      <xdr:rowOff>275122</xdr:rowOff>
    </xdr:to>
    <xdr:graphicFrame>
      <xdr:nvGraphicFramePr>
        <xdr:cNvPr id="430" name="Chart 430"/>
        <xdr:cNvGraphicFramePr/>
      </xdr:nvGraphicFramePr>
      <xdr:xfrm>
        <a:off x="21465045" y="1856455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50492</xdr:rowOff>
    </xdr:from>
    <xdr:to>
      <xdr:col>16</xdr:col>
      <xdr:colOff>317214</xdr:colOff>
      <xdr:row>76</xdr:row>
      <xdr:rowOff>275122</xdr:rowOff>
    </xdr:to>
    <xdr:graphicFrame>
      <xdr:nvGraphicFramePr>
        <xdr:cNvPr id="431" name="Chart 431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23</xdr:col>
      <xdr:colOff>33107</xdr:colOff>
      <xdr:row>18</xdr:row>
      <xdr:rowOff>64759</xdr:rowOff>
    </xdr:from>
    <xdr:to>
      <xdr:col>28</xdr:col>
      <xdr:colOff>439313</xdr:colOff>
      <xdr:row>34</xdr:row>
      <xdr:rowOff>213189</xdr:rowOff>
    </xdr:to>
    <xdr:graphicFrame>
      <xdr:nvGraphicFramePr>
        <xdr:cNvPr id="432" name="Chart 432"/>
        <xdr:cNvGraphicFramePr/>
      </xdr:nvGraphicFramePr>
      <xdr:xfrm>
        <a:off x="28608107" y="6421109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11</xdr:col>
      <xdr:colOff>146955</xdr:colOff>
      <xdr:row>79</xdr:row>
      <xdr:rowOff>225089</xdr:rowOff>
    </xdr:from>
    <xdr:to>
      <xdr:col>16</xdr:col>
      <xdr:colOff>582855</xdr:colOff>
      <xdr:row>96</xdr:row>
      <xdr:rowOff>162064</xdr:rowOff>
    </xdr:to>
    <xdr:graphicFrame>
      <xdr:nvGraphicFramePr>
        <xdr:cNvPr id="433" name="Chart 433"/>
        <xdr:cNvGraphicFramePr/>
      </xdr:nvGraphicFramePr>
      <xdr:xfrm>
        <a:off x="13786755" y="24204594"/>
        <a:ext cx="66589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10</xdr:col>
      <xdr:colOff>15222</xdr:colOff>
      <xdr:row>105</xdr:row>
      <xdr:rowOff>235766</xdr:rowOff>
    </xdr:from>
    <xdr:to>
      <xdr:col>15</xdr:col>
      <xdr:colOff>100214</xdr:colOff>
      <xdr:row>122</xdr:row>
      <xdr:rowOff>172741</xdr:rowOff>
    </xdr:to>
    <xdr:graphicFrame>
      <xdr:nvGraphicFramePr>
        <xdr:cNvPr id="434" name="Chart 434"/>
        <xdr:cNvGraphicFramePr/>
      </xdr:nvGraphicFramePr>
      <xdr:xfrm>
        <a:off x="12410422" y="31694301"/>
        <a:ext cx="630799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16</xdr:col>
      <xdr:colOff>213621</xdr:colOff>
      <xdr:row>105</xdr:row>
      <xdr:rowOff>235766</xdr:rowOff>
    </xdr:from>
    <xdr:to>
      <xdr:col>21</xdr:col>
      <xdr:colOff>298613</xdr:colOff>
      <xdr:row>122</xdr:row>
      <xdr:rowOff>172741</xdr:rowOff>
    </xdr:to>
    <xdr:graphicFrame>
      <xdr:nvGraphicFramePr>
        <xdr:cNvPr id="435" name="Chart 435"/>
        <xdr:cNvGraphicFramePr/>
      </xdr:nvGraphicFramePr>
      <xdr:xfrm>
        <a:off x="20076421" y="31694301"/>
        <a:ext cx="630799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74021</xdr:colOff>
      <xdr:row>125</xdr:row>
      <xdr:rowOff>23026</xdr:rowOff>
    </xdr:from>
    <xdr:to>
      <xdr:col>15</xdr:col>
      <xdr:colOff>159013</xdr:colOff>
      <xdr:row>141</xdr:row>
      <xdr:rowOff>247656</xdr:rowOff>
    </xdr:to>
    <xdr:graphicFrame>
      <xdr:nvGraphicFramePr>
        <xdr:cNvPr id="436" name="Chart 436"/>
        <xdr:cNvGraphicFramePr/>
      </xdr:nvGraphicFramePr>
      <xdr:xfrm>
        <a:off x="12469221" y="37234661"/>
        <a:ext cx="630799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272420</xdr:colOff>
      <xdr:row>125</xdr:row>
      <xdr:rowOff>23026</xdr:rowOff>
    </xdr:from>
    <xdr:to>
      <xdr:col>21</xdr:col>
      <xdr:colOff>357412</xdr:colOff>
      <xdr:row>141</xdr:row>
      <xdr:rowOff>247656</xdr:rowOff>
    </xdr:to>
    <xdr:graphicFrame>
      <xdr:nvGraphicFramePr>
        <xdr:cNvPr id="437" name="Chart 437"/>
        <xdr:cNvGraphicFramePr/>
      </xdr:nvGraphicFramePr>
      <xdr:xfrm>
        <a:off x="20135220" y="37234661"/>
        <a:ext cx="630799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</xdr:col>
      <xdr:colOff>1243012</xdr:colOff>
      <xdr:row>148</xdr:row>
      <xdr:rowOff>22992</xdr:rowOff>
    </xdr:from>
    <xdr:to>
      <xdr:col>6</xdr:col>
      <xdr:colOff>223264</xdr:colOff>
      <xdr:row>151</xdr:row>
      <xdr:rowOff>191634</xdr:rowOff>
    </xdr:to>
    <xdr:sp>
      <xdr:nvSpPr>
        <xdr:cNvPr id="438" name="Shape 438"/>
        <xdr:cNvSpPr txBox="1"/>
      </xdr:nvSpPr>
      <xdr:spPr>
        <a:xfrm>
          <a:off x="3681412" y="43685592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https://interaktiv.morgenpost.de/corona-virus-karte-infektionen-deutschland-weltweit/</a:t>
          </a:r>
        </a:p>
      </xdr:txBody>
    </xdr:sp>
    <xdr:clientData/>
  </xdr:twoCellAnchor>
</xdr:wsDr>
</file>

<file path=xl/drawings/drawing1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785587</xdr:colOff>
      <xdr:row>0</xdr:row>
      <xdr:rowOff>907853</xdr:rowOff>
    </xdr:from>
    <xdr:to>
      <xdr:col>15</xdr:col>
      <xdr:colOff>1045156</xdr:colOff>
      <xdr:row>15</xdr:row>
      <xdr:rowOff>207288</xdr:rowOff>
    </xdr:to>
    <xdr:graphicFrame>
      <xdr:nvGraphicFramePr>
        <xdr:cNvPr id="440" name="Chart 440"/>
        <xdr:cNvGraphicFramePr/>
      </xdr:nvGraphicFramePr>
      <xdr:xfrm>
        <a:off x="13180787" y="907853"/>
        <a:ext cx="64825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983314</xdr:colOff>
      <xdr:row>0</xdr:row>
      <xdr:rowOff>907853</xdr:rowOff>
    </xdr:from>
    <xdr:to>
      <xdr:col>22</xdr:col>
      <xdr:colOff>170069</xdr:colOff>
      <xdr:row>15</xdr:row>
      <xdr:rowOff>207288</xdr:rowOff>
    </xdr:to>
    <xdr:graphicFrame>
      <xdr:nvGraphicFramePr>
        <xdr:cNvPr id="441" name="Chart 441"/>
        <xdr:cNvGraphicFramePr/>
      </xdr:nvGraphicFramePr>
      <xdr:xfrm>
        <a:off x="20846114" y="907853"/>
        <a:ext cx="66543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990609</xdr:colOff>
      <xdr:row>17</xdr:row>
      <xdr:rowOff>49516</xdr:rowOff>
    </xdr:from>
    <xdr:to>
      <xdr:col>15</xdr:col>
      <xdr:colOff>1137200</xdr:colOff>
      <xdr:row>33</xdr:row>
      <xdr:rowOff>197946</xdr:rowOff>
    </xdr:to>
    <xdr:graphicFrame>
      <xdr:nvGraphicFramePr>
        <xdr:cNvPr id="442" name="Chart 442"/>
        <xdr:cNvGraphicFramePr/>
      </xdr:nvGraphicFramePr>
      <xdr:xfrm>
        <a:off x="13385809" y="6152501"/>
        <a:ext cx="6369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1053926</xdr:colOff>
      <xdr:row>17</xdr:row>
      <xdr:rowOff>23640</xdr:rowOff>
    </xdr:from>
    <xdr:to>
      <xdr:col>22</xdr:col>
      <xdr:colOff>153873</xdr:colOff>
      <xdr:row>33</xdr:row>
      <xdr:rowOff>172070</xdr:rowOff>
    </xdr:to>
    <xdr:graphicFrame>
      <xdr:nvGraphicFramePr>
        <xdr:cNvPr id="443" name="Chart 443"/>
        <xdr:cNvGraphicFramePr/>
      </xdr:nvGraphicFramePr>
      <xdr:xfrm>
        <a:off x="20916726" y="6126625"/>
        <a:ext cx="656754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590358</xdr:colOff>
      <xdr:row>38</xdr:row>
      <xdr:rowOff>192365</xdr:rowOff>
    </xdr:from>
    <xdr:to>
      <xdr:col>15</xdr:col>
      <xdr:colOff>990314</xdr:colOff>
      <xdr:row>54</xdr:row>
      <xdr:rowOff>218220</xdr:rowOff>
    </xdr:to>
    <xdr:graphicFrame>
      <xdr:nvGraphicFramePr>
        <xdr:cNvPr id="444" name="Chart 444"/>
        <xdr:cNvGraphicFramePr/>
      </xdr:nvGraphicFramePr>
      <xdr:xfrm>
        <a:off x="12985558" y="12412305"/>
        <a:ext cx="662295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152287</xdr:rowOff>
    </xdr:from>
    <xdr:to>
      <xdr:col>9</xdr:col>
      <xdr:colOff>433259</xdr:colOff>
      <xdr:row>23</xdr:row>
      <xdr:rowOff>226253</xdr:rowOff>
    </xdr:to>
    <xdr:sp>
      <xdr:nvSpPr>
        <xdr:cNvPr id="445" name="Shape 445"/>
        <xdr:cNvSpPr txBox="1"/>
      </xdr:nvSpPr>
      <xdr:spPr>
        <a:xfrm>
          <a:off x="10514591" y="74058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193914</xdr:rowOff>
    </xdr:from>
    <xdr:to>
      <xdr:col>8</xdr:col>
      <xdr:colOff>578279</xdr:colOff>
      <xdr:row>22</xdr:row>
      <xdr:rowOff>193914</xdr:rowOff>
    </xdr:to>
    <xdr:sp>
      <xdr:nvSpPr>
        <xdr:cNvPr id="446" name="Shape 446"/>
        <xdr:cNvSpPr/>
      </xdr:nvSpPr>
      <xdr:spPr>
        <a:xfrm>
          <a:off x="10045980" y="7754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678050</xdr:colOff>
      <xdr:row>3</xdr:row>
      <xdr:rowOff>13411</xdr:rowOff>
    </xdr:from>
    <xdr:to>
      <xdr:col>19</xdr:col>
      <xdr:colOff>678050</xdr:colOff>
      <xdr:row>14</xdr:row>
      <xdr:rowOff>2358</xdr:rowOff>
    </xdr:to>
    <xdr:sp>
      <xdr:nvSpPr>
        <xdr:cNvPr id="447" name="Shape 447"/>
        <xdr:cNvSpPr/>
      </xdr:nvSpPr>
      <xdr:spPr>
        <a:xfrm flipV="1">
          <a:off x="24274650" y="2086051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324807</xdr:colOff>
      <xdr:row>0</xdr:row>
      <xdr:rowOff>907853</xdr:rowOff>
    </xdr:from>
    <xdr:to>
      <xdr:col>28</xdr:col>
      <xdr:colOff>706048</xdr:colOff>
      <xdr:row>15</xdr:row>
      <xdr:rowOff>157358</xdr:rowOff>
    </xdr:to>
    <xdr:graphicFrame>
      <xdr:nvGraphicFramePr>
        <xdr:cNvPr id="448" name="Chart 448"/>
        <xdr:cNvGraphicFramePr/>
      </xdr:nvGraphicFramePr>
      <xdr:xfrm>
        <a:off x="28899807" y="907853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48886</xdr:colOff>
      <xdr:row>38</xdr:row>
      <xdr:rowOff>127937</xdr:rowOff>
    </xdr:from>
    <xdr:to>
      <xdr:col>13</xdr:col>
      <xdr:colOff>474754</xdr:colOff>
      <xdr:row>51</xdr:row>
      <xdr:rowOff>229537</xdr:rowOff>
    </xdr:to>
    <xdr:sp>
      <xdr:nvSpPr>
        <xdr:cNvPr id="449" name="Shape 449"/>
        <xdr:cNvSpPr txBox="1"/>
      </xdr:nvSpPr>
      <xdr:spPr>
        <a:xfrm>
          <a:off x="13688686" y="12347877"/>
          <a:ext cx="2915069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26/03 - 4.5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 days above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 days above Italy</a:t>
          </a:r>
        </a:p>
      </xdr:txBody>
    </xdr:sp>
    <xdr:clientData/>
  </xdr:twoCellAnchor>
  <xdr:twoCellAnchor>
    <xdr:from>
      <xdr:col>16</xdr:col>
      <xdr:colOff>1101774</xdr:colOff>
      <xdr:row>58</xdr:row>
      <xdr:rowOff>159520</xdr:rowOff>
    </xdr:from>
    <xdr:to>
      <xdr:col>22</xdr:col>
      <xdr:colOff>95543</xdr:colOff>
      <xdr:row>75</xdr:row>
      <xdr:rowOff>96495</xdr:rowOff>
    </xdr:to>
    <xdr:graphicFrame>
      <xdr:nvGraphicFramePr>
        <xdr:cNvPr id="450" name="Chart 450"/>
        <xdr:cNvGraphicFramePr/>
      </xdr:nvGraphicFramePr>
      <xdr:xfrm>
        <a:off x="20964574" y="18132560"/>
        <a:ext cx="64613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10</xdr:col>
      <xdr:colOff>1194205</xdr:colOff>
      <xdr:row>58</xdr:row>
      <xdr:rowOff>159520</xdr:rowOff>
    </xdr:from>
    <xdr:to>
      <xdr:col>16</xdr:col>
      <xdr:colOff>63885</xdr:colOff>
      <xdr:row>75</xdr:row>
      <xdr:rowOff>96495</xdr:rowOff>
    </xdr:to>
    <xdr:graphicFrame>
      <xdr:nvGraphicFramePr>
        <xdr:cNvPr id="451" name="Chart 451"/>
        <xdr:cNvGraphicFramePr/>
      </xdr:nvGraphicFramePr>
      <xdr:xfrm>
        <a:off x="13589405" y="18132560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10</xdr:col>
      <xdr:colOff>1225886</xdr:colOff>
      <xdr:row>78</xdr:row>
      <xdr:rowOff>275521</xdr:rowOff>
    </xdr:from>
    <xdr:to>
      <xdr:col>16</xdr:col>
      <xdr:colOff>240655</xdr:colOff>
      <xdr:row>95</xdr:row>
      <xdr:rowOff>212496</xdr:rowOff>
    </xdr:to>
    <xdr:graphicFrame>
      <xdr:nvGraphicFramePr>
        <xdr:cNvPr id="452" name="Chart 452"/>
        <xdr:cNvGraphicFramePr/>
      </xdr:nvGraphicFramePr>
      <xdr:xfrm>
        <a:off x="13621086" y="24001661"/>
        <a:ext cx="64823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10</xdr:col>
      <xdr:colOff>399863</xdr:colOff>
      <xdr:row>105</xdr:row>
      <xdr:rowOff>5417</xdr:rowOff>
    </xdr:from>
    <xdr:to>
      <xdr:col>15</xdr:col>
      <xdr:colOff>449549</xdr:colOff>
      <xdr:row>121</xdr:row>
      <xdr:rowOff>230047</xdr:rowOff>
    </xdr:to>
    <xdr:graphicFrame>
      <xdr:nvGraphicFramePr>
        <xdr:cNvPr id="453" name="Chart 453"/>
        <xdr:cNvGraphicFramePr/>
      </xdr:nvGraphicFramePr>
      <xdr:xfrm>
        <a:off x="12795063" y="31498242"/>
        <a:ext cx="627268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108026</xdr:colOff>
      <xdr:row>105</xdr:row>
      <xdr:rowOff>5417</xdr:rowOff>
    </xdr:from>
    <xdr:to>
      <xdr:col>21</xdr:col>
      <xdr:colOff>373009</xdr:colOff>
      <xdr:row>121</xdr:row>
      <xdr:rowOff>230047</xdr:rowOff>
    </xdr:to>
    <xdr:graphicFrame>
      <xdr:nvGraphicFramePr>
        <xdr:cNvPr id="454" name="Chart 454"/>
        <xdr:cNvGraphicFramePr/>
      </xdr:nvGraphicFramePr>
      <xdr:xfrm>
        <a:off x="19970826" y="31498242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399863</xdr:colOff>
      <xdr:row>125</xdr:row>
      <xdr:rowOff>5904</xdr:rowOff>
    </xdr:from>
    <xdr:to>
      <xdr:col>15</xdr:col>
      <xdr:colOff>449549</xdr:colOff>
      <xdr:row>141</xdr:row>
      <xdr:rowOff>230534</xdr:rowOff>
    </xdr:to>
    <xdr:graphicFrame>
      <xdr:nvGraphicFramePr>
        <xdr:cNvPr id="455" name="Chart 455"/>
        <xdr:cNvGraphicFramePr/>
      </xdr:nvGraphicFramePr>
      <xdr:xfrm>
        <a:off x="12795063" y="37251829"/>
        <a:ext cx="627268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108026</xdr:colOff>
      <xdr:row>125</xdr:row>
      <xdr:rowOff>5904</xdr:rowOff>
    </xdr:from>
    <xdr:to>
      <xdr:col>21</xdr:col>
      <xdr:colOff>373009</xdr:colOff>
      <xdr:row>141</xdr:row>
      <xdr:rowOff>230534</xdr:rowOff>
    </xdr:to>
    <xdr:graphicFrame>
      <xdr:nvGraphicFramePr>
        <xdr:cNvPr id="456" name="Chart 456"/>
        <xdr:cNvGraphicFramePr/>
      </xdr:nvGraphicFramePr>
      <xdr:xfrm>
        <a:off x="19970826" y="37251829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</xdr:col>
      <xdr:colOff>514636</xdr:colOff>
      <xdr:row>148</xdr:row>
      <xdr:rowOff>218990</xdr:rowOff>
    </xdr:from>
    <xdr:to>
      <xdr:col>5</xdr:col>
      <xdr:colOff>720438</xdr:colOff>
      <xdr:row>151</xdr:row>
      <xdr:rowOff>108361</xdr:rowOff>
    </xdr:to>
    <xdr:sp>
      <xdr:nvSpPr>
        <xdr:cNvPr id="457" name="Shape 457"/>
        <xdr:cNvSpPr txBox="1"/>
      </xdr:nvSpPr>
      <xdr:spPr>
        <a:xfrm>
          <a:off x="4197636" y="43915880"/>
          <a:ext cx="269500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4" invalidUrl="" action="" tgtFrame="" tooltip="" history="1" highlightClick="0" endSnd="0"/>
            </a:rPr>
            <a:t>https://www.worldometers.info</a:t>
          </a:r>
        </a:p>
      </xdr:txBody>
    </xdr:sp>
    <xdr:clientData/>
  </xdr:twoCellAnchor>
</xdr:wsDr>
</file>

<file path=xl/drawings/drawing1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292781</xdr:colOff>
      <xdr:row>2</xdr:row>
      <xdr:rowOff>98081</xdr:rowOff>
    </xdr:from>
    <xdr:to>
      <xdr:col>24</xdr:col>
      <xdr:colOff>537926</xdr:colOff>
      <xdr:row>31</xdr:row>
      <xdr:rowOff>137291</xdr:rowOff>
    </xdr:to>
    <xdr:graphicFrame>
      <xdr:nvGraphicFramePr>
        <xdr:cNvPr id="459" name="Chart 459"/>
        <xdr:cNvGraphicFramePr/>
      </xdr:nvGraphicFramePr>
      <xdr:xfrm>
        <a:off x="12484781" y="428281"/>
        <a:ext cx="634114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22572</xdr:colOff>
      <xdr:row>2</xdr:row>
      <xdr:rowOff>98081</xdr:rowOff>
    </xdr:from>
    <xdr:to>
      <xdr:col>14</xdr:col>
      <xdr:colOff>267718</xdr:colOff>
      <xdr:row>31</xdr:row>
      <xdr:rowOff>137291</xdr:rowOff>
    </xdr:to>
    <xdr:graphicFrame>
      <xdr:nvGraphicFramePr>
        <xdr:cNvPr id="460" name="Chart 460"/>
        <xdr:cNvGraphicFramePr/>
      </xdr:nvGraphicFramePr>
      <xdr:xfrm>
        <a:off x="4594572" y="428281"/>
        <a:ext cx="634114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6</xdr:col>
      <xdr:colOff>65598</xdr:colOff>
      <xdr:row>41</xdr:row>
      <xdr:rowOff>120964</xdr:rowOff>
    </xdr:from>
    <xdr:to>
      <xdr:col>14</xdr:col>
      <xdr:colOff>212939</xdr:colOff>
      <xdr:row>70</xdr:row>
      <xdr:rowOff>160174</xdr:rowOff>
    </xdr:to>
    <xdr:graphicFrame>
      <xdr:nvGraphicFramePr>
        <xdr:cNvPr id="461" name="Chart 461"/>
        <xdr:cNvGraphicFramePr/>
      </xdr:nvGraphicFramePr>
      <xdr:xfrm>
        <a:off x="4637598" y="6890064"/>
        <a:ext cx="62433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363393</xdr:colOff>
      <xdr:row>41</xdr:row>
      <xdr:rowOff>120964</xdr:rowOff>
    </xdr:from>
    <xdr:to>
      <xdr:col>24</xdr:col>
      <xdr:colOff>578845</xdr:colOff>
      <xdr:row>70</xdr:row>
      <xdr:rowOff>160174</xdr:rowOff>
    </xdr:to>
    <xdr:graphicFrame>
      <xdr:nvGraphicFramePr>
        <xdr:cNvPr id="462" name="Chart 462"/>
        <xdr:cNvGraphicFramePr/>
      </xdr:nvGraphicFramePr>
      <xdr:xfrm>
        <a:off x="12555393" y="6890064"/>
        <a:ext cx="6311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6</xdr:col>
      <xdr:colOff>545114</xdr:colOff>
      <xdr:row>5</xdr:row>
      <xdr:rowOff>45440</xdr:rowOff>
    </xdr:from>
    <xdr:to>
      <xdr:col>7</xdr:col>
      <xdr:colOff>633887</xdr:colOff>
      <xdr:row>9</xdr:row>
      <xdr:rowOff>15391</xdr:rowOff>
    </xdr:to>
    <xdr:sp>
      <xdr:nvSpPr>
        <xdr:cNvPr id="463" name="Shape 463"/>
        <xdr:cNvSpPr txBox="1"/>
      </xdr:nvSpPr>
      <xdr:spPr>
        <a:xfrm>
          <a:off x="5117114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17</xdr:col>
      <xdr:colOff>150446</xdr:colOff>
      <xdr:row>5</xdr:row>
      <xdr:rowOff>45440</xdr:rowOff>
    </xdr:from>
    <xdr:to>
      <xdr:col>18</xdr:col>
      <xdr:colOff>239219</xdr:colOff>
      <xdr:row>9</xdr:row>
      <xdr:rowOff>15391</xdr:rowOff>
    </xdr:to>
    <xdr:sp>
      <xdr:nvSpPr>
        <xdr:cNvPr id="464" name="Shape 464"/>
        <xdr:cNvSpPr txBox="1"/>
      </xdr:nvSpPr>
      <xdr:spPr>
        <a:xfrm>
          <a:off x="13104446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7</xdr:col>
      <xdr:colOff>214914</xdr:colOff>
      <xdr:row>44</xdr:row>
      <xdr:rowOff>68322</xdr:rowOff>
    </xdr:from>
    <xdr:to>
      <xdr:col>9</xdr:col>
      <xdr:colOff>225963</xdr:colOff>
      <xdr:row>48</xdr:row>
      <xdr:rowOff>38274</xdr:rowOff>
    </xdr:to>
    <xdr:sp>
      <xdr:nvSpPr>
        <xdr:cNvPr id="465" name="Shape 465"/>
        <xdr:cNvSpPr txBox="1"/>
      </xdr:nvSpPr>
      <xdr:spPr>
        <a:xfrm>
          <a:off x="5548914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21</xdr:col>
      <xdr:colOff>492472</xdr:colOff>
      <xdr:row>44</xdr:row>
      <xdr:rowOff>68322</xdr:rowOff>
    </xdr:from>
    <xdr:to>
      <xdr:col>23</xdr:col>
      <xdr:colOff>503521</xdr:colOff>
      <xdr:row>48</xdr:row>
      <xdr:rowOff>38274</xdr:rowOff>
    </xdr:to>
    <xdr:sp>
      <xdr:nvSpPr>
        <xdr:cNvPr id="466" name="Shape 466"/>
        <xdr:cNvSpPr txBox="1"/>
      </xdr:nvSpPr>
      <xdr:spPr>
        <a:xfrm>
          <a:off x="16494472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16</xdr:col>
      <xdr:colOff>363393</xdr:colOff>
      <xdr:row>83</xdr:row>
      <xdr:rowOff>132316</xdr:rowOff>
    </xdr:from>
    <xdr:to>
      <xdr:col>24</xdr:col>
      <xdr:colOff>525188</xdr:colOff>
      <xdr:row>113</xdr:row>
      <xdr:rowOff>6426</xdr:rowOff>
    </xdr:to>
    <xdr:graphicFrame>
      <xdr:nvGraphicFramePr>
        <xdr:cNvPr id="467" name="Chart 467"/>
        <xdr:cNvGraphicFramePr/>
      </xdr:nvGraphicFramePr>
      <xdr:xfrm>
        <a:off x="12555393" y="13835616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519443</xdr:colOff>
      <xdr:row>83</xdr:row>
      <xdr:rowOff>132316</xdr:rowOff>
    </xdr:from>
    <xdr:to>
      <xdr:col>14</xdr:col>
      <xdr:colOff>2589</xdr:colOff>
      <xdr:row>113</xdr:row>
      <xdr:rowOff>6426</xdr:rowOff>
    </xdr:to>
    <xdr:graphicFrame>
      <xdr:nvGraphicFramePr>
        <xdr:cNvPr id="468" name="Chart 468"/>
        <xdr:cNvGraphicFramePr/>
      </xdr:nvGraphicFramePr>
      <xdr:xfrm>
        <a:off x="4329443" y="13835616"/>
        <a:ext cx="634114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6</xdr:col>
      <xdr:colOff>430814</xdr:colOff>
      <xdr:row>86</xdr:row>
      <xdr:rowOff>79674</xdr:rowOff>
    </xdr:from>
    <xdr:to>
      <xdr:col>8</xdr:col>
      <xdr:colOff>449483</xdr:colOff>
      <xdr:row>90</xdr:row>
      <xdr:rowOff>49626</xdr:rowOff>
    </xdr:to>
    <xdr:sp>
      <xdr:nvSpPr>
        <xdr:cNvPr id="469" name="Shape 469"/>
        <xdr:cNvSpPr txBox="1"/>
      </xdr:nvSpPr>
      <xdr:spPr>
        <a:xfrm>
          <a:off x="5002814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20</xdr:col>
      <xdr:colOff>502187</xdr:colOff>
      <xdr:row>86</xdr:row>
      <xdr:rowOff>79674</xdr:rowOff>
    </xdr:from>
    <xdr:to>
      <xdr:col>22</xdr:col>
      <xdr:colOff>520856</xdr:colOff>
      <xdr:row>90</xdr:row>
      <xdr:rowOff>49626</xdr:rowOff>
    </xdr:to>
    <xdr:sp>
      <xdr:nvSpPr>
        <xdr:cNvPr id="470" name="Shape 470"/>
        <xdr:cNvSpPr txBox="1"/>
      </xdr:nvSpPr>
      <xdr:spPr>
        <a:xfrm>
          <a:off x="15742187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41</xdr:col>
      <xdr:colOff>334639</xdr:colOff>
      <xdr:row>2</xdr:row>
      <xdr:rowOff>98081</xdr:rowOff>
    </xdr:from>
    <xdr:to>
      <xdr:col>49</xdr:col>
      <xdr:colOff>523479</xdr:colOff>
      <xdr:row>31</xdr:row>
      <xdr:rowOff>137291</xdr:rowOff>
    </xdr:to>
    <xdr:graphicFrame>
      <xdr:nvGraphicFramePr>
        <xdr:cNvPr id="471" name="Chart 471"/>
        <xdr:cNvGraphicFramePr/>
      </xdr:nvGraphicFramePr>
      <xdr:xfrm>
        <a:off x="31576639" y="428281"/>
        <a:ext cx="6284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31</xdr:col>
      <xdr:colOff>353534</xdr:colOff>
      <xdr:row>2</xdr:row>
      <xdr:rowOff>98081</xdr:rowOff>
    </xdr:from>
    <xdr:to>
      <xdr:col>39</xdr:col>
      <xdr:colOff>648083</xdr:colOff>
      <xdr:row>31</xdr:row>
      <xdr:rowOff>137291</xdr:rowOff>
    </xdr:to>
    <xdr:graphicFrame>
      <xdr:nvGraphicFramePr>
        <xdr:cNvPr id="472" name="Chart 472"/>
        <xdr:cNvGraphicFramePr/>
      </xdr:nvGraphicFramePr>
      <xdr:xfrm>
        <a:off x="23975534" y="428281"/>
        <a:ext cx="639055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41</xdr:col>
      <xdr:colOff>578940</xdr:colOff>
      <xdr:row>41</xdr:row>
      <xdr:rowOff>46542</xdr:rowOff>
    </xdr:from>
    <xdr:to>
      <xdr:col>49</xdr:col>
      <xdr:colOff>646918</xdr:colOff>
      <xdr:row>70</xdr:row>
      <xdr:rowOff>85752</xdr:rowOff>
    </xdr:to>
    <xdr:graphicFrame>
      <xdr:nvGraphicFramePr>
        <xdr:cNvPr id="473" name="Chart 473"/>
        <xdr:cNvGraphicFramePr/>
      </xdr:nvGraphicFramePr>
      <xdr:xfrm>
        <a:off x="31820940" y="681564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402937</xdr:colOff>
      <xdr:row>41</xdr:row>
      <xdr:rowOff>46542</xdr:rowOff>
    </xdr:from>
    <xdr:to>
      <xdr:col>39</xdr:col>
      <xdr:colOff>648083</xdr:colOff>
      <xdr:row>70</xdr:row>
      <xdr:rowOff>85752</xdr:rowOff>
    </xdr:to>
    <xdr:graphicFrame>
      <xdr:nvGraphicFramePr>
        <xdr:cNvPr id="474" name="Chart 474"/>
        <xdr:cNvGraphicFramePr/>
      </xdr:nvGraphicFramePr>
      <xdr:xfrm>
        <a:off x="24024937" y="6815642"/>
        <a:ext cx="634114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42</xdr:col>
      <xdr:colOff>8104</xdr:colOff>
      <xdr:row>83</xdr:row>
      <xdr:rowOff>57894</xdr:rowOff>
    </xdr:from>
    <xdr:to>
      <xdr:col>50</xdr:col>
      <xdr:colOff>196943</xdr:colOff>
      <xdr:row>112</xdr:row>
      <xdr:rowOff>97104</xdr:rowOff>
    </xdr:to>
    <xdr:graphicFrame>
      <xdr:nvGraphicFramePr>
        <xdr:cNvPr id="475" name="Chart 475"/>
        <xdr:cNvGraphicFramePr/>
      </xdr:nvGraphicFramePr>
      <xdr:xfrm>
        <a:off x="32012104" y="13761194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31</xdr:col>
      <xdr:colOff>402937</xdr:colOff>
      <xdr:row>83</xdr:row>
      <xdr:rowOff>57894</xdr:rowOff>
    </xdr:from>
    <xdr:to>
      <xdr:col>39</xdr:col>
      <xdr:colOff>648083</xdr:colOff>
      <xdr:row>112</xdr:row>
      <xdr:rowOff>97104</xdr:rowOff>
    </xdr:to>
    <xdr:graphicFrame>
      <xdr:nvGraphicFramePr>
        <xdr:cNvPr id="476" name="Chart 476"/>
        <xdr:cNvGraphicFramePr/>
      </xdr:nvGraphicFramePr>
      <xdr:xfrm>
        <a:off x="24024937" y="13761194"/>
        <a:ext cx="634114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468188</xdr:colOff>
      <xdr:row>4</xdr:row>
      <xdr:rowOff>136118</xdr:rowOff>
    </xdr:from>
    <xdr:to>
      <xdr:col>38</xdr:col>
      <xdr:colOff>267782</xdr:colOff>
      <xdr:row>8</xdr:row>
      <xdr:rowOff>106069</xdr:rowOff>
    </xdr:to>
    <xdr:sp>
      <xdr:nvSpPr>
        <xdr:cNvPr id="477" name="Shape 477"/>
        <xdr:cNvSpPr txBox="1"/>
      </xdr:nvSpPr>
      <xdr:spPr>
        <a:xfrm>
          <a:off x="27900188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46</xdr:col>
      <xdr:colOff>217512</xdr:colOff>
      <xdr:row>4</xdr:row>
      <xdr:rowOff>136118</xdr:rowOff>
    </xdr:from>
    <xdr:to>
      <xdr:col>48</xdr:col>
      <xdr:colOff>17106</xdr:colOff>
      <xdr:row>8</xdr:row>
      <xdr:rowOff>106069</xdr:rowOff>
    </xdr:to>
    <xdr:sp>
      <xdr:nvSpPr>
        <xdr:cNvPr id="478" name="Shape 478"/>
        <xdr:cNvSpPr txBox="1"/>
      </xdr:nvSpPr>
      <xdr:spPr>
        <a:xfrm>
          <a:off x="35269512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35</xdr:col>
      <xdr:colOff>206061</xdr:colOff>
      <xdr:row>43</xdr:row>
      <xdr:rowOff>159001</xdr:rowOff>
    </xdr:from>
    <xdr:to>
      <xdr:col>37</xdr:col>
      <xdr:colOff>387036</xdr:colOff>
      <xdr:row>47</xdr:row>
      <xdr:rowOff>128952</xdr:rowOff>
    </xdr:to>
    <xdr:sp>
      <xdr:nvSpPr>
        <xdr:cNvPr id="479" name="Shape 479"/>
        <xdr:cNvSpPr txBox="1"/>
      </xdr:nvSpPr>
      <xdr:spPr>
        <a:xfrm>
          <a:off x="26876061" y="7258301"/>
          <a:ext cx="1704976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46</xdr:col>
      <xdr:colOff>657184</xdr:colOff>
      <xdr:row>44</xdr:row>
      <xdr:rowOff>68322</xdr:rowOff>
    </xdr:from>
    <xdr:to>
      <xdr:col>49</xdr:col>
      <xdr:colOff>76159</xdr:colOff>
      <xdr:row>48</xdr:row>
      <xdr:rowOff>38274</xdr:rowOff>
    </xdr:to>
    <xdr:sp>
      <xdr:nvSpPr>
        <xdr:cNvPr id="480" name="Shape 480"/>
        <xdr:cNvSpPr txBox="1"/>
      </xdr:nvSpPr>
      <xdr:spPr>
        <a:xfrm>
          <a:off x="35709184" y="7332722"/>
          <a:ext cx="1704976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36</xdr:col>
      <xdr:colOff>566867</xdr:colOff>
      <xdr:row>86</xdr:row>
      <xdr:rowOff>5253</xdr:rowOff>
    </xdr:from>
    <xdr:to>
      <xdr:col>38</xdr:col>
      <xdr:colOff>169103</xdr:colOff>
      <xdr:row>89</xdr:row>
      <xdr:rowOff>140305</xdr:rowOff>
    </xdr:to>
    <xdr:sp>
      <xdr:nvSpPr>
        <xdr:cNvPr id="481" name="Shape 481"/>
        <xdr:cNvSpPr txBox="1"/>
      </xdr:nvSpPr>
      <xdr:spPr>
        <a:xfrm>
          <a:off x="27998867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  <xdr:twoCellAnchor>
    <xdr:from>
      <xdr:col>45</xdr:col>
      <xdr:colOff>717736</xdr:colOff>
      <xdr:row>86</xdr:row>
      <xdr:rowOff>5253</xdr:rowOff>
    </xdr:from>
    <xdr:to>
      <xdr:col>47</xdr:col>
      <xdr:colOff>319972</xdr:colOff>
      <xdr:row>89</xdr:row>
      <xdr:rowOff>140305</xdr:rowOff>
    </xdr:to>
    <xdr:sp>
      <xdr:nvSpPr>
        <xdr:cNvPr id="482" name="Shape 482"/>
        <xdr:cNvSpPr txBox="1"/>
      </xdr:nvSpPr>
      <xdr:spPr>
        <a:xfrm>
          <a:off x="35007736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</xdr:wsDr>
</file>

<file path=xl/drawings/drawing1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511778</xdr:colOff>
      <xdr:row>24</xdr:row>
      <xdr:rowOff>111239</xdr:rowOff>
    </xdr:from>
    <xdr:to>
      <xdr:col>7</xdr:col>
      <xdr:colOff>717581</xdr:colOff>
      <xdr:row>28</xdr:row>
      <xdr:rowOff>25246</xdr:rowOff>
    </xdr:to>
    <xdr:sp>
      <xdr:nvSpPr>
        <xdr:cNvPr id="484" name="Shape 484"/>
        <xdr:cNvSpPr txBox="1"/>
      </xdr:nvSpPr>
      <xdr:spPr>
        <a:xfrm>
          <a:off x="7357078" y="6835889"/>
          <a:ext cx="2695004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https://www.worldometers.info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2" invalidUrl="" action="" tgtFrame="" tooltip="" history="1" highlightClick="0" endSnd="0"/>
            </a:rPr>
            <a:t>https://data.worldbank.org</a:t>
          </a:r>
        </a:p>
      </xdr:txBody>
    </xdr:sp>
    <xdr:clientData/>
  </xdr:twoCellAnchor>
</xdr:wsDr>
</file>

<file path=xl/drawings/drawing1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22</xdr:col>
      <xdr:colOff>516633</xdr:colOff>
      <xdr:row>2</xdr:row>
      <xdr:rowOff>168560</xdr:rowOff>
    </xdr:from>
    <xdr:to>
      <xdr:col>27</xdr:col>
      <xdr:colOff>1219586</xdr:colOff>
      <xdr:row>19</xdr:row>
      <xdr:rowOff>207617</xdr:rowOff>
    </xdr:to>
    <xdr:graphicFrame>
      <xdr:nvGraphicFramePr>
        <xdr:cNvPr id="486" name="Chart 486"/>
        <xdr:cNvGraphicFramePr/>
      </xdr:nvGraphicFramePr>
      <xdr:xfrm>
        <a:off x="27897833" y="788955"/>
        <a:ext cx="692595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22</xdr:col>
      <xdr:colOff>516633</xdr:colOff>
      <xdr:row>24</xdr:row>
      <xdr:rowOff>333350</xdr:rowOff>
    </xdr:from>
    <xdr:to>
      <xdr:col>27</xdr:col>
      <xdr:colOff>1211966</xdr:colOff>
      <xdr:row>42</xdr:row>
      <xdr:rowOff>42207</xdr:rowOff>
    </xdr:to>
    <xdr:graphicFrame>
      <xdr:nvGraphicFramePr>
        <xdr:cNvPr id="487" name="Chart 487"/>
        <xdr:cNvGraphicFramePr/>
      </xdr:nvGraphicFramePr>
      <xdr:xfrm>
        <a:off x="27897833" y="8268945"/>
        <a:ext cx="691833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145991</xdr:colOff>
      <xdr:row>26</xdr:row>
      <xdr:rowOff>251016</xdr:rowOff>
    </xdr:from>
    <xdr:to>
      <xdr:col>24</xdr:col>
      <xdr:colOff>88546</xdr:colOff>
      <xdr:row>30</xdr:row>
      <xdr:rowOff>12891</xdr:rowOff>
    </xdr:to>
    <xdr:sp>
      <xdr:nvSpPr>
        <xdr:cNvPr id="488" name="Shape 488"/>
        <xdr:cNvSpPr txBox="1"/>
      </xdr:nvSpPr>
      <xdr:spPr>
        <a:xfrm>
          <a:off x="28771791" y="8885111"/>
          <a:ext cx="1187156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29</xdr:row>
      <xdr:rowOff>311171</xdr:rowOff>
    </xdr:from>
    <xdr:to>
      <xdr:col>24</xdr:col>
      <xdr:colOff>88546</xdr:colOff>
      <xdr:row>33</xdr:row>
      <xdr:rowOff>85746</xdr:rowOff>
    </xdr:to>
    <xdr:sp>
      <xdr:nvSpPr>
        <xdr:cNvPr id="489" name="Shape 489"/>
        <xdr:cNvSpPr txBox="1"/>
      </xdr:nvSpPr>
      <xdr:spPr>
        <a:xfrm>
          <a:off x="28771791" y="9948566"/>
          <a:ext cx="1187156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33</xdr:row>
      <xdr:rowOff>53825</xdr:rowOff>
    </xdr:from>
    <xdr:to>
      <xdr:col>24</xdr:col>
      <xdr:colOff>88546</xdr:colOff>
      <xdr:row>36</xdr:row>
      <xdr:rowOff>158600</xdr:rowOff>
    </xdr:to>
    <xdr:sp>
      <xdr:nvSpPr>
        <xdr:cNvPr id="490" name="Shape 490"/>
        <xdr:cNvSpPr txBox="1"/>
      </xdr:nvSpPr>
      <xdr:spPr>
        <a:xfrm>
          <a:off x="28771791" y="11012020"/>
          <a:ext cx="1187156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4</xdr:row>
      <xdr:rowOff>133031</xdr:rowOff>
    </xdr:from>
    <xdr:to>
      <xdr:col>24</xdr:col>
      <xdr:colOff>166932</xdr:colOff>
      <xdr:row>7</xdr:row>
      <xdr:rowOff>237806</xdr:rowOff>
    </xdr:to>
    <xdr:sp>
      <xdr:nvSpPr>
        <xdr:cNvPr id="491" name="Shape 491"/>
        <xdr:cNvSpPr txBox="1"/>
      </xdr:nvSpPr>
      <xdr:spPr>
        <a:xfrm>
          <a:off x="28850177" y="1413826"/>
          <a:ext cx="1187156" cy="1095376"/>
        </a:xfrm>
        <a:prstGeom prst="rect">
          <a:avLst/>
        </a:prstGeom>
        <a:noFill/>
        <a:ln w="381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7</xdr:row>
      <xdr:rowOff>205887</xdr:rowOff>
    </xdr:from>
    <xdr:to>
      <xdr:col>24</xdr:col>
      <xdr:colOff>166932</xdr:colOff>
      <xdr:row>10</xdr:row>
      <xdr:rowOff>310662</xdr:rowOff>
    </xdr:to>
    <xdr:sp>
      <xdr:nvSpPr>
        <xdr:cNvPr id="492" name="Shape 492"/>
        <xdr:cNvSpPr txBox="1"/>
      </xdr:nvSpPr>
      <xdr:spPr>
        <a:xfrm>
          <a:off x="28850177" y="2477282"/>
          <a:ext cx="1187156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10</xdr:row>
      <xdr:rowOff>278741</xdr:rowOff>
    </xdr:from>
    <xdr:to>
      <xdr:col>24</xdr:col>
      <xdr:colOff>166932</xdr:colOff>
      <xdr:row>14</xdr:row>
      <xdr:rowOff>53316</xdr:rowOff>
    </xdr:to>
    <xdr:sp>
      <xdr:nvSpPr>
        <xdr:cNvPr id="493" name="Shape 493"/>
        <xdr:cNvSpPr txBox="1"/>
      </xdr:nvSpPr>
      <xdr:spPr>
        <a:xfrm>
          <a:off x="28850177" y="3540736"/>
          <a:ext cx="1187156" cy="1095376"/>
        </a:xfrm>
        <a:prstGeom prst="rect">
          <a:avLst/>
        </a:prstGeom>
        <a:noFill/>
        <a:ln w="38100" cap="flat">
          <a:solidFill>
            <a:schemeClr val="accent3">
              <a:hueOff val="-256203"/>
              <a:lumOff val="-12735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3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384928</xdr:colOff>
      <xdr:row>4</xdr:row>
      <xdr:rowOff>133031</xdr:rowOff>
    </xdr:from>
    <xdr:to>
      <xdr:col>25</xdr:col>
      <xdr:colOff>327484</xdr:colOff>
      <xdr:row>7</xdr:row>
      <xdr:rowOff>237806</xdr:rowOff>
    </xdr:to>
    <xdr:sp>
      <xdr:nvSpPr>
        <xdr:cNvPr id="494" name="Shape 494"/>
        <xdr:cNvSpPr txBox="1"/>
      </xdr:nvSpPr>
      <xdr:spPr>
        <a:xfrm>
          <a:off x="30255328" y="1413826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291169</xdr:colOff>
      <xdr:row>26</xdr:row>
      <xdr:rowOff>250849</xdr:rowOff>
    </xdr:from>
    <xdr:to>
      <xdr:col>25</xdr:col>
      <xdr:colOff>233725</xdr:colOff>
      <xdr:row>30</xdr:row>
      <xdr:rowOff>12724</xdr:rowOff>
    </xdr:to>
    <xdr:sp>
      <xdr:nvSpPr>
        <xdr:cNvPr id="495" name="Shape 495"/>
        <xdr:cNvSpPr txBox="1"/>
      </xdr:nvSpPr>
      <xdr:spPr>
        <a:xfrm>
          <a:off x="30161569" y="888494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28</xdr:col>
      <xdr:colOff>1216006</xdr:colOff>
      <xdr:row>2</xdr:row>
      <xdr:rowOff>168560</xdr:rowOff>
    </xdr:from>
    <xdr:to>
      <xdr:col>34</xdr:col>
      <xdr:colOff>642610</xdr:colOff>
      <xdr:row>19</xdr:row>
      <xdr:rowOff>207617</xdr:rowOff>
    </xdr:to>
    <xdr:graphicFrame>
      <xdr:nvGraphicFramePr>
        <xdr:cNvPr id="496" name="Chart 496"/>
        <xdr:cNvGraphicFramePr/>
      </xdr:nvGraphicFramePr>
      <xdr:xfrm>
        <a:off x="36064806" y="788955"/>
        <a:ext cx="6894205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1168449</xdr:colOff>
      <xdr:row>4</xdr:row>
      <xdr:rowOff>124326</xdr:rowOff>
    </xdr:from>
    <xdr:to>
      <xdr:col>30</xdr:col>
      <xdr:colOff>1111005</xdr:colOff>
      <xdr:row>7</xdr:row>
      <xdr:rowOff>229101</xdr:rowOff>
    </xdr:to>
    <xdr:sp>
      <xdr:nvSpPr>
        <xdr:cNvPr id="497" name="Shape 497"/>
        <xdr:cNvSpPr txBox="1"/>
      </xdr:nvSpPr>
      <xdr:spPr>
        <a:xfrm>
          <a:off x="37261849" y="1405121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7</xdr:row>
      <xdr:rowOff>197181</xdr:rowOff>
    </xdr:from>
    <xdr:to>
      <xdr:col>30</xdr:col>
      <xdr:colOff>1111005</xdr:colOff>
      <xdr:row>10</xdr:row>
      <xdr:rowOff>301956</xdr:rowOff>
    </xdr:to>
    <xdr:sp>
      <xdr:nvSpPr>
        <xdr:cNvPr id="498" name="Shape 498"/>
        <xdr:cNvSpPr txBox="1"/>
      </xdr:nvSpPr>
      <xdr:spPr>
        <a:xfrm>
          <a:off x="37261849" y="2468576"/>
          <a:ext cx="1187157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10</xdr:row>
      <xdr:rowOff>270036</xdr:rowOff>
    </xdr:from>
    <xdr:to>
      <xdr:col>30</xdr:col>
      <xdr:colOff>1111005</xdr:colOff>
      <xdr:row>14</xdr:row>
      <xdr:rowOff>44611</xdr:rowOff>
    </xdr:to>
    <xdr:sp>
      <xdr:nvSpPr>
        <xdr:cNvPr id="499" name="Shape 499"/>
        <xdr:cNvSpPr txBox="1"/>
      </xdr:nvSpPr>
      <xdr:spPr>
        <a:xfrm>
          <a:off x="37261849" y="3532031"/>
          <a:ext cx="1187157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335728</xdr:colOff>
      <xdr:row>4</xdr:row>
      <xdr:rowOff>124159</xdr:rowOff>
    </xdr:from>
    <xdr:to>
      <xdr:col>32</xdr:col>
      <xdr:colOff>278284</xdr:colOff>
      <xdr:row>7</xdr:row>
      <xdr:rowOff>228934</xdr:rowOff>
    </xdr:to>
    <xdr:sp>
      <xdr:nvSpPr>
        <xdr:cNvPr id="500" name="Shape 500"/>
        <xdr:cNvSpPr txBox="1"/>
      </xdr:nvSpPr>
      <xdr:spPr>
        <a:xfrm>
          <a:off x="38918328" y="140495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25</xdr:col>
      <xdr:colOff>728903</xdr:colOff>
      <xdr:row>36</xdr:row>
      <xdr:rowOff>34859</xdr:rowOff>
    </xdr:from>
    <xdr:to>
      <xdr:col>25</xdr:col>
      <xdr:colOff>728903</xdr:colOff>
      <xdr:row>41</xdr:row>
      <xdr:rowOff>209911</xdr:rowOff>
    </xdr:to>
    <xdr:sp>
      <xdr:nvSpPr>
        <xdr:cNvPr id="501" name="Shape 501"/>
        <xdr:cNvSpPr/>
      </xdr:nvSpPr>
      <xdr:spPr>
        <a:xfrm flipV="1">
          <a:off x="31843903" y="119836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728903</xdr:colOff>
      <xdr:row>13</xdr:row>
      <xdr:rowOff>212970</xdr:rowOff>
    </xdr:from>
    <xdr:to>
      <xdr:col>25</xdr:col>
      <xdr:colOff>728903</xdr:colOff>
      <xdr:row>19</xdr:row>
      <xdr:rowOff>7021</xdr:rowOff>
    </xdr:to>
    <xdr:sp>
      <xdr:nvSpPr>
        <xdr:cNvPr id="502" name="Shape 502"/>
        <xdr:cNvSpPr/>
      </xdr:nvSpPr>
      <xdr:spPr>
        <a:xfrm flipV="1">
          <a:off x="31843903" y="4465565"/>
          <a:ext cx="1" cy="182605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703501</xdr:colOff>
      <xdr:row>16</xdr:row>
      <xdr:rowOff>59707</xdr:rowOff>
    </xdr:from>
    <xdr:to>
      <xdr:col>26</xdr:col>
      <xdr:colOff>183080</xdr:colOff>
      <xdr:row>17</xdr:row>
      <xdr:rowOff>6314</xdr:rowOff>
    </xdr:to>
    <xdr:sp>
      <xdr:nvSpPr>
        <xdr:cNvPr id="503" name="Shape 503"/>
        <xdr:cNvSpPr txBox="1"/>
      </xdr:nvSpPr>
      <xdr:spPr>
        <a:xfrm>
          <a:off x="31818501" y="5315602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25</xdr:col>
      <xdr:colOff>716201</xdr:colOff>
      <xdr:row>38</xdr:row>
      <xdr:rowOff>184876</xdr:rowOff>
    </xdr:from>
    <xdr:to>
      <xdr:col>26</xdr:col>
      <xdr:colOff>195780</xdr:colOff>
      <xdr:row>39</xdr:row>
      <xdr:rowOff>156883</xdr:rowOff>
    </xdr:to>
    <xdr:sp>
      <xdr:nvSpPr>
        <xdr:cNvPr id="504" name="Shape 504"/>
        <xdr:cNvSpPr txBox="1"/>
      </xdr:nvSpPr>
      <xdr:spPr>
        <a:xfrm>
          <a:off x="31831201" y="12794071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34</xdr:col>
      <xdr:colOff>629908</xdr:colOff>
      <xdr:row>9</xdr:row>
      <xdr:rowOff>182624</xdr:rowOff>
    </xdr:from>
    <xdr:to>
      <xdr:col>35</xdr:col>
      <xdr:colOff>109488</xdr:colOff>
      <xdr:row>10</xdr:row>
      <xdr:rowOff>154631</xdr:rowOff>
    </xdr:to>
    <xdr:sp>
      <xdr:nvSpPr>
        <xdr:cNvPr id="505" name="Shape 505"/>
        <xdr:cNvSpPr txBox="1"/>
      </xdr:nvSpPr>
      <xdr:spPr>
        <a:xfrm>
          <a:off x="42946308" y="3114419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24</xdr:col>
      <xdr:colOff>291169</xdr:colOff>
      <xdr:row>29</xdr:row>
      <xdr:rowOff>289350</xdr:rowOff>
    </xdr:from>
    <xdr:to>
      <xdr:col>25</xdr:col>
      <xdr:colOff>233725</xdr:colOff>
      <xdr:row>33</xdr:row>
      <xdr:rowOff>63925</xdr:rowOff>
    </xdr:to>
    <xdr:sp>
      <xdr:nvSpPr>
        <xdr:cNvPr id="506" name="Shape 506"/>
        <xdr:cNvSpPr txBox="1"/>
      </xdr:nvSpPr>
      <xdr:spPr>
        <a:xfrm>
          <a:off x="30161569" y="9926745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327840</xdr:colOff>
      <xdr:row>7</xdr:row>
      <xdr:rowOff>171305</xdr:rowOff>
    </xdr:from>
    <xdr:to>
      <xdr:col>32</xdr:col>
      <xdr:colOff>270396</xdr:colOff>
      <xdr:row>10</xdr:row>
      <xdr:rowOff>276080</xdr:rowOff>
    </xdr:to>
    <xdr:sp>
      <xdr:nvSpPr>
        <xdr:cNvPr id="507" name="Shape 507"/>
        <xdr:cNvSpPr txBox="1"/>
      </xdr:nvSpPr>
      <xdr:spPr>
        <a:xfrm>
          <a:off x="38910440" y="2442700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311904</xdr:colOff>
      <xdr:row>24</xdr:row>
      <xdr:rowOff>333349</xdr:rowOff>
    </xdr:from>
    <xdr:to>
      <xdr:col>34</xdr:col>
      <xdr:colOff>991997</xdr:colOff>
      <xdr:row>42</xdr:row>
      <xdr:rowOff>42206</xdr:rowOff>
    </xdr:to>
    <xdr:graphicFrame>
      <xdr:nvGraphicFramePr>
        <xdr:cNvPr id="508" name="Chart 508"/>
        <xdr:cNvGraphicFramePr/>
      </xdr:nvGraphicFramePr>
      <xdr:xfrm>
        <a:off x="36405304" y="8268944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210148</xdr:colOff>
      <xdr:row>26</xdr:row>
      <xdr:rowOff>260673</xdr:rowOff>
    </xdr:from>
    <xdr:to>
      <xdr:col>31</xdr:col>
      <xdr:colOff>152704</xdr:colOff>
      <xdr:row>30</xdr:row>
      <xdr:rowOff>7943</xdr:rowOff>
    </xdr:to>
    <xdr:sp>
      <xdr:nvSpPr>
        <xdr:cNvPr id="509" name="Shape 509"/>
        <xdr:cNvSpPr txBox="1"/>
      </xdr:nvSpPr>
      <xdr:spPr>
        <a:xfrm>
          <a:off x="37548148" y="8894768"/>
          <a:ext cx="1187157" cy="1080771"/>
        </a:xfrm>
        <a:prstGeom prst="rect">
          <a:avLst/>
        </a:prstGeom>
        <a:noFill/>
        <a:ln w="254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29</xdr:row>
      <xdr:rowOff>320828</xdr:rowOff>
    </xdr:from>
    <xdr:to>
      <xdr:col>31</xdr:col>
      <xdr:colOff>152704</xdr:colOff>
      <xdr:row>33</xdr:row>
      <xdr:rowOff>80798</xdr:rowOff>
    </xdr:to>
    <xdr:sp>
      <xdr:nvSpPr>
        <xdr:cNvPr id="510" name="Shape 510"/>
        <xdr:cNvSpPr txBox="1"/>
      </xdr:nvSpPr>
      <xdr:spPr>
        <a:xfrm>
          <a:off x="37548148" y="9958223"/>
          <a:ext cx="1187157" cy="1080771"/>
        </a:xfrm>
        <a:prstGeom prst="rect">
          <a:avLst/>
        </a:prstGeom>
        <a:noFill/>
        <a:ln w="254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33</xdr:row>
      <xdr:rowOff>63482</xdr:rowOff>
    </xdr:from>
    <xdr:to>
      <xdr:col>31</xdr:col>
      <xdr:colOff>152704</xdr:colOff>
      <xdr:row>36</xdr:row>
      <xdr:rowOff>153652</xdr:rowOff>
    </xdr:to>
    <xdr:sp>
      <xdr:nvSpPr>
        <xdr:cNvPr id="511" name="Shape 511"/>
        <xdr:cNvSpPr txBox="1"/>
      </xdr:nvSpPr>
      <xdr:spPr>
        <a:xfrm>
          <a:off x="37548148" y="11021677"/>
          <a:ext cx="1187157" cy="1080771"/>
        </a:xfrm>
        <a:prstGeom prst="rect">
          <a:avLst/>
        </a:prstGeom>
        <a:noFill/>
        <a:ln w="25400" cap="flat">
          <a:solidFill>
            <a:schemeClr val="accent5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332599</xdr:colOff>
      <xdr:row>26</xdr:row>
      <xdr:rowOff>260673</xdr:rowOff>
    </xdr:from>
    <xdr:to>
      <xdr:col>32</xdr:col>
      <xdr:colOff>275155</xdr:colOff>
      <xdr:row>30</xdr:row>
      <xdr:rowOff>7943</xdr:rowOff>
    </xdr:to>
    <xdr:sp>
      <xdr:nvSpPr>
        <xdr:cNvPr id="512" name="Shape 512"/>
        <xdr:cNvSpPr txBox="1"/>
      </xdr:nvSpPr>
      <xdr:spPr>
        <a:xfrm>
          <a:off x="38915199" y="8894768"/>
          <a:ext cx="1187157" cy="1080771"/>
        </a:xfrm>
        <a:prstGeom prst="rect">
          <a:avLst/>
        </a:prstGeom>
        <a:noFill/>
        <a:ln w="254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32</xdr:col>
      <xdr:colOff>524175</xdr:colOff>
      <xdr:row>35</xdr:row>
      <xdr:rowOff>326959</xdr:rowOff>
    </xdr:from>
    <xdr:to>
      <xdr:col>32</xdr:col>
      <xdr:colOff>524175</xdr:colOff>
      <xdr:row>41</xdr:row>
      <xdr:rowOff>171811</xdr:rowOff>
    </xdr:to>
    <xdr:sp>
      <xdr:nvSpPr>
        <xdr:cNvPr id="513" name="Shape 513"/>
        <xdr:cNvSpPr/>
      </xdr:nvSpPr>
      <xdr:spPr>
        <a:xfrm flipV="1">
          <a:off x="40351375" y="119455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498772</xdr:colOff>
      <xdr:row>38</xdr:row>
      <xdr:rowOff>186396</xdr:rowOff>
    </xdr:from>
    <xdr:to>
      <xdr:col>32</xdr:col>
      <xdr:colOff>1222952</xdr:colOff>
      <xdr:row>39</xdr:row>
      <xdr:rowOff>158403</xdr:rowOff>
    </xdr:to>
    <xdr:sp>
      <xdr:nvSpPr>
        <xdr:cNvPr id="514" name="Shape 514"/>
        <xdr:cNvSpPr txBox="1"/>
      </xdr:nvSpPr>
      <xdr:spPr>
        <a:xfrm>
          <a:off x="40325972" y="12795591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32</xdr:col>
      <xdr:colOff>1210251</xdr:colOff>
      <xdr:row>38</xdr:row>
      <xdr:rowOff>186396</xdr:rowOff>
    </xdr:from>
    <xdr:to>
      <xdr:col>34</xdr:col>
      <xdr:colOff>1125403</xdr:colOff>
      <xdr:row>39</xdr:row>
      <xdr:rowOff>158403</xdr:rowOff>
    </xdr:to>
    <xdr:sp>
      <xdr:nvSpPr>
        <xdr:cNvPr id="515" name="Shape 515"/>
        <xdr:cNvSpPr txBox="1"/>
      </xdr:nvSpPr>
      <xdr:spPr>
        <a:xfrm>
          <a:off x="41037451" y="12795591"/>
          <a:ext cx="2404353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34</xdr:col>
      <xdr:colOff>627524</xdr:colOff>
      <xdr:row>10</xdr:row>
      <xdr:rowOff>127912</xdr:rowOff>
    </xdr:from>
    <xdr:to>
      <xdr:col>36</xdr:col>
      <xdr:colOff>542675</xdr:colOff>
      <xdr:row>11</xdr:row>
      <xdr:rowOff>99919</xdr:rowOff>
    </xdr:to>
    <xdr:sp>
      <xdr:nvSpPr>
        <xdr:cNvPr id="516" name="Shape 516"/>
        <xdr:cNvSpPr txBox="1"/>
      </xdr:nvSpPr>
      <xdr:spPr>
        <a:xfrm>
          <a:off x="42943924" y="3389907"/>
          <a:ext cx="2404352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22</xdr:col>
      <xdr:colOff>554736</xdr:colOff>
      <xdr:row>48</xdr:row>
      <xdr:rowOff>13822</xdr:rowOff>
    </xdr:from>
    <xdr:to>
      <xdr:col>27</xdr:col>
      <xdr:colOff>1234829</xdr:colOff>
      <xdr:row>65</xdr:row>
      <xdr:rowOff>103679</xdr:rowOff>
    </xdr:to>
    <xdr:graphicFrame>
      <xdr:nvGraphicFramePr>
        <xdr:cNvPr id="517" name="Chart 517"/>
        <xdr:cNvGraphicFramePr/>
      </xdr:nvGraphicFramePr>
      <xdr:xfrm>
        <a:off x="27935936" y="15925017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29</xdr:col>
      <xdr:colOff>717654</xdr:colOff>
      <xdr:row>48</xdr:row>
      <xdr:rowOff>13822</xdr:rowOff>
    </xdr:from>
    <xdr:to>
      <xdr:col>35</xdr:col>
      <xdr:colOff>223759</xdr:colOff>
      <xdr:row>65</xdr:row>
      <xdr:rowOff>103679</xdr:rowOff>
    </xdr:to>
    <xdr:graphicFrame>
      <xdr:nvGraphicFramePr>
        <xdr:cNvPr id="518" name="Chart 518"/>
        <xdr:cNvGraphicFramePr/>
      </xdr:nvGraphicFramePr>
      <xdr:xfrm>
        <a:off x="36811054" y="15925017"/>
        <a:ext cx="6973706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1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36975</xdr:colOff>
      <xdr:row>58</xdr:row>
      <xdr:rowOff>16546</xdr:rowOff>
    </xdr:from>
    <xdr:to>
      <xdr:col>6</xdr:col>
      <xdr:colOff>295707</xdr:colOff>
      <xdr:row>76</xdr:row>
      <xdr:rowOff>210296</xdr:rowOff>
    </xdr:to>
    <xdr:graphicFrame>
      <xdr:nvGraphicFramePr>
        <xdr:cNvPr id="520" name="Chart 520"/>
        <xdr:cNvGraphicFramePr/>
      </xdr:nvGraphicFramePr>
      <xdr:xfrm>
        <a:off x="1230775" y="19540891"/>
        <a:ext cx="648173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535161</xdr:colOff>
      <xdr:row>13</xdr:row>
      <xdr:rowOff>96683</xdr:rowOff>
    </xdr:from>
    <xdr:to>
      <xdr:col>13</xdr:col>
      <xdr:colOff>863557</xdr:colOff>
      <xdr:row>14</xdr:row>
      <xdr:rowOff>250797</xdr:rowOff>
    </xdr:to>
    <xdr:sp>
      <xdr:nvSpPr>
        <xdr:cNvPr id="521" name="Shape 521"/>
        <xdr:cNvSpPr txBox="1"/>
      </xdr:nvSpPr>
      <xdr:spPr>
        <a:xfrm>
          <a:off x="14174961" y="55411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11</xdr:col>
      <xdr:colOff>535161</xdr:colOff>
      <xdr:row>15</xdr:row>
      <xdr:rowOff>125792</xdr:rowOff>
    </xdr:from>
    <xdr:to>
      <xdr:col>13</xdr:col>
      <xdr:colOff>511374</xdr:colOff>
      <xdr:row>16</xdr:row>
      <xdr:rowOff>267206</xdr:rowOff>
    </xdr:to>
    <xdr:sp>
      <xdr:nvSpPr>
        <xdr:cNvPr id="522" name="Shape 522"/>
        <xdr:cNvSpPr txBox="1"/>
      </xdr:nvSpPr>
      <xdr:spPr>
        <a:xfrm>
          <a:off x="14174961" y="62687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11</xdr:col>
      <xdr:colOff>69862</xdr:colOff>
      <xdr:row>13</xdr:row>
      <xdr:rowOff>330342</xdr:rowOff>
    </xdr:from>
    <xdr:to>
      <xdr:col>11</xdr:col>
      <xdr:colOff>508160</xdr:colOff>
      <xdr:row>13</xdr:row>
      <xdr:rowOff>330342</xdr:rowOff>
    </xdr:to>
    <xdr:sp>
      <xdr:nvSpPr>
        <xdr:cNvPr id="523" name="Shape 523"/>
        <xdr:cNvSpPr/>
      </xdr:nvSpPr>
      <xdr:spPr>
        <a:xfrm>
          <a:off x="13709662" y="57748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69862</xdr:colOff>
      <xdr:row>16</xdr:row>
      <xdr:rowOff>3850</xdr:rowOff>
    </xdr:from>
    <xdr:to>
      <xdr:col>11</xdr:col>
      <xdr:colOff>508160</xdr:colOff>
      <xdr:row>16</xdr:row>
      <xdr:rowOff>3850</xdr:rowOff>
    </xdr:to>
    <xdr:sp>
      <xdr:nvSpPr>
        <xdr:cNvPr id="524" name="Shape 524"/>
        <xdr:cNvSpPr/>
      </xdr:nvSpPr>
      <xdr:spPr>
        <a:xfrm>
          <a:off x="13709662" y="6502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535161</xdr:colOff>
      <xdr:row>27</xdr:row>
      <xdr:rowOff>118517</xdr:rowOff>
    </xdr:from>
    <xdr:to>
      <xdr:col>12</xdr:col>
      <xdr:colOff>1057613</xdr:colOff>
      <xdr:row>28</xdr:row>
      <xdr:rowOff>272631</xdr:rowOff>
    </xdr:to>
    <xdr:sp>
      <xdr:nvSpPr>
        <xdr:cNvPr id="525" name="Shape 525"/>
        <xdr:cNvSpPr txBox="1"/>
      </xdr:nvSpPr>
      <xdr:spPr>
        <a:xfrm>
          <a:off x="14174961" y="102874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11</xdr:col>
      <xdr:colOff>69862</xdr:colOff>
      <xdr:row>28</xdr:row>
      <xdr:rowOff>21975</xdr:rowOff>
    </xdr:from>
    <xdr:to>
      <xdr:col>11</xdr:col>
      <xdr:colOff>508160</xdr:colOff>
      <xdr:row>28</xdr:row>
      <xdr:rowOff>21975</xdr:rowOff>
    </xdr:to>
    <xdr:sp>
      <xdr:nvSpPr>
        <xdr:cNvPr id="526" name="Shape 526"/>
        <xdr:cNvSpPr/>
      </xdr:nvSpPr>
      <xdr:spPr>
        <a:xfrm>
          <a:off x="13709662" y="105337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706727</xdr:colOff>
      <xdr:row>58</xdr:row>
      <xdr:rowOff>16546</xdr:rowOff>
    </xdr:from>
    <xdr:to>
      <xdr:col>12</xdr:col>
      <xdr:colOff>718317</xdr:colOff>
      <xdr:row>76</xdr:row>
      <xdr:rowOff>210296</xdr:rowOff>
    </xdr:to>
    <xdr:graphicFrame>
      <xdr:nvGraphicFramePr>
        <xdr:cNvPr id="527" name="Chart 527"/>
        <xdr:cNvGraphicFramePr/>
      </xdr:nvGraphicFramePr>
      <xdr:xfrm>
        <a:off x="9368127" y="19540891"/>
        <a:ext cx="623459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535161</xdr:colOff>
      <xdr:row>30</xdr:row>
      <xdr:rowOff>191243</xdr:rowOff>
    </xdr:from>
    <xdr:to>
      <xdr:col>13</xdr:col>
      <xdr:colOff>55952</xdr:colOff>
      <xdr:row>31</xdr:row>
      <xdr:rowOff>135945</xdr:rowOff>
    </xdr:to>
    <xdr:sp>
      <xdr:nvSpPr>
        <xdr:cNvPr id="528" name="Shape 528"/>
        <xdr:cNvSpPr txBox="1"/>
      </xdr:nvSpPr>
      <xdr:spPr>
        <a:xfrm>
          <a:off x="14174961" y="114015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11</xdr:col>
      <xdr:colOff>69862</xdr:colOff>
      <xdr:row>30</xdr:row>
      <xdr:rowOff>335044</xdr:rowOff>
    </xdr:from>
    <xdr:to>
      <xdr:col>11</xdr:col>
      <xdr:colOff>508160</xdr:colOff>
      <xdr:row>30</xdr:row>
      <xdr:rowOff>335044</xdr:rowOff>
    </xdr:to>
    <xdr:sp>
      <xdr:nvSpPr>
        <xdr:cNvPr id="529" name="Shape 529"/>
        <xdr:cNvSpPr/>
      </xdr:nvSpPr>
      <xdr:spPr>
        <a:xfrm>
          <a:off x="13709662" y="115453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289914</xdr:colOff>
      <xdr:row>68</xdr:row>
      <xdr:rowOff>373</xdr:rowOff>
    </xdr:from>
    <xdr:to>
      <xdr:col>4</xdr:col>
      <xdr:colOff>1060689</xdr:colOff>
      <xdr:row>74</xdr:row>
      <xdr:rowOff>214026</xdr:rowOff>
    </xdr:to>
    <xdr:grpSp>
      <xdr:nvGrpSpPr>
        <xdr:cNvPr id="532" name="Group 532"/>
        <xdr:cNvGrpSpPr/>
      </xdr:nvGrpSpPr>
      <xdr:grpSpPr>
        <a:xfrm>
          <a:off x="3972914" y="22071068"/>
          <a:ext cx="2015376" cy="1741464"/>
          <a:chOff x="0" y="0"/>
          <a:chExt cx="2015374" cy="1741462"/>
        </a:xfrm>
      </xdr:grpSpPr>
      <xdr:sp>
        <xdr:nvSpPr>
          <xdr:cNvPr id="530" name="Shape 530"/>
          <xdr:cNvSpPr/>
        </xdr:nvSpPr>
        <xdr:spPr>
          <a:xfrm flipV="1">
            <a:off x="20153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31" name="Shape 531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9</xdr:col>
      <xdr:colOff>699821</xdr:colOff>
      <xdr:row>69</xdr:row>
      <xdr:rowOff>131434</xdr:rowOff>
    </xdr:from>
    <xdr:to>
      <xdr:col>11</xdr:col>
      <xdr:colOff>238699</xdr:colOff>
      <xdr:row>74</xdr:row>
      <xdr:rowOff>224377</xdr:rowOff>
    </xdr:to>
    <xdr:grpSp>
      <xdr:nvGrpSpPr>
        <xdr:cNvPr id="535" name="Group 535"/>
        <xdr:cNvGrpSpPr/>
      </xdr:nvGrpSpPr>
      <xdr:grpSpPr>
        <a:xfrm>
          <a:off x="11850421" y="22456764"/>
          <a:ext cx="2028079" cy="1366119"/>
          <a:chOff x="0" y="0"/>
          <a:chExt cx="2028077" cy="1366117"/>
        </a:xfrm>
      </xdr:grpSpPr>
      <xdr:sp>
        <xdr:nvSpPr>
          <xdr:cNvPr id="533" name="Shape 533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34" name="Shape 534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11</xdr:col>
      <xdr:colOff>535161</xdr:colOff>
      <xdr:row>32</xdr:row>
      <xdr:rowOff>167377</xdr:rowOff>
    </xdr:from>
    <xdr:to>
      <xdr:col>12</xdr:col>
      <xdr:colOff>1208210</xdr:colOff>
      <xdr:row>33</xdr:row>
      <xdr:rowOff>112078</xdr:rowOff>
    </xdr:to>
    <xdr:sp>
      <xdr:nvSpPr>
        <xdr:cNvPr id="536" name="Shape 536"/>
        <xdr:cNvSpPr txBox="1"/>
      </xdr:nvSpPr>
      <xdr:spPr>
        <a:xfrm>
          <a:off x="14174961" y="120761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11</xdr:col>
      <xdr:colOff>69862</xdr:colOff>
      <xdr:row>32</xdr:row>
      <xdr:rowOff>311178</xdr:rowOff>
    </xdr:from>
    <xdr:to>
      <xdr:col>11</xdr:col>
      <xdr:colOff>508160</xdr:colOff>
      <xdr:row>32</xdr:row>
      <xdr:rowOff>311178</xdr:rowOff>
    </xdr:to>
    <xdr:sp>
      <xdr:nvSpPr>
        <xdr:cNvPr id="537" name="Shape 537"/>
        <xdr:cNvSpPr/>
      </xdr:nvSpPr>
      <xdr:spPr>
        <a:xfrm>
          <a:off x="13709662" y="12219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547172</xdr:colOff>
      <xdr:row>0</xdr:row>
      <xdr:rowOff>500252</xdr:rowOff>
    </xdr:from>
    <xdr:to>
      <xdr:col>20</xdr:col>
      <xdr:colOff>768566</xdr:colOff>
      <xdr:row>11</xdr:row>
      <xdr:rowOff>168567</xdr:rowOff>
    </xdr:to>
    <xdr:graphicFrame>
      <xdr:nvGraphicFramePr>
        <xdr:cNvPr id="538" name="Chart 538"/>
        <xdr:cNvGraphicFramePr/>
      </xdr:nvGraphicFramePr>
      <xdr:xfrm>
        <a:off x="19165372" y="500252"/>
        <a:ext cx="644439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15</xdr:col>
      <xdr:colOff>628304</xdr:colOff>
      <xdr:row>14</xdr:row>
      <xdr:rowOff>202182</xdr:rowOff>
    </xdr:from>
    <xdr:to>
      <xdr:col>20</xdr:col>
      <xdr:colOff>849698</xdr:colOff>
      <xdr:row>27</xdr:row>
      <xdr:rowOff>273088</xdr:rowOff>
    </xdr:to>
    <xdr:graphicFrame>
      <xdr:nvGraphicFramePr>
        <xdr:cNvPr id="539" name="Chart 539"/>
        <xdr:cNvGraphicFramePr/>
      </xdr:nvGraphicFramePr>
      <xdr:xfrm>
        <a:off x="19246504" y="5989572"/>
        <a:ext cx="6444395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21</xdr:col>
      <xdr:colOff>838618</xdr:colOff>
      <xdr:row>14</xdr:row>
      <xdr:rowOff>202182</xdr:rowOff>
    </xdr:from>
    <xdr:to>
      <xdr:col>26</xdr:col>
      <xdr:colOff>1109415</xdr:colOff>
      <xdr:row>27</xdr:row>
      <xdr:rowOff>273088</xdr:rowOff>
    </xdr:to>
    <xdr:graphicFrame>
      <xdr:nvGraphicFramePr>
        <xdr:cNvPr id="540" name="Chart 540"/>
        <xdr:cNvGraphicFramePr/>
      </xdr:nvGraphicFramePr>
      <xdr:xfrm>
        <a:off x="26924418" y="5989572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16</xdr:col>
      <xdr:colOff>988924</xdr:colOff>
      <xdr:row>35</xdr:row>
      <xdr:rowOff>145184</xdr:rowOff>
    </xdr:from>
    <xdr:to>
      <xdr:col>21</xdr:col>
      <xdr:colOff>1172426</xdr:colOff>
      <xdr:row>51</xdr:row>
      <xdr:rowOff>92554</xdr:rowOff>
    </xdr:to>
    <xdr:graphicFrame>
      <xdr:nvGraphicFramePr>
        <xdr:cNvPr id="541" name="Chart 541"/>
        <xdr:cNvGraphicFramePr/>
      </xdr:nvGraphicFramePr>
      <xdr:xfrm>
        <a:off x="20851724" y="13057274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15</xdr:col>
      <xdr:colOff>317094</xdr:colOff>
      <xdr:row>32</xdr:row>
      <xdr:rowOff>138682</xdr:rowOff>
    </xdr:from>
    <xdr:to>
      <xdr:col>21</xdr:col>
      <xdr:colOff>159407</xdr:colOff>
      <xdr:row>47</xdr:row>
      <xdr:rowOff>101292</xdr:rowOff>
    </xdr:to>
    <xdr:graphicFrame>
      <xdr:nvGraphicFramePr>
        <xdr:cNvPr id="542" name="Chart 542"/>
        <xdr:cNvGraphicFramePr/>
      </xdr:nvGraphicFramePr>
      <xdr:xfrm>
        <a:off x="18935294" y="12047472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791689</xdr:colOff>
      <xdr:row>0</xdr:row>
      <xdr:rowOff>500252</xdr:rowOff>
    </xdr:from>
    <xdr:to>
      <xdr:col>26</xdr:col>
      <xdr:colOff>660023</xdr:colOff>
      <xdr:row>11</xdr:row>
      <xdr:rowOff>168567</xdr:rowOff>
    </xdr:to>
    <xdr:graphicFrame>
      <xdr:nvGraphicFramePr>
        <xdr:cNvPr id="543" name="Chart 543"/>
        <xdr:cNvGraphicFramePr/>
      </xdr:nvGraphicFramePr>
      <xdr:xfrm>
        <a:off x="26877489" y="500252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24</xdr:col>
      <xdr:colOff>825327</xdr:colOff>
      <xdr:row>35</xdr:row>
      <xdr:rowOff>58063</xdr:rowOff>
    </xdr:from>
    <xdr:to>
      <xdr:col>29</xdr:col>
      <xdr:colOff>1008830</xdr:colOff>
      <xdr:row>51</xdr:row>
      <xdr:rowOff>5433</xdr:rowOff>
    </xdr:to>
    <xdr:graphicFrame>
      <xdr:nvGraphicFramePr>
        <xdr:cNvPr id="544" name="Chart 544"/>
        <xdr:cNvGraphicFramePr/>
      </xdr:nvGraphicFramePr>
      <xdr:xfrm>
        <a:off x="30644927" y="12970153"/>
        <a:ext cx="640650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23</xdr:col>
      <xdr:colOff>374445</xdr:colOff>
      <xdr:row>32</xdr:row>
      <xdr:rowOff>65638</xdr:rowOff>
    </xdr:from>
    <xdr:to>
      <xdr:col>29</xdr:col>
      <xdr:colOff>216758</xdr:colOff>
      <xdr:row>47</xdr:row>
      <xdr:rowOff>28248</xdr:rowOff>
    </xdr:to>
    <xdr:graphicFrame>
      <xdr:nvGraphicFramePr>
        <xdr:cNvPr id="545" name="Chart 545"/>
        <xdr:cNvGraphicFramePr/>
      </xdr:nvGraphicFramePr>
      <xdr:xfrm>
        <a:off x="28949445" y="11974428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25</xdr:col>
      <xdr:colOff>128336</xdr:colOff>
      <xdr:row>63</xdr:row>
      <xdr:rowOff>125730</xdr:rowOff>
    </xdr:from>
    <xdr:to>
      <xdr:col>30</xdr:col>
      <xdr:colOff>1215249</xdr:colOff>
      <xdr:row>82</xdr:row>
      <xdr:rowOff>64845</xdr:rowOff>
    </xdr:to>
    <xdr:graphicFrame>
      <xdr:nvGraphicFramePr>
        <xdr:cNvPr id="546" name="Chart 546"/>
        <xdr:cNvGraphicFramePr/>
      </xdr:nvGraphicFramePr>
      <xdr:xfrm>
        <a:off x="31192536" y="20923250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91318</xdr:colOff>
      <xdr:row>63</xdr:row>
      <xdr:rowOff>125730</xdr:rowOff>
    </xdr:from>
    <xdr:to>
      <xdr:col>31</xdr:col>
      <xdr:colOff>969361</xdr:colOff>
      <xdr:row>82</xdr:row>
      <xdr:rowOff>64845</xdr:rowOff>
    </xdr:to>
    <xdr:graphicFrame>
      <xdr:nvGraphicFramePr>
        <xdr:cNvPr id="547" name="Chart 547"/>
        <xdr:cNvGraphicFramePr/>
      </xdr:nvGraphicFramePr>
      <xdr:xfrm>
        <a:off x="33644718" y="20923250"/>
        <a:ext cx="585644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1231793</xdr:colOff>
      <xdr:row>62</xdr:row>
      <xdr:rowOff>181272</xdr:rowOff>
    </xdr:from>
    <xdr:to>
      <xdr:col>22</xdr:col>
      <xdr:colOff>1074106</xdr:colOff>
      <xdr:row>81</xdr:row>
      <xdr:rowOff>120387</xdr:rowOff>
    </xdr:to>
    <xdr:graphicFrame>
      <xdr:nvGraphicFramePr>
        <xdr:cNvPr id="548" name="Chart 548"/>
        <xdr:cNvGraphicFramePr/>
      </xdr:nvGraphicFramePr>
      <xdr:xfrm>
        <a:off x="21094593" y="20724157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18</xdr:col>
      <xdr:colOff>532761</xdr:colOff>
      <xdr:row>64</xdr:row>
      <xdr:rowOff>49345</xdr:rowOff>
    </xdr:from>
    <xdr:to>
      <xdr:col>23</xdr:col>
      <xdr:colOff>716263</xdr:colOff>
      <xdr:row>82</xdr:row>
      <xdr:rowOff>243095</xdr:rowOff>
    </xdr:to>
    <xdr:graphicFrame>
      <xdr:nvGraphicFramePr>
        <xdr:cNvPr id="549" name="Chart 549"/>
        <xdr:cNvGraphicFramePr/>
      </xdr:nvGraphicFramePr>
      <xdr:xfrm>
        <a:off x="22884761" y="21101500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</xdr:wsDr>
</file>

<file path=xl/drawings/drawing1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431287</xdr:colOff>
      <xdr:row>85</xdr:row>
      <xdr:rowOff>88876</xdr:rowOff>
    </xdr:from>
    <xdr:to>
      <xdr:col>6</xdr:col>
      <xdr:colOff>667158</xdr:colOff>
      <xdr:row>103</xdr:row>
      <xdr:rowOff>23097</xdr:rowOff>
    </xdr:to>
    <xdr:graphicFrame>
      <xdr:nvGraphicFramePr>
        <xdr:cNvPr id="551" name="Chart 551"/>
        <xdr:cNvGraphicFramePr/>
      </xdr:nvGraphicFramePr>
      <xdr:xfrm>
        <a:off x="1625087" y="27658036"/>
        <a:ext cx="6458872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31746</xdr:colOff>
      <xdr:row>85</xdr:row>
      <xdr:rowOff>62998</xdr:rowOff>
    </xdr:from>
    <xdr:to>
      <xdr:col>12</xdr:col>
      <xdr:colOff>431701</xdr:colOff>
      <xdr:row>102</xdr:row>
      <xdr:rowOff>251854</xdr:rowOff>
    </xdr:to>
    <xdr:graphicFrame>
      <xdr:nvGraphicFramePr>
        <xdr:cNvPr id="552" name="Chart 552"/>
        <xdr:cNvGraphicFramePr/>
      </xdr:nvGraphicFramePr>
      <xdr:xfrm>
        <a:off x="8693146" y="27632158"/>
        <a:ext cx="6622956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391505</xdr:colOff>
      <xdr:row>106</xdr:row>
      <xdr:rowOff>174434</xdr:rowOff>
    </xdr:from>
    <xdr:to>
      <xdr:col>6</xdr:col>
      <xdr:colOff>401417</xdr:colOff>
      <xdr:row>124</xdr:row>
      <xdr:rowOff>108655</xdr:rowOff>
    </xdr:to>
    <xdr:graphicFrame>
      <xdr:nvGraphicFramePr>
        <xdr:cNvPr id="553" name="Chart 553"/>
        <xdr:cNvGraphicFramePr/>
      </xdr:nvGraphicFramePr>
      <xdr:xfrm>
        <a:off x="1585305" y="33090929"/>
        <a:ext cx="623291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175140</xdr:colOff>
      <xdr:row>106</xdr:row>
      <xdr:rowOff>174434</xdr:rowOff>
    </xdr:from>
    <xdr:to>
      <xdr:col>12</xdr:col>
      <xdr:colOff>257342</xdr:colOff>
      <xdr:row>124</xdr:row>
      <xdr:rowOff>108655</xdr:rowOff>
    </xdr:to>
    <xdr:graphicFrame>
      <xdr:nvGraphicFramePr>
        <xdr:cNvPr id="554" name="Chart 554"/>
        <xdr:cNvGraphicFramePr/>
      </xdr:nvGraphicFramePr>
      <xdr:xfrm>
        <a:off x="8836540" y="33090929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327539</xdr:colOff>
      <xdr:row>128</xdr:row>
      <xdr:rowOff>57106</xdr:rowOff>
    </xdr:from>
    <xdr:to>
      <xdr:col>6</xdr:col>
      <xdr:colOff>450431</xdr:colOff>
      <xdr:row>145</xdr:row>
      <xdr:rowOff>245962</xdr:rowOff>
    </xdr:to>
    <xdr:graphicFrame>
      <xdr:nvGraphicFramePr>
        <xdr:cNvPr id="555" name="Chart 555"/>
        <xdr:cNvGraphicFramePr/>
      </xdr:nvGraphicFramePr>
      <xdr:xfrm>
        <a:off x="1521339" y="38575571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102358</xdr:colOff>
      <xdr:row>128</xdr:row>
      <xdr:rowOff>57106</xdr:rowOff>
    </xdr:from>
    <xdr:to>
      <xdr:col>12</xdr:col>
      <xdr:colOff>431701</xdr:colOff>
      <xdr:row>145</xdr:row>
      <xdr:rowOff>245962</xdr:rowOff>
    </xdr:to>
    <xdr:graphicFrame>
      <xdr:nvGraphicFramePr>
        <xdr:cNvPr id="556" name="Chart 556"/>
        <xdr:cNvGraphicFramePr/>
      </xdr:nvGraphicFramePr>
      <xdr:xfrm>
        <a:off x="8763758" y="38575571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</xdr:col>
      <xdr:colOff>280378</xdr:colOff>
      <xdr:row>151</xdr:row>
      <xdr:rowOff>168915</xdr:rowOff>
    </xdr:from>
    <xdr:to>
      <xdr:col>6</xdr:col>
      <xdr:colOff>403270</xdr:colOff>
      <xdr:row>169</xdr:row>
      <xdr:rowOff>103136</xdr:rowOff>
    </xdr:to>
    <xdr:graphicFrame>
      <xdr:nvGraphicFramePr>
        <xdr:cNvPr id="557" name="Chart 557"/>
        <xdr:cNvGraphicFramePr/>
      </xdr:nvGraphicFramePr>
      <xdr:xfrm>
        <a:off x="1474178" y="44543985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7</xdr:col>
      <xdr:colOff>216658</xdr:colOff>
      <xdr:row>151</xdr:row>
      <xdr:rowOff>168915</xdr:rowOff>
    </xdr:from>
    <xdr:to>
      <xdr:col>12</xdr:col>
      <xdr:colOff>546001</xdr:colOff>
      <xdr:row>169</xdr:row>
      <xdr:rowOff>103136</xdr:rowOff>
    </xdr:to>
    <xdr:graphicFrame>
      <xdr:nvGraphicFramePr>
        <xdr:cNvPr id="558" name="Chart 558"/>
        <xdr:cNvGraphicFramePr/>
      </xdr:nvGraphicFramePr>
      <xdr:xfrm>
        <a:off x="8878058" y="44543985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20</xdr:col>
      <xdr:colOff>526206</xdr:colOff>
      <xdr:row>85</xdr:row>
      <xdr:rowOff>165553</xdr:rowOff>
    </xdr:from>
    <xdr:to>
      <xdr:col>25</xdr:col>
      <xdr:colOff>537796</xdr:colOff>
      <xdr:row>103</xdr:row>
      <xdr:rowOff>99774</xdr:rowOff>
    </xdr:to>
    <xdr:graphicFrame>
      <xdr:nvGraphicFramePr>
        <xdr:cNvPr id="559" name="Chart 559"/>
        <xdr:cNvGraphicFramePr/>
      </xdr:nvGraphicFramePr>
      <xdr:xfrm>
        <a:off x="25367406" y="27734713"/>
        <a:ext cx="6234591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14</xdr:col>
      <xdr:colOff>535161</xdr:colOff>
      <xdr:row>14</xdr:row>
      <xdr:rowOff>281468</xdr:rowOff>
    </xdr:from>
    <xdr:to>
      <xdr:col>16</xdr:col>
      <xdr:colOff>863557</xdr:colOff>
      <xdr:row>16</xdr:row>
      <xdr:rowOff>118082</xdr:rowOff>
    </xdr:to>
    <xdr:sp>
      <xdr:nvSpPr>
        <xdr:cNvPr id="560" name="Shape 560"/>
        <xdr:cNvSpPr txBox="1"/>
      </xdr:nvSpPr>
      <xdr:spPr>
        <a:xfrm>
          <a:off x="179087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14</xdr:col>
      <xdr:colOff>535161</xdr:colOff>
      <xdr:row>17</xdr:row>
      <xdr:rowOff>5777</xdr:rowOff>
    </xdr:from>
    <xdr:to>
      <xdr:col>16</xdr:col>
      <xdr:colOff>511374</xdr:colOff>
      <xdr:row>18</xdr:row>
      <xdr:rowOff>147191</xdr:rowOff>
    </xdr:to>
    <xdr:sp>
      <xdr:nvSpPr>
        <xdr:cNvPr id="561" name="Shape 561"/>
        <xdr:cNvSpPr txBox="1"/>
      </xdr:nvSpPr>
      <xdr:spPr>
        <a:xfrm>
          <a:off x="179087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14</xdr:col>
      <xdr:colOff>69862</xdr:colOff>
      <xdr:row>15</xdr:row>
      <xdr:rowOff>184927</xdr:rowOff>
    </xdr:from>
    <xdr:to>
      <xdr:col>14</xdr:col>
      <xdr:colOff>508160</xdr:colOff>
      <xdr:row>15</xdr:row>
      <xdr:rowOff>184927</xdr:rowOff>
    </xdr:to>
    <xdr:sp>
      <xdr:nvSpPr>
        <xdr:cNvPr id="562" name="Shape 562"/>
        <xdr:cNvSpPr/>
      </xdr:nvSpPr>
      <xdr:spPr>
        <a:xfrm>
          <a:off x="174434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69862</xdr:colOff>
      <xdr:row>17</xdr:row>
      <xdr:rowOff>239435</xdr:rowOff>
    </xdr:from>
    <xdr:to>
      <xdr:col>14</xdr:col>
      <xdr:colOff>508160</xdr:colOff>
      <xdr:row>17</xdr:row>
      <xdr:rowOff>239435</xdr:rowOff>
    </xdr:to>
    <xdr:sp>
      <xdr:nvSpPr>
        <xdr:cNvPr id="563" name="Shape 563"/>
        <xdr:cNvSpPr/>
      </xdr:nvSpPr>
      <xdr:spPr>
        <a:xfrm>
          <a:off x="174434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92</xdr:row>
      <xdr:rowOff>198778</xdr:rowOff>
    </xdr:from>
    <xdr:to>
      <xdr:col>9</xdr:col>
      <xdr:colOff>415549</xdr:colOff>
      <xdr:row>102</xdr:row>
      <xdr:rowOff>75391</xdr:rowOff>
    </xdr:to>
    <xdr:sp>
      <xdr:nvSpPr>
        <xdr:cNvPr id="564" name="Shape 564"/>
        <xdr:cNvSpPr/>
      </xdr:nvSpPr>
      <xdr:spPr>
        <a:xfrm flipV="1">
          <a:off x="11566149" y="29550383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135</xdr:row>
      <xdr:rowOff>217805</xdr:rowOff>
    </xdr:from>
    <xdr:to>
      <xdr:col>9</xdr:col>
      <xdr:colOff>415549</xdr:colOff>
      <xdr:row>145</xdr:row>
      <xdr:rowOff>94418</xdr:rowOff>
    </xdr:to>
    <xdr:sp>
      <xdr:nvSpPr>
        <xdr:cNvPr id="565" name="Shape 565"/>
        <xdr:cNvSpPr/>
      </xdr:nvSpPr>
      <xdr:spPr>
        <a:xfrm flipV="1">
          <a:off x="11566149" y="40518715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260850</xdr:colOff>
      <xdr:row>15</xdr:row>
      <xdr:rowOff>260822</xdr:rowOff>
    </xdr:from>
    <xdr:to>
      <xdr:col>24</xdr:col>
      <xdr:colOff>542360</xdr:colOff>
      <xdr:row>22</xdr:row>
      <xdr:rowOff>118582</xdr:rowOff>
    </xdr:to>
    <xdr:sp>
      <xdr:nvSpPr>
        <xdr:cNvPr id="566" name="Shape 566"/>
        <xdr:cNvSpPr txBox="1"/>
      </xdr:nvSpPr>
      <xdr:spPr>
        <a:xfrm>
          <a:off x="21368250" y="6523827"/>
          <a:ext cx="8993711" cy="22199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 Romagna parziali (dato tampone non aggiornato).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tardiva).</a:t>
          </a:r>
          <a:endParaRPr b="0" baseline="0" cap="none" i="0" spc="0" strike="noStrike" sz="1360" u="none">
            <a:solidFill>
              <a:srgbClr val="B31D28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17</xdr:col>
      <xdr:colOff>260850</xdr:colOff>
      <xdr:row>14</xdr:row>
      <xdr:rowOff>149844</xdr:rowOff>
    </xdr:from>
    <xdr:to>
      <xdr:col>17</xdr:col>
      <xdr:colOff>1020818</xdr:colOff>
      <xdr:row>15</xdr:row>
      <xdr:rowOff>192831</xdr:rowOff>
    </xdr:to>
    <xdr:sp>
      <xdr:nvSpPr>
        <xdr:cNvPr id="567" name="Shape 567"/>
        <xdr:cNvSpPr txBox="1"/>
      </xdr:nvSpPr>
      <xdr:spPr>
        <a:xfrm>
          <a:off x="21368250" y="6082649"/>
          <a:ext cx="759969" cy="3731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13</xdr:col>
      <xdr:colOff>1230500</xdr:colOff>
      <xdr:row>85</xdr:row>
      <xdr:rowOff>165553</xdr:rowOff>
    </xdr:from>
    <xdr:to>
      <xdr:col>19</xdr:col>
      <xdr:colOff>68102</xdr:colOff>
      <xdr:row>103</xdr:row>
      <xdr:rowOff>99774</xdr:rowOff>
    </xdr:to>
    <xdr:graphicFrame>
      <xdr:nvGraphicFramePr>
        <xdr:cNvPr id="568" name="Chart 568"/>
        <xdr:cNvGraphicFramePr/>
      </xdr:nvGraphicFramePr>
      <xdr:xfrm>
        <a:off x="17359500" y="27734713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13</xdr:col>
      <xdr:colOff>844776</xdr:colOff>
      <xdr:row>129</xdr:row>
      <xdr:rowOff>202999</xdr:rowOff>
    </xdr:from>
    <xdr:to>
      <xdr:col>18</xdr:col>
      <xdr:colOff>856365</xdr:colOff>
      <xdr:row>147</xdr:row>
      <xdr:rowOff>137219</xdr:rowOff>
    </xdr:to>
    <xdr:graphicFrame>
      <xdr:nvGraphicFramePr>
        <xdr:cNvPr id="569" name="Chart 569"/>
        <xdr:cNvGraphicFramePr/>
      </xdr:nvGraphicFramePr>
      <xdr:xfrm>
        <a:off x="16973776" y="38976099"/>
        <a:ext cx="6234590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14</xdr:col>
      <xdr:colOff>535161</xdr:colOff>
      <xdr:row>29</xdr:row>
      <xdr:rowOff>11202</xdr:rowOff>
    </xdr:from>
    <xdr:to>
      <xdr:col>15</xdr:col>
      <xdr:colOff>1057613</xdr:colOff>
      <xdr:row>30</xdr:row>
      <xdr:rowOff>152616</xdr:rowOff>
    </xdr:to>
    <xdr:sp>
      <xdr:nvSpPr>
        <xdr:cNvPr id="570" name="Shape 570"/>
        <xdr:cNvSpPr txBox="1"/>
      </xdr:nvSpPr>
      <xdr:spPr>
        <a:xfrm>
          <a:off x="17908761" y="109605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14</xdr:col>
      <xdr:colOff>69862</xdr:colOff>
      <xdr:row>29</xdr:row>
      <xdr:rowOff>257560</xdr:rowOff>
    </xdr:from>
    <xdr:to>
      <xdr:col>14</xdr:col>
      <xdr:colOff>508160</xdr:colOff>
      <xdr:row>29</xdr:row>
      <xdr:rowOff>257560</xdr:rowOff>
    </xdr:to>
    <xdr:sp>
      <xdr:nvSpPr>
        <xdr:cNvPr id="571" name="Shape 571"/>
        <xdr:cNvSpPr/>
      </xdr:nvSpPr>
      <xdr:spPr>
        <a:xfrm>
          <a:off x="17443462" y="112068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526206</xdr:colOff>
      <xdr:row>109</xdr:row>
      <xdr:rowOff>134907</xdr:rowOff>
    </xdr:from>
    <xdr:to>
      <xdr:col>25</xdr:col>
      <xdr:colOff>537796</xdr:colOff>
      <xdr:row>127</xdr:row>
      <xdr:rowOff>69127</xdr:rowOff>
    </xdr:to>
    <xdr:graphicFrame>
      <xdr:nvGraphicFramePr>
        <xdr:cNvPr id="572" name="Chart 572"/>
        <xdr:cNvGraphicFramePr/>
      </xdr:nvGraphicFramePr>
      <xdr:xfrm>
        <a:off x="25367406" y="33815307"/>
        <a:ext cx="6234591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14</xdr:col>
      <xdr:colOff>535161</xdr:colOff>
      <xdr:row>32</xdr:row>
      <xdr:rowOff>96628</xdr:rowOff>
    </xdr:from>
    <xdr:to>
      <xdr:col>16</xdr:col>
      <xdr:colOff>55952</xdr:colOff>
      <xdr:row>33</xdr:row>
      <xdr:rowOff>54030</xdr:rowOff>
    </xdr:to>
    <xdr:sp>
      <xdr:nvSpPr>
        <xdr:cNvPr id="573" name="Shape 573"/>
        <xdr:cNvSpPr txBox="1"/>
      </xdr:nvSpPr>
      <xdr:spPr>
        <a:xfrm>
          <a:off x="17908761" y="120746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14</xdr:col>
      <xdr:colOff>69862</xdr:colOff>
      <xdr:row>32</xdr:row>
      <xdr:rowOff>240429</xdr:rowOff>
    </xdr:from>
    <xdr:to>
      <xdr:col>14</xdr:col>
      <xdr:colOff>508160</xdr:colOff>
      <xdr:row>32</xdr:row>
      <xdr:rowOff>240429</xdr:rowOff>
    </xdr:to>
    <xdr:sp>
      <xdr:nvSpPr>
        <xdr:cNvPr id="574" name="Shape 574"/>
        <xdr:cNvSpPr/>
      </xdr:nvSpPr>
      <xdr:spPr>
        <a:xfrm>
          <a:off x="17443462" y="122184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557404</xdr:colOff>
      <xdr:row>95</xdr:row>
      <xdr:rowOff>149380</xdr:rowOff>
    </xdr:from>
    <xdr:to>
      <xdr:col>24</xdr:col>
      <xdr:colOff>172479</xdr:colOff>
      <xdr:row>102</xdr:row>
      <xdr:rowOff>108398</xdr:rowOff>
    </xdr:to>
    <xdr:grpSp>
      <xdr:nvGrpSpPr>
        <xdr:cNvPr id="577" name="Group 577"/>
        <xdr:cNvGrpSpPr/>
      </xdr:nvGrpSpPr>
      <xdr:grpSpPr>
        <a:xfrm>
          <a:off x="27887804" y="30264890"/>
          <a:ext cx="2104276" cy="1741464"/>
          <a:chOff x="0" y="0"/>
          <a:chExt cx="2104274" cy="1741462"/>
        </a:xfrm>
      </xdr:grpSpPr>
      <xdr:sp>
        <xdr:nvSpPr>
          <xdr:cNvPr id="575" name="Shape 575"/>
          <xdr:cNvSpPr/>
        </xdr:nvSpPr>
        <xdr:spPr>
          <a:xfrm flipV="1">
            <a:off x="21042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76" name="Shape 576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22</xdr:col>
      <xdr:colOff>570101</xdr:colOff>
      <xdr:row>118</xdr:row>
      <xdr:rowOff>48539</xdr:rowOff>
    </xdr:from>
    <xdr:to>
      <xdr:col>24</xdr:col>
      <xdr:colOff>172479</xdr:colOff>
      <xdr:row>123</xdr:row>
      <xdr:rowOff>141481</xdr:rowOff>
    </xdr:to>
    <xdr:grpSp>
      <xdr:nvGrpSpPr>
        <xdr:cNvPr id="580" name="Group 580"/>
        <xdr:cNvGrpSpPr/>
      </xdr:nvGrpSpPr>
      <xdr:grpSpPr>
        <a:xfrm>
          <a:off x="27900501" y="36020654"/>
          <a:ext cx="2091579" cy="1366118"/>
          <a:chOff x="0" y="0"/>
          <a:chExt cx="2091577" cy="1366117"/>
        </a:xfrm>
      </xdr:grpSpPr>
      <xdr:sp>
        <xdr:nvSpPr>
          <xdr:cNvPr id="578" name="Shape 578"/>
          <xdr:cNvSpPr/>
        </xdr:nvSpPr>
        <xdr:spPr>
          <a:xfrm flipV="1">
            <a:off x="20915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79" name="Shape 579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14</xdr:col>
      <xdr:colOff>535161</xdr:colOff>
      <xdr:row>34</xdr:row>
      <xdr:rowOff>110862</xdr:rowOff>
    </xdr:from>
    <xdr:to>
      <xdr:col>15</xdr:col>
      <xdr:colOff>1208210</xdr:colOff>
      <xdr:row>35</xdr:row>
      <xdr:rowOff>68263</xdr:rowOff>
    </xdr:to>
    <xdr:sp>
      <xdr:nvSpPr>
        <xdr:cNvPr id="581" name="Shape 581"/>
        <xdr:cNvSpPr txBox="1"/>
      </xdr:nvSpPr>
      <xdr:spPr>
        <a:xfrm>
          <a:off x="17908761" y="12749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14</xdr:col>
      <xdr:colOff>69862</xdr:colOff>
      <xdr:row>34</xdr:row>
      <xdr:rowOff>254663</xdr:rowOff>
    </xdr:from>
    <xdr:to>
      <xdr:col>14</xdr:col>
      <xdr:colOff>508160</xdr:colOff>
      <xdr:row>34</xdr:row>
      <xdr:rowOff>254663</xdr:rowOff>
    </xdr:to>
    <xdr:sp>
      <xdr:nvSpPr>
        <xdr:cNvPr id="582" name="Shape 582"/>
        <xdr:cNvSpPr/>
      </xdr:nvSpPr>
      <xdr:spPr>
        <a:xfrm>
          <a:off x="17443462" y="128930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972685</xdr:colOff>
      <xdr:row>85</xdr:row>
      <xdr:rowOff>139676</xdr:rowOff>
    </xdr:from>
    <xdr:to>
      <xdr:col>32</xdr:col>
      <xdr:colOff>128041</xdr:colOff>
      <xdr:row>103</xdr:row>
      <xdr:rowOff>73897</xdr:rowOff>
    </xdr:to>
    <xdr:graphicFrame>
      <xdr:nvGraphicFramePr>
        <xdr:cNvPr id="583" name="Chart 583"/>
        <xdr:cNvGraphicFramePr/>
      </xdr:nvGraphicFramePr>
      <xdr:xfrm>
        <a:off x="33281485" y="27708836"/>
        <a:ext cx="662295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33</xdr:col>
      <xdr:colOff>430220</xdr:colOff>
      <xdr:row>85</xdr:row>
      <xdr:rowOff>139676</xdr:rowOff>
    </xdr:from>
    <xdr:to>
      <xdr:col>38</xdr:col>
      <xdr:colOff>653646</xdr:colOff>
      <xdr:row>103</xdr:row>
      <xdr:rowOff>73897</xdr:rowOff>
    </xdr:to>
    <xdr:graphicFrame>
      <xdr:nvGraphicFramePr>
        <xdr:cNvPr id="584" name="Chart 584"/>
        <xdr:cNvGraphicFramePr/>
      </xdr:nvGraphicFramePr>
      <xdr:xfrm>
        <a:off x="41451220" y="27708836"/>
        <a:ext cx="644642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27</xdr:col>
      <xdr:colOff>796218</xdr:colOff>
      <xdr:row>128</xdr:row>
      <xdr:rowOff>133784</xdr:rowOff>
    </xdr:from>
    <xdr:to>
      <xdr:col>32</xdr:col>
      <xdr:colOff>878420</xdr:colOff>
      <xdr:row>146</xdr:row>
      <xdr:rowOff>68004</xdr:rowOff>
    </xdr:to>
    <xdr:graphicFrame>
      <xdr:nvGraphicFramePr>
        <xdr:cNvPr id="585" name="Chart 585"/>
        <xdr:cNvGraphicFramePr/>
      </xdr:nvGraphicFramePr>
      <xdr:xfrm>
        <a:off x="34349618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33</xdr:col>
      <xdr:colOff>812815</xdr:colOff>
      <xdr:row>128</xdr:row>
      <xdr:rowOff>133784</xdr:rowOff>
    </xdr:from>
    <xdr:to>
      <xdr:col>38</xdr:col>
      <xdr:colOff>895017</xdr:colOff>
      <xdr:row>146</xdr:row>
      <xdr:rowOff>68004</xdr:rowOff>
    </xdr:to>
    <xdr:graphicFrame>
      <xdr:nvGraphicFramePr>
        <xdr:cNvPr id="586" name="Chart 586"/>
        <xdr:cNvGraphicFramePr/>
      </xdr:nvGraphicFramePr>
      <xdr:xfrm>
        <a:off x="41833815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13</xdr:col>
      <xdr:colOff>674086</xdr:colOff>
      <xdr:row>109</xdr:row>
      <xdr:rowOff>134907</xdr:rowOff>
    </xdr:from>
    <xdr:to>
      <xdr:col>18</xdr:col>
      <xdr:colOff>932818</xdr:colOff>
      <xdr:row>127</xdr:row>
      <xdr:rowOff>69127</xdr:rowOff>
    </xdr:to>
    <xdr:graphicFrame>
      <xdr:nvGraphicFramePr>
        <xdr:cNvPr id="587" name="Chart 587"/>
        <xdr:cNvGraphicFramePr/>
      </xdr:nvGraphicFramePr>
      <xdr:xfrm>
        <a:off x="16803086" y="33815307"/>
        <a:ext cx="648173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15</xdr:col>
      <xdr:colOff>264472</xdr:colOff>
      <xdr:row>40</xdr:row>
      <xdr:rowOff>191113</xdr:rowOff>
    </xdr:from>
    <xdr:to>
      <xdr:col>20</xdr:col>
      <xdr:colOff>657173</xdr:colOff>
      <xdr:row>54</xdr:row>
      <xdr:rowOff>155813</xdr:rowOff>
    </xdr:to>
    <xdr:graphicFrame>
      <xdr:nvGraphicFramePr>
        <xdr:cNvPr id="588" name="Chart 588"/>
        <xdr:cNvGraphicFramePr/>
      </xdr:nvGraphicFramePr>
      <xdr:xfrm>
        <a:off x="18882672" y="14810718"/>
        <a:ext cx="6615702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21</xdr:col>
      <xdr:colOff>270780</xdr:colOff>
      <xdr:row>3</xdr:row>
      <xdr:rowOff>214687</xdr:rowOff>
    </xdr:from>
    <xdr:to>
      <xdr:col>26</xdr:col>
      <xdr:colOff>530993</xdr:colOff>
      <xdr:row>18</xdr:row>
      <xdr:rowOff>266597</xdr:rowOff>
    </xdr:to>
    <xdr:graphicFrame>
      <xdr:nvGraphicFramePr>
        <xdr:cNvPr id="62" name="Chart 62"/>
        <xdr:cNvGraphicFramePr/>
      </xdr:nvGraphicFramePr>
      <xdr:xfrm>
        <a:off x="26356580" y="2489892"/>
        <a:ext cx="64832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27</xdr:col>
      <xdr:colOff>158954</xdr:colOff>
      <xdr:row>3</xdr:row>
      <xdr:rowOff>214687</xdr:rowOff>
    </xdr:from>
    <xdr:to>
      <xdr:col>32</xdr:col>
      <xdr:colOff>455359</xdr:colOff>
      <xdr:row>18</xdr:row>
      <xdr:rowOff>266597</xdr:rowOff>
    </xdr:to>
    <xdr:graphicFrame>
      <xdr:nvGraphicFramePr>
        <xdr:cNvPr id="63" name="Chart 63"/>
        <xdr:cNvGraphicFramePr/>
      </xdr:nvGraphicFramePr>
      <xdr:xfrm>
        <a:off x="33712354" y="2489892"/>
        <a:ext cx="651940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21</xdr:col>
      <xdr:colOff>174474</xdr:colOff>
      <xdr:row>22</xdr:row>
      <xdr:rowOff>205618</xdr:rowOff>
    </xdr:from>
    <xdr:to>
      <xdr:col>26</xdr:col>
      <xdr:colOff>397773</xdr:colOff>
      <xdr:row>37</xdr:row>
      <xdr:rowOff>295628</xdr:rowOff>
    </xdr:to>
    <xdr:graphicFrame>
      <xdr:nvGraphicFramePr>
        <xdr:cNvPr id="64" name="Chart 64"/>
        <xdr:cNvGraphicFramePr/>
      </xdr:nvGraphicFramePr>
      <xdr:xfrm>
        <a:off x="26260274" y="8518403"/>
        <a:ext cx="644630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314615</xdr:colOff>
      <xdr:row>28</xdr:row>
      <xdr:rowOff>223445</xdr:rowOff>
    </xdr:from>
    <xdr:to>
      <xdr:col>23</xdr:col>
      <xdr:colOff>314615</xdr:colOff>
      <xdr:row>36</xdr:row>
      <xdr:rowOff>96247</xdr:rowOff>
    </xdr:to>
    <xdr:sp>
      <xdr:nvSpPr>
        <xdr:cNvPr id="65" name="Shape 65"/>
        <xdr:cNvSpPr/>
      </xdr:nvSpPr>
      <xdr:spPr>
        <a:xfrm flipV="1">
          <a:off x="28889615" y="10410750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145386</xdr:colOff>
      <xdr:row>24</xdr:row>
      <xdr:rowOff>24541</xdr:rowOff>
    </xdr:from>
    <xdr:to>
      <xdr:col>25</xdr:col>
      <xdr:colOff>571254</xdr:colOff>
      <xdr:row>26</xdr:row>
      <xdr:rowOff>13111</xdr:rowOff>
    </xdr:to>
    <xdr:sp>
      <xdr:nvSpPr>
        <xdr:cNvPr id="66" name="Shape 66"/>
        <xdr:cNvSpPr txBox="1"/>
      </xdr:nvSpPr>
      <xdr:spPr>
        <a:xfrm>
          <a:off x="28720386" y="8962166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Casi Positivi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158954</xdr:colOff>
      <xdr:row>22</xdr:row>
      <xdr:rowOff>205618</xdr:rowOff>
    </xdr:from>
    <xdr:to>
      <xdr:col>32</xdr:col>
      <xdr:colOff>377446</xdr:colOff>
      <xdr:row>37</xdr:row>
      <xdr:rowOff>295628</xdr:rowOff>
    </xdr:to>
    <xdr:graphicFrame>
      <xdr:nvGraphicFramePr>
        <xdr:cNvPr id="67" name="Chart 67"/>
        <xdr:cNvGraphicFramePr/>
      </xdr:nvGraphicFramePr>
      <xdr:xfrm>
        <a:off x="33712354" y="8518403"/>
        <a:ext cx="644149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191433</xdr:colOff>
      <xdr:row>24</xdr:row>
      <xdr:rowOff>24541</xdr:rowOff>
    </xdr:from>
    <xdr:to>
      <xdr:col>32</xdr:col>
      <xdr:colOff>237600</xdr:colOff>
      <xdr:row>26</xdr:row>
      <xdr:rowOff>13111</xdr:rowOff>
    </xdr:to>
    <xdr:sp>
      <xdr:nvSpPr>
        <xdr:cNvPr id="68" name="Shape 68"/>
        <xdr:cNvSpPr txBox="1"/>
      </xdr:nvSpPr>
      <xdr:spPr>
        <a:xfrm>
          <a:off x="37478633" y="8962166"/>
          <a:ext cx="25353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Decessi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906302</xdr:colOff>
      <xdr:row>30</xdr:row>
      <xdr:rowOff>282378</xdr:rowOff>
    </xdr:from>
    <xdr:to>
      <xdr:col>29</xdr:col>
      <xdr:colOff>906302</xdr:colOff>
      <xdr:row>36</xdr:row>
      <xdr:rowOff>32747</xdr:rowOff>
    </xdr:to>
    <xdr:sp>
      <xdr:nvSpPr>
        <xdr:cNvPr id="69" name="Shape 69"/>
        <xdr:cNvSpPr/>
      </xdr:nvSpPr>
      <xdr:spPr>
        <a:xfrm flipV="1">
          <a:off x="36948902" y="11094523"/>
          <a:ext cx="1" cy="1675690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421489</xdr:colOff>
      <xdr:row>41</xdr:row>
      <xdr:rowOff>24266</xdr:rowOff>
    </xdr:from>
    <xdr:to>
      <xdr:col>26</xdr:col>
      <xdr:colOff>447185</xdr:colOff>
      <xdr:row>56</xdr:row>
      <xdr:rowOff>165076</xdr:rowOff>
    </xdr:to>
    <xdr:graphicFrame>
      <xdr:nvGraphicFramePr>
        <xdr:cNvPr id="70" name="Chart 70"/>
        <xdr:cNvGraphicFramePr/>
      </xdr:nvGraphicFramePr>
      <xdr:xfrm>
        <a:off x="26507289" y="14323831"/>
        <a:ext cx="62486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124113</xdr:colOff>
      <xdr:row>45</xdr:row>
      <xdr:rowOff>154613</xdr:rowOff>
    </xdr:from>
    <xdr:to>
      <xdr:col>23</xdr:col>
      <xdr:colOff>124113</xdr:colOff>
      <xdr:row>54</xdr:row>
      <xdr:rowOff>214615</xdr:rowOff>
    </xdr:to>
    <xdr:sp>
      <xdr:nvSpPr>
        <xdr:cNvPr id="71" name="Shape 71"/>
        <xdr:cNvSpPr/>
      </xdr:nvSpPr>
      <xdr:spPr>
        <a:xfrm flipV="1">
          <a:off x="28699113" y="15703858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655268</xdr:colOff>
      <xdr:row>42</xdr:row>
      <xdr:rowOff>257210</xdr:rowOff>
    </xdr:from>
    <xdr:to>
      <xdr:col>25</xdr:col>
      <xdr:colOff>1081136</xdr:colOff>
      <xdr:row>44</xdr:row>
      <xdr:rowOff>245780</xdr:rowOff>
    </xdr:to>
    <xdr:sp>
      <xdr:nvSpPr>
        <xdr:cNvPr id="72" name="Shape 72"/>
        <xdr:cNvSpPr txBox="1"/>
      </xdr:nvSpPr>
      <xdr:spPr>
        <a:xfrm>
          <a:off x="29230268" y="1486919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356566</xdr:colOff>
      <xdr:row>41</xdr:row>
      <xdr:rowOff>24266</xdr:rowOff>
    </xdr:from>
    <xdr:to>
      <xdr:col>32</xdr:col>
      <xdr:colOff>382261</xdr:colOff>
      <xdr:row>56</xdr:row>
      <xdr:rowOff>165076</xdr:rowOff>
    </xdr:to>
    <xdr:graphicFrame>
      <xdr:nvGraphicFramePr>
        <xdr:cNvPr id="73" name="Chart 73"/>
        <xdr:cNvGraphicFramePr/>
      </xdr:nvGraphicFramePr>
      <xdr:xfrm>
        <a:off x="33909966" y="14323831"/>
        <a:ext cx="62486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29</xdr:col>
      <xdr:colOff>61807</xdr:colOff>
      <xdr:row>43</xdr:row>
      <xdr:rowOff>259720</xdr:rowOff>
    </xdr:from>
    <xdr:to>
      <xdr:col>29</xdr:col>
      <xdr:colOff>61807</xdr:colOff>
      <xdr:row>54</xdr:row>
      <xdr:rowOff>214615</xdr:rowOff>
    </xdr:to>
    <xdr:sp>
      <xdr:nvSpPr>
        <xdr:cNvPr id="74" name="Shape 74"/>
        <xdr:cNvSpPr/>
      </xdr:nvSpPr>
      <xdr:spPr>
        <a:xfrm flipV="1">
          <a:off x="36104407" y="15184125"/>
          <a:ext cx="1" cy="3391516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332432</xdr:colOff>
      <xdr:row>48</xdr:row>
      <xdr:rowOff>266150</xdr:rowOff>
    </xdr:from>
    <xdr:to>
      <xdr:col>31</xdr:col>
      <xdr:colOff>758300</xdr:colOff>
      <xdr:row>50</xdr:row>
      <xdr:rowOff>254720</xdr:rowOff>
    </xdr:to>
    <xdr:sp>
      <xdr:nvSpPr>
        <xdr:cNvPr id="75" name="Shape 75"/>
        <xdr:cNvSpPr txBox="1"/>
      </xdr:nvSpPr>
      <xdr:spPr>
        <a:xfrm>
          <a:off x="36375032" y="1675265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21</xdr:col>
      <xdr:colOff>280265</xdr:colOff>
      <xdr:row>59</xdr:row>
      <xdr:rowOff>206135</xdr:rowOff>
    </xdr:from>
    <xdr:to>
      <xdr:col>26</xdr:col>
      <xdr:colOff>545248</xdr:colOff>
      <xdr:row>75</xdr:row>
      <xdr:rowOff>34525</xdr:rowOff>
    </xdr:to>
    <xdr:graphicFrame>
      <xdr:nvGraphicFramePr>
        <xdr:cNvPr id="76" name="Chart 76"/>
        <xdr:cNvGraphicFramePr/>
      </xdr:nvGraphicFramePr>
      <xdr:xfrm>
        <a:off x="26366065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655268</xdr:colOff>
      <xdr:row>61</xdr:row>
      <xdr:rowOff>25058</xdr:rowOff>
    </xdr:from>
    <xdr:to>
      <xdr:col>25</xdr:col>
      <xdr:colOff>1081136</xdr:colOff>
      <xdr:row>63</xdr:row>
      <xdr:rowOff>13628</xdr:rowOff>
    </xdr:to>
    <xdr:sp>
      <xdr:nvSpPr>
        <xdr:cNvPr id="77" name="Shape 77"/>
        <xdr:cNvSpPr txBox="1"/>
      </xdr:nvSpPr>
      <xdr:spPr>
        <a:xfrm>
          <a:off x="292302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215342</xdr:colOff>
      <xdr:row>59</xdr:row>
      <xdr:rowOff>206135</xdr:rowOff>
    </xdr:from>
    <xdr:to>
      <xdr:col>32</xdr:col>
      <xdr:colOff>480325</xdr:colOff>
      <xdr:row>75</xdr:row>
      <xdr:rowOff>34525</xdr:rowOff>
    </xdr:to>
    <xdr:graphicFrame>
      <xdr:nvGraphicFramePr>
        <xdr:cNvPr id="78" name="Chart 78"/>
        <xdr:cNvGraphicFramePr/>
      </xdr:nvGraphicFramePr>
      <xdr:xfrm>
        <a:off x="33768742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29</xdr:col>
      <xdr:colOff>655268</xdr:colOff>
      <xdr:row>61</xdr:row>
      <xdr:rowOff>25058</xdr:rowOff>
    </xdr:from>
    <xdr:to>
      <xdr:col>31</xdr:col>
      <xdr:colOff>1081136</xdr:colOff>
      <xdr:row>63</xdr:row>
      <xdr:rowOff>13628</xdr:rowOff>
    </xdr:to>
    <xdr:sp>
      <xdr:nvSpPr>
        <xdr:cNvPr id="79" name="Shape 79"/>
        <xdr:cNvSpPr txBox="1"/>
      </xdr:nvSpPr>
      <xdr:spPr>
        <a:xfrm>
          <a:off x="366978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33</xdr:col>
      <xdr:colOff>589389</xdr:colOff>
      <xdr:row>22</xdr:row>
      <xdr:rowOff>205618</xdr:rowOff>
    </xdr:from>
    <xdr:to>
      <xdr:col>38</xdr:col>
      <xdr:colOff>883300</xdr:colOff>
      <xdr:row>37</xdr:row>
      <xdr:rowOff>295628</xdr:rowOff>
    </xdr:to>
    <xdr:graphicFrame>
      <xdr:nvGraphicFramePr>
        <xdr:cNvPr id="80" name="Chart 80"/>
        <xdr:cNvGraphicFramePr/>
      </xdr:nvGraphicFramePr>
      <xdr:xfrm>
        <a:off x="41610389" y="8518403"/>
        <a:ext cx="65169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39</xdr:col>
      <xdr:colOff>1146733</xdr:colOff>
      <xdr:row>23</xdr:row>
      <xdr:rowOff>205910</xdr:rowOff>
    </xdr:from>
    <xdr:to>
      <xdr:col>45</xdr:col>
      <xdr:colOff>196053</xdr:colOff>
      <xdr:row>38</xdr:row>
      <xdr:rowOff>295921</xdr:rowOff>
    </xdr:to>
    <xdr:graphicFrame>
      <xdr:nvGraphicFramePr>
        <xdr:cNvPr id="81" name="Chart 81"/>
        <xdr:cNvGraphicFramePr/>
      </xdr:nvGraphicFramePr>
      <xdr:xfrm>
        <a:off x="49635333" y="8831115"/>
        <a:ext cx="65169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21</xdr:col>
      <xdr:colOff>149232</xdr:colOff>
      <xdr:row>80</xdr:row>
      <xdr:rowOff>60103</xdr:rowOff>
    </xdr:from>
    <xdr:to>
      <xdr:col>26</xdr:col>
      <xdr:colOff>389249</xdr:colOff>
      <xdr:row>95</xdr:row>
      <xdr:rowOff>150983</xdr:rowOff>
    </xdr:to>
    <xdr:graphicFrame>
      <xdr:nvGraphicFramePr>
        <xdr:cNvPr id="82" name="Chart 82"/>
        <xdr:cNvGraphicFramePr/>
      </xdr:nvGraphicFramePr>
      <xdr:xfrm>
        <a:off x="26235031" y="26544048"/>
        <a:ext cx="646301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339623</xdr:colOff>
      <xdr:row>80</xdr:row>
      <xdr:rowOff>60103</xdr:rowOff>
    </xdr:from>
    <xdr:to>
      <xdr:col>32</xdr:col>
      <xdr:colOff>579640</xdr:colOff>
      <xdr:row>95</xdr:row>
      <xdr:rowOff>150983</xdr:rowOff>
    </xdr:to>
    <xdr:graphicFrame>
      <xdr:nvGraphicFramePr>
        <xdr:cNvPr id="83" name="Chart 83"/>
        <xdr:cNvGraphicFramePr/>
      </xdr:nvGraphicFramePr>
      <xdr:xfrm>
        <a:off x="33893023" y="26544048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23</xdr:col>
      <xdr:colOff>721013</xdr:colOff>
      <xdr:row>64</xdr:row>
      <xdr:rowOff>24061</xdr:rowOff>
    </xdr:from>
    <xdr:to>
      <xdr:col>23</xdr:col>
      <xdr:colOff>721013</xdr:colOff>
      <xdr:row>73</xdr:row>
      <xdr:rowOff>84063</xdr:rowOff>
    </xdr:to>
    <xdr:sp>
      <xdr:nvSpPr>
        <xdr:cNvPr id="84" name="Shape 84"/>
        <xdr:cNvSpPr/>
      </xdr:nvSpPr>
      <xdr:spPr>
        <a:xfrm flipV="1">
          <a:off x="29296013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661618</xdr:colOff>
      <xdr:row>64</xdr:row>
      <xdr:rowOff>24061</xdr:rowOff>
    </xdr:from>
    <xdr:to>
      <xdr:col>29</xdr:col>
      <xdr:colOff>661618</xdr:colOff>
      <xdr:row>73</xdr:row>
      <xdr:rowOff>84063</xdr:rowOff>
    </xdr:to>
    <xdr:sp>
      <xdr:nvSpPr>
        <xdr:cNvPr id="85" name="Shape 85"/>
        <xdr:cNvSpPr/>
      </xdr:nvSpPr>
      <xdr:spPr>
        <a:xfrm flipV="1">
          <a:off x="36704218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1238746</xdr:colOff>
      <xdr:row>69</xdr:row>
      <xdr:rowOff>230584</xdr:rowOff>
    </xdr:from>
    <xdr:to>
      <xdr:col>29</xdr:col>
      <xdr:colOff>648183</xdr:colOff>
      <xdr:row>71</xdr:row>
      <xdr:rowOff>117363</xdr:rowOff>
    </xdr:to>
    <xdr:sp>
      <xdr:nvSpPr>
        <xdr:cNvPr id="86" name="Shape 86"/>
        <xdr:cNvSpPr txBox="1"/>
      </xdr:nvSpPr>
      <xdr:spPr>
        <a:xfrm>
          <a:off x="34792146" y="23277909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22</xdr:col>
      <xdr:colOff>40840</xdr:colOff>
      <xdr:row>69</xdr:row>
      <xdr:rowOff>230584</xdr:rowOff>
    </xdr:from>
    <xdr:to>
      <xdr:col>23</xdr:col>
      <xdr:colOff>694878</xdr:colOff>
      <xdr:row>71</xdr:row>
      <xdr:rowOff>117363</xdr:rowOff>
    </xdr:to>
    <xdr:sp>
      <xdr:nvSpPr>
        <xdr:cNvPr id="87" name="Shape 87"/>
        <xdr:cNvSpPr txBox="1"/>
      </xdr:nvSpPr>
      <xdr:spPr>
        <a:xfrm>
          <a:off x="27371240" y="23277909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33</xdr:col>
      <xdr:colOff>868977</xdr:colOff>
      <xdr:row>80</xdr:row>
      <xdr:rowOff>97338</xdr:rowOff>
    </xdr:from>
    <xdr:to>
      <xdr:col>38</xdr:col>
      <xdr:colOff>1108994</xdr:colOff>
      <xdr:row>95</xdr:row>
      <xdr:rowOff>188218</xdr:rowOff>
    </xdr:to>
    <xdr:graphicFrame>
      <xdr:nvGraphicFramePr>
        <xdr:cNvPr id="88" name="Chart 88"/>
        <xdr:cNvGraphicFramePr/>
      </xdr:nvGraphicFramePr>
      <xdr:xfrm>
        <a:off x="41889977" y="26581283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30</xdr:col>
      <xdr:colOff>1202081</xdr:colOff>
      <xdr:row>65</xdr:row>
      <xdr:rowOff>142769</xdr:rowOff>
    </xdr:from>
    <xdr:to>
      <xdr:col>30</xdr:col>
      <xdr:colOff>1202081</xdr:colOff>
      <xdr:row>73</xdr:row>
      <xdr:rowOff>84066</xdr:rowOff>
    </xdr:to>
    <xdr:sp>
      <xdr:nvSpPr>
        <xdr:cNvPr id="89" name="Shape 89"/>
        <xdr:cNvSpPr/>
      </xdr:nvSpPr>
      <xdr:spPr>
        <a:xfrm flipV="1">
          <a:off x="38489281" y="21940414"/>
          <a:ext cx="1" cy="24406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38986</xdr:colOff>
      <xdr:row>65</xdr:row>
      <xdr:rowOff>169227</xdr:rowOff>
    </xdr:from>
    <xdr:to>
      <xdr:col>25</xdr:col>
      <xdr:colOff>38986</xdr:colOff>
      <xdr:row>73</xdr:row>
      <xdr:rowOff>57608</xdr:rowOff>
    </xdr:to>
    <xdr:sp>
      <xdr:nvSpPr>
        <xdr:cNvPr id="90" name="Shape 90"/>
        <xdr:cNvSpPr/>
      </xdr:nvSpPr>
      <xdr:spPr>
        <a:xfrm flipV="1">
          <a:off x="31103186" y="21966872"/>
          <a:ext cx="1" cy="238774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13586</xdr:colOff>
      <xdr:row>63</xdr:row>
      <xdr:rowOff>309465</xdr:rowOff>
    </xdr:from>
    <xdr:to>
      <xdr:col>26</xdr:col>
      <xdr:colOff>667624</xdr:colOff>
      <xdr:row>65</xdr:row>
      <xdr:rowOff>196244</xdr:rowOff>
    </xdr:to>
    <xdr:sp>
      <xdr:nvSpPr>
        <xdr:cNvPr id="91" name="Shape 91"/>
        <xdr:cNvSpPr txBox="1"/>
      </xdr:nvSpPr>
      <xdr:spPr>
        <a:xfrm>
          <a:off x="31077786" y="21482270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30</xdr:col>
      <xdr:colOff>1144066</xdr:colOff>
      <xdr:row>63</xdr:row>
      <xdr:rowOff>309465</xdr:rowOff>
    </xdr:from>
    <xdr:to>
      <xdr:col>32</xdr:col>
      <xdr:colOff>553503</xdr:colOff>
      <xdr:row>65</xdr:row>
      <xdr:rowOff>196244</xdr:rowOff>
    </xdr:to>
    <xdr:sp>
      <xdr:nvSpPr>
        <xdr:cNvPr id="92" name="Shape 92"/>
        <xdr:cNvSpPr txBox="1"/>
      </xdr:nvSpPr>
      <xdr:spPr>
        <a:xfrm>
          <a:off x="38431266" y="21482270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23</xdr:col>
      <xdr:colOff>878842</xdr:colOff>
      <xdr:row>82</xdr:row>
      <xdr:rowOff>172372</xdr:rowOff>
    </xdr:from>
    <xdr:to>
      <xdr:col>26</xdr:col>
      <xdr:colOff>177345</xdr:colOff>
      <xdr:row>83</xdr:row>
      <xdr:rowOff>162159</xdr:rowOff>
    </xdr:to>
    <xdr:sp>
      <xdr:nvSpPr>
        <xdr:cNvPr id="93" name="Shape 93"/>
        <xdr:cNvSpPr txBox="1"/>
      </xdr:nvSpPr>
      <xdr:spPr>
        <a:xfrm>
          <a:off x="29453842" y="27281157"/>
          <a:ext cx="3032304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6 a 15 giorni dopo Zona Rossa</a:t>
          </a:r>
        </a:p>
      </xdr:txBody>
    </xdr:sp>
    <xdr:clientData/>
  </xdr:twoCellAnchor>
  <xdr:twoCellAnchor>
    <xdr:from>
      <xdr:col>29</xdr:col>
      <xdr:colOff>854865</xdr:colOff>
      <xdr:row>82</xdr:row>
      <xdr:rowOff>197772</xdr:rowOff>
    </xdr:from>
    <xdr:to>
      <xdr:col>32</xdr:col>
      <xdr:colOff>231041</xdr:colOff>
      <xdr:row>83</xdr:row>
      <xdr:rowOff>187559</xdr:rowOff>
    </xdr:to>
    <xdr:sp>
      <xdr:nvSpPr>
        <xdr:cNvPr id="94" name="Shape 94"/>
        <xdr:cNvSpPr txBox="1"/>
      </xdr:nvSpPr>
      <xdr:spPr>
        <a:xfrm>
          <a:off x="36897465" y="27306557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15 a 20 giorni dopo Zona Rossa</a:t>
          </a:r>
        </a:p>
      </xdr:txBody>
    </xdr:sp>
    <xdr:clientData/>
  </xdr:twoCellAnchor>
  <xdr:twoCellAnchor>
    <xdr:from>
      <xdr:col>36</xdr:col>
      <xdr:colOff>165490</xdr:colOff>
      <xdr:row>82</xdr:row>
      <xdr:rowOff>209607</xdr:rowOff>
    </xdr:from>
    <xdr:to>
      <xdr:col>38</xdr:col>
      <xdr:colOff>786266</xdr:colOff>
      <xdr:row>83</xdr:row>
      <xdr:rowOff>199394</xdr:rowOff>
    </xdr:to>
    <xdr:sp>
      <xdr:nvSpPr>
        <xdr:cNvPr id="95" name="Shape 95"/>
        <xdr:cNvSpPr txBox="1"/>
      </xdr:nvSpPr>
      <xdr:spPr>
        <a:xfrm>
          <a:off x="44920290" y="27318392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21 a 27 giorni dopo Zona Rossa</a:t>
          </a:r>
        </a:p>
      </xdr:txBody>
    </xdr:sp>
    <xdr:clientData/>
  </xdr:twoCellAnchor>
  <xdr:twoCellAnchor>
    <xdr:from>
      <xdr:col>39</xdr:col>
      <xdr:colOff>1059368</xdr:colOff>
      <xdr:row>80</xdr:row>
      <xdr:rowOff>60103</xdr:rowOff>
    </xdr:from>
    <xdr:to>
      <xdr:col>45</xdr:col>
      <xdr:colOff>79751</xdr:colOff>
      <xdr:row>95</xdr:row>
      <xdr:rowOff>200913</xdr:rowOff>
    </xdr:to>
    <xdr:graphicFrame>
      <xdr:nvGraphicFramePr>
        <xdr:cNvPr id="96" name="Chart 96"/>
        <xdr:cNvGraphicFramePr/>
      </xdr:nvGraphicFramePr>
      <xdr:xfrm>
        <a:off x="49547968" y="265440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41</xdr:col>
      <xdr:colOff>918923</xdr:colOff>
      <xdr:row>82</xdr:row>
      <xdr:rowOff>209607</xdr:rowOff>
    </xdr:from>
    <xdr:to>
      <xdr:col>44</xdr:col>
      <xdr:colOff>372772</xdr:colOff>
      <xdr:row>83</xdr:row>
      <xdr:rowOff>199394</xdr:rowOff>
    </xdr:to>
    <xdr:sp>
      <xdr:nvSpPr>
        <xdr:cNvPr id="97" name="Shape 97"/>
        <xdr:cNvSpPr txBox="1"/>
      </xdr:nvSpPr>
      <xdr:spPr>
        <a:xfrm>
          <a:off x="51896723" y="27318392"/>
          <a:ext cx="318765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27 a ??? giorni dopo Zona Rossa</a:t>
          </a:r>
        </a:p>
      </xdr:txBody>
    </xdr:sp>
    <xdr:clientData/>
  </xdr:twoCellAnchor>
  <xdr:twoCellAnchor>
    <xdr:from>
      <xdr:col>21</xdr:col>
      <xdr:colOff>212002</xdr:colOff>
      <xdr:row>102</xdr:row>
      <xdr:rowOff>25984</xdr:rowOff>
    </xdr:from>
    <xdr:to>
      <xdr:col>26</xdr:col>
      <xdr:colOff>492454</xdr:colOff>
      <xdr:row>117</xdr:row>
      <xdr:rowOff>166794</xdr:rowOff>
    </xdr:to>
    <xdr:graphicFrame>
      <xdr:nvGraphicFramePr>
        <xdr:cNvPr id="98" name="Chart 98"/>
        <xdr:cNvGraphicFramePr/>
      </xdr:nvGraphicFramePr>
      <xdr:xfrm>
        <a:off x="26297802" y="33383169"/>
        <a:ext cx="6503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27</xdr:col>
      <xdr:colOff>92999</xdr:colOff>
      <xdr:row>102</xdr:row>
      <xdr:rowOff>25984</xdr:rowOff>
    </xdr:from>
    <xdr:to>
      <xdr:col>32</xdr:col>
      <xdr:colOff>373450</xdr:colOff>
      <xdr:row>117</xdr:row>
      <xdr:rowOff>166794</xdr:rowOff>
    </xdr:to>
    <xdr:graphicFrame>
      <xdr:nvGraphicFramePr>
        <xdr:cNvPr id="99" name="Chart 99"/>
        <xdr:cNvGraphicFramePr/>
      </xdr:nvGraphicFramePr>
      <xdr:xfrm>
        <a:off x="33646399" y="33383169"/>
        <a:ext cx="650345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33</xdr:col>
      <xdr:colOff>16665</xdr:colOff>
      <xdr:row>102</xdr:row>
      <xdr:rowOff>25984</xdr:rowOff>
    </xdr:from>
    <xdr:to>
      <xdr:col>38</xdr:col>
      <xdr:colOff>452565</xdr:colOff>
      <xdr:row>117</xdr:row>
      <xdr:rowOff>166794</xdr:rowOff>
    </xdr:to>
    <xdr:graphicFrame>
      <xdr:nvGraphicFramePr>
        <xdr:cNvPr id="100" name="Chart 100"/>
        <xdr:cNvGraphicFramePr/>
      </xdr:nvGraphicFramePr>
      <xdr:xfrm>
        <a:off x="41037665" y="33383169"/>
        <a:ext cx="66589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39</xdr:col>
      <xdr:colOff>1001583</xdr:colOff>
      <xdr:row>102</xdr:row>
      <xdr:rowOff>25984</xdr:rowOff>
    </xdr:from>
    <xdr:to>
      <xdr:col>44</xdr:col>
      <xdr:colOff>1169132</xdr:colOff>
      <xdr:row>117</xdr:row>
      <xdr:rowOff>166794</xdr:rowOff>
    </xdr:to>
    <xdr:graphicFrame>
      <xdr:nvGraphicFramePr>
        <xdr:cNvPr id="101" name="Chart 101"/>
        <xdr:cNvGraphicFramePr/>
      </xdr:nvGraphicFramePr>
      <xdr:xfrm>
        <a:off x="49490183" y="33383169"/>
        <a:ext cx="639055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8</xdr:col>
      <xdr:colOff>234799</xdr:colOff>
      <xdr:row>147</xdr:row>
      <xdr:rowOff>206160</xdr:rowOff>
    </xdr:from>
    <xdr:to>
      <xdr:col>11</xdr:col>
      <xdr:colOff>459651</xdr:colOff>
      <xdr:row>150</xdr:row>
      <xdr:rowOff>95531</xdr:rowOff>
    </xdr:to>
    <xdr:sp>
      <xdr:nvSpPr>
        <xdr:cNvPr id="102" name="Shape 102"/>
        <xdr:cNvSpPr txBox="1"/>
      </xdr:nvSpPr>
      <xdr:spPr>
        <a:xfrm>
          <a:off x="10140799" y="47391105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272761</xdr:colOff>
      <xdr:row>0</xdr:row>
      <xdr:rowOff>838075</xdr:rowOff>
    </xdr:from>
    <xdr:to>
      <xdr:col>21</xdr:col>
      <xdr:colOff>580895</xdr:colOff>
      <xdr:row>13</xdr:row>
      <xdr:rowOff>220695</xdr:rowOff>
    </xdr:to>
    <xdr:graphicFrame>
      <xdr:nvGraphicFramePr>
        <xdr:cNvPr id="104" name="Chart 104"/>
        <xdr:cNvGraphicFramePr/>
      </xdr:nvGraphicFramePr>
      <xdr:xfrm>
        <a:off x="20135561" y="838075"/>
        <a:ext cx="65311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535161</xdr:colOff>
      <xdr:row>13</xdr:row>
      <xdr:rowOff>274483</xdr:rowOff>
    </xdr:from>
    <xdr:to>
      <xdr:col>12</xdr:col>
      <xdr:colOff>863557</xdr:colOff>
      <xdr:row>15</xdr:row>
      <xdr:rowOff>72997</xdr:rowOff>
    </xdr:to>
    <xdr:sp>
      <xdr:nvSpPr>
        <xdr:cNvPr id="105" name="Shape 105"/>
        <xdr:cNvSpPr txBox="1"/>
      </xdr:nvSpPr>
      <xdr:spPr>
        <a:xfrm>
          <a:off x="12930361" y="57189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10</xdr:col>
      <xdr:colOff>535161</xdr:colOff>
      <xdr:row>15</xdr:row>
      <xdr:rowOff>303592</xdr:rowOff>
    </xdr:from>
    <xdr:to>
      <xdr:col>12</xdr:col>
      <xdr:colOff>511374</xdr:colOff>
      <xdr:row>17</xdr:row>
      <xdr:rowOff>89406</xdr:rowOff>
    </xdr:to>
    <xdr:sp>
      <xdr:nvSpPr>
        <xdr:cNvPr id="106" name="Shape 106"/>
        <xdr:cNvSpPr txBox="1"/>
      </xdr:nvSpPr>
      <xdr:spPr>
        <a:xfrm>
          <a:off x="12930361" y="64465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10</xdr:col>
      <xdr:colOff>69862</xdr:colOff>
      <xdr:row>14</xdr:row>
      <xdr:rowOff>165242</xdr:rowOff>
    </xdr:from>
    <xdr:to>
      <xdr:col>10</xdr:col>
      <xdr:colOff>508160</xdr:colOff>
      <xdr:row>14</xdr:row>
      <xdr:rowOff>165242</xdr:rowOff>
    </xdr:to>
    <xdr:sp>
      <xdr:nvSpPr>
        <xdr:cNvPr id="107" name="Shape 107"/>
        <xdr:cNvSpPr/>
      </xdr:nvSpPr>
      <xdr:spPr>
        <a:xfrm>
          <a:off x="12465062" y="59526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69862</xdr:colOff>
      <xdr:row>16</xdr:row>
      <xdr:rowOff>181650</xdr:rowOff>
    </xdr:from>
    <xdr:to>
      <xdr:col>10</xdr:col>
      <xdr:colOff>508160</xdr:colOff>
      <xdr:row>16</xdr:row>
      <xdr:rowOff>181650</xdr:rowOff>
    </xdr:to>
    <xdr:sp>
      <xdr:nvSpPr>
        <xdr:cNvPr id="108" name="Shape 108"/>
        <xdr:cNvSpPr/>
      </xdr:nvSpPr>
      <xdr:spPr>
        <a:xfrm>
          <a:off x="12465062" y="66802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535161</xdr:colOff>
      <xdr:row>27</xdr:row>
      <xdr:rowOff>296317</xdr:rowOff>
    </xdr:from>
    <xdr:to>
      <xdr:col>11</xdr:col>
      <xdr:colOff>1057613</xdr:colOff>
      <xdr:row>29</xdr:row>
      <xdr:rowOff>94831</xdr:rowOff>
    </xdr:to>
    <xdr:sp>
      <xdr:nvSpPr>
        <xdr:cNvPr id="109" name="Shape 109"/>
        <xdr:cNvSpPr txBox="1"/>
      </xdr:nvSpPr>
      <xdr:spPr>
        <a:xfrm>
          <a:off x="12930361" y="104652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10</xdr:col>
      <xdr:colOff>69862</xdr:colOff>
      <xdr:row>28</xdr:row>
      <xdr:rowOff>199775</xdr:rowOff>
    </xdr:from>
    <xdr:to>
      <xdr:col>10</xdr:col>
      <xdr:colOff>508160</xdr:colOff>
      <xdr:row>28</xdr:row>
      <xdr:rowOff>199775</xdr:rowOff>
    </xdr:to>
    <xdr:sp>
      <xdr:nvSpPr>
        <xdr:cNvPr id="110" name="Shape 110"/>
        <xdr:cNvSpPr/>
      </xdr:nvSpPr>
      <xdr:spPr>
        <a:xfrm>
          <a:off x="12465062" y="107115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744772</xdr:colOff>
      <xdr:row>0</xdr:row>
      <xdr:rowOff>838075</xdr:rowOff>
    </xdr:from>
    <xdr:to>
      <xdr:col>27</xdr:col>
      <xdr:colOff>1126013</xdr:colOff>
      <xdr:row>13</xdr:row>
      <xdr:rowOff>170765</xdr:rowOff>
    </xdr:to>
    <xdr:graphicFrame>
      <xdr:nvGraphicFramePr>
        <xdr:cNvPr id="111" name="Chart 111"/>
        <xdr:cNvGraphicFramePr/>
      </xdr:nvGraphicFramePr>
      <xdr:xfrm>
        <a:off x="28075172" y="838075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535161</xdr:colOff>
      <xdr:row>31</xdr:row>
      <xdr:rowOff>26143</xdr:rowOff>
    </xdr:from>
    <xdr:to>
      <xdr:col>12</xdr:col>
      <xdr:colOff>55952</xdr:colOff>
      <xdr:row>31</xdr:row>
      <xdr:rowOff>313745</xdr:rowOff>
    </xdr:to>
    <xdr:sp>
      <xdr:nvSpPr>
        <xdr:cNvPr id="112" name="Shape 112"/>
        <xdr:cNvSpPr txBox="1"/>
      </xdr:nvSpPr>
      <xdr:spPr>
        <a:xfrm>
          <a:off x="12930361" y="115793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10</xdr:col>
      <xdr:colOff>69862</xdr:colOff>
      <xdr:row>31</xdr:row>
      <xdr:rowOff>169944</xdr:rowOff>
    </xdr:from>
    <xdr:to>
      <xdr:col>10</xdr:col>
      <xdr:colOff>508160</xdr:colOff>
      <xdr:row>31</xdr:row>
      <xdr:rowOff>169944</xdr:rowOff>
    </xdr:to>
    <xdr:sp>
      <xdr:nvSpPr>
        <xdr:cNvPr id="113" name="Shape 113"/>
        <xdr:cNvSpPr/>
      </xdr:nvSpPr>
      <xdr:spPr>
        <a:xfrm>
          <a:off x="12465062" y="117231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333802</xdr:colOff>
      <xdr:row>6</xdr:row>
      <xdr:rowOff>235162</xdr:rowOff>
    </xdr:from>
    <xdr:to>
      <xdr:col>19</xdr:col>
      <xdr:colOff>888677</xdr:colOff>
      <xdr:row>11</xdr:row>
      <xdr:rowOff>325625</xdr:rowOff>
    </xdr:to>
    <xdr:grpSp>
      <xdr:nvGrpSpPr>
        <xdr:cNvPr id="116" name="Group 116"/>
        <xdr:cNvGrpSpPr/>
      </xdr:nvGrpSpPr>
      <xdr:grpSpPr>
        <a:xfrm>
          <a:off x="22685802" y="3368252"/>
          <a:ext cx="1799476" cy="1741464"/>
          <a:chOff x="0" y="0"/>
          <a:chExt cx="1799474" cy="1741462"/>
        </a:xfrm>
      </xdr:grpSpPr>
      <xdr:sp>
        <xdr:nvSpPr>
          <xdr:cNvPr id="114" name="Shape 114"/>
          <xdr:cNvSpPr/>
        </xdr:nvSpPr>
        <xdr:spPr>
          <a:xfrm flipV="1">
            <a:off x="17994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5" name="Shape 115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985009</xdr:colOff>
      <xdr:row>7</xdr:row>
      <xdr:rowOff>290658</xdr:rowOff>
    </xdr:from>
    <xdr:to>
      <xdr:col>26</xdr:col>
      <xdr:colOff>523887</xdr:colOff>
      <xdr:row>12</xdr:row>
      <xdr:rowOff>5776</xdr:rowOff>
    </xdr:to>
    <xdr:grpSp>
      <xdr:nvGrpSpPr>
        <xdr:cNvPr id="119" name="Group 119"/>
        <xdr:cNvGrpSpPr/>
      </xdr:nvGrpSpPr>
      <xdr:grpSpPr>
        <a:xfrm>
          <a:off x="30804609" y="3753948"/>
          <a:ext cx="2028079" cy="1366119"/>
          <a:chOff x="0" y="0"/>
          <a:chExt cx="2028077" cy="1366117"/>
        </a:xfrm>
      </xdr:grpSpPr>
      <xdr:sp>
        <xdr:nvSpPr>
          <xdr:cNvPr id="117" name="Shape 117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8" name="Shape 118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10</xdr:col>
      <xdr:colOff>535161</xdr:colOff>
      <xdr:row>33</xdr:row>
      <xdr:rowOff>2277</xdr:rowOff>
    </xdr:from>
    <xdr:to>
      <xdr:col>11</xdr:col>
      <xdr:colOff>1208210</xdr:colOff>
      <xdr:row>33</xdr:row>
      <xdr:rowOff>289878</xdr:rowOff>
    </xdr:to>
    <xdr:sp>
      <xdr:nvSpPr>
        <xdr:cNvPr id="120" name="Shape 120"/>
        <xdr:cNvSpPr txBox="1"/>
      </xdr:nvSpPr>
      <xdr:spPr>
        <a:xfrm>
          <a:off x="12930361" y="122539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69862</xdr:colOff>
      <xdr:row>33</xdr:row>
      <xdr:rowOff>146078</xdr:rowOff>
    </xdr:from>
    <xdr:to>
      <xdr:col>10</xdr:col>
      <xdr:colOff>508160</xdr:colOff>
      <xdr:row>33</xdr:row>
      <xdr:rowOff>146078</xdr:rowOff>
    </xdr:to>
    <xdr:sp>
      <xdr:nvSpPr>
        <xdr:cNvPr id="121" name="Shape 121"/>
        <xdr:cNvSpPr/>
      </xdr:nvSpPr>
      <xdr:spPr>
        <a:xfrm>
          <a:off x="12465062" y="123977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30</xdr:col>
      <xdr:colOff>1206261</xdr:colOff>
      <xdr:row>1</xdr:row>
      <xdr:rowOff>60697</xdr:rowOff>
    </xdr:from>
    <xdr:to>
      <xdr:col>36</xdr:col>
      <xdr:colOff>232458</xdr:colOff>
      <xdr:row>13</xdr:row>
      <xdr:rowOff>15397</xdr:rowOff>
    </xdr:to>
    <xdr:graphicFrame>
      <xdr:nvGraphicFramePr>
        <xdr:cNvPr id="122" name="Chart 122"/>
        <xdr:cNvGraphicFramePr/>
      </xdr:nvGraphicFramePr>
      <xdr:xfrm>
        <a:off x="38493461" y="1007482"/>
        <a:ext cx="649379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30</xdr:col>
      <xdr:colOff>1206261</xdr:colOff>
      <xdr:row>17</xdr:row>
      <xdr:rowOff>36473</xdr:rowOff>
    </xdr:from>
    <xdr:to>
      <xdr:col>36</xdr:col>
      <xdr:colOff>232458</xdr:colOff>
      <xdr:row>30</xdr:row>
      <xdr:rowOff>132779</xdr:rowOff>
    </xdr:to>
    <xdr:graphicFrame>
      <xdr:nvGraphicFramePr>
        <xdr:cNvPr id="123" name="Chart 123"/>
        <xdr:cNvGraphicFramePr/>
      </xdr:nvGraphicFramePr>
      <xdr:xfrm>
        <a:off x="38493461" y="6890663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</xdr:col>
      <xdr:colOff>1223962</xdr:colOff>
      <xdr:row>150</xdr:row>
      <xdr:rowOff>101324</xdr:rowOff>
    </xdr:from>
    <xdr:to>
      <xdr:col>8</xdr:col>
      <xdr:colOff>1095723</xdr:colOff>
      <xdr:row>169</xdr:row>
      <xdr:rowOff>90369</xdr:rowOff>
    </xdr:to>
    <xdr:graphicFrame>
      <xdr:nvGraphicFramePr>
        <xdr:cNvPr id="124" name="Chart 124"/>
        <xdr:cNvGraphicFramePr/>
      </xdr:nvGraphicFramePr>
      <xdr:xfrm>
        <a:off x="3662362" y="50364749"/>
        <a:ext cx="733936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</xdr:col>
      <xdr:colOff>799008</xdr:colOff>
      <xdr:row>149</xdr:row>
      <xdr:rowOff>212405</xdr:rowOff>
    </xdr:from>
    <xdr:to>
      <xdr:col>8</xdr:col>
      <xdr:colOff>600157</xdr:colOff>
      <xdr:row>168</xdr:row>
      <xdr:rowOff>201450</xdr:rowOff>
    </xdr:to>
    <xdr:graphicFrame>
      <xdr:nvGraphicFramePr>
        <xdr:cNvPr id="125" name="Chart 125"/>
        <xdr:cNvGraphicFramePr/>
      </xdr:nvGraphicFramePr>
      <xdr:xfrm>
        <a:off x="3237408" y="50221195"/>
        <a:ext cx="726875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37</xdr:col>
      <xdr:colOff>466453</xdr:colOff>
      <xdr:row>0</xdr:row>
      <xdr:rowOff>916767</xdr:rowOff>
    </xdr:from>
    <xdr:to>
      <xdr:col>42</xdr:col>
      <xdr:colOff>334787</xdr:colOff>
      <xdr:row>12</xdr:row>
      <xdr:rowOff>254882</xdr:rowOff>
    </xdr:to>
    <xdr:graphicFrame>
      <xdr:nvGraphicFramePr>
        <xdr:cNvPr id="126" name="Chart 126"/>
        <xdr:cNvGraphicFramePr/>
      </xdr:nvGraphicFramePr>
      <xdr:xfrm>
        <a:off x="46465853" y="916767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32</xdr:col>
      <xdr:colOff>1112981</xdr:colOff>
      <xdr:row>33</xdr:row>
      <xdr:rowOff>246479</xdr:rowOff>
    </xdr:from>
    <xdr:to>
      <xdr:col>38</xdr:col>
      <xdr:colOff>51883</xdr:colOff>
      <xdr:row>48</xdr:row>
      <xdr:rowOff>70659</xdr:rowOff>
    </xdr:to>
    <xdr:graphicFrame>
      <xdr:nvGraphicFramePr>
        <xdr:cNvPr id="127" name="Chart 127"/>
        <xdr:cNvGraphicFramePr/>
      </xdr:nvGraphicFramePr>
      <xdr:xfrm>
        <a:off x="40889381" y="12498169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31</xdr:col>
      <xdr:colOff>657200</xdr:colOff>
      <xdr:row>34</xdr:row>
      <xdr:rowOff>325626</xdr:rowOff>
    </xdr:from>
    <xdr:to>
      <xdr:col>37</xdr:col>
      <xdr:colOff>499513</xdr:colOff>
      <xdr:row>49</xdr:row>
      <xdr:rowOff>149806</xdr:rowOff>
    </xdr:to>
    <xdr:graphicFrame>
      <xdr:nvGraphicFramePr>
        <xdr:cNvPr id="128" name="Chart 128"/>
        <xdr:cNvGraphicFramePr/>
      </xdr:nvGraphicFramePr>
      <xdr:xfrm>
        <a:off x="39189000" y="12907516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22</xdr:col>
      <xdr:colOff>815384</xdr:colOff>
      <xdr:row>16</xdr:row>
      <xdr:rowOff>225644</xdr:rowOff>
    </xdr:from>
    <xdr:to>
      <xdr:col>27</xdr:col>
      <xdr:colOff>1126013</xdr:colOff>
      <xdr:row>30</xdr:row>
      <xdr:rowOff>341054</xdr:rowOff>
    </xdr:to>
    <xdr:graphicFrame>
      <xdr:nvGraphicFramePr>
        <xdr:cNvPr id="129" name="Chart 129"/>
        <xdr:cNvGraphicFramePr/>
      </xdr:nvGraphicFramePr>
      <xdr:xfrm>
        <a:off x="28145784" y="6724234"/>
        <a:ext cx="653363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322164</xdr:colOff>
      <xdr:row>16</xdr:row>
      <xdr:rowOff>225644</xdr:rowOff>
    </xdr:from>
    <xdr:to>
      <xdr:col>21</xdr:col>
      <xdr:colOff>687451</xdr:colOff>
      <xdr:row>30</xdr:row>
      <xdr:rowOff>341054</xdr:rowOff>
    </xdr:to>
    <xdr:graphicFrame>
      <xdr:nvGraphicFramePr>
        <xdr:cNvPr id="130" name="Chart 130"/>
        <xdr:cNvGraphicFramePr/>
      </xdr:nvGraphicFramePr>
      <xdr:xfrm>
        <a:off x="20184964" y="6724234"/>
        <a:ext cx="658828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627502</xdr:colOff>
      <xdr:row>46</xdr:row>
      <xdr:rowOff>15991</xdr:rowOff>
    </xdr:from>
    <xdr:to>
      <xdr:col>12</xdr:col>
      <xdr:colOff>55951</xdr:colOff>
      <xdr:row>46</xdr:row>
      <xdr:rowOff>303592</xdr:rowOff>
    </xdr:to>
    <xdr:sp>
      <xdr:nvSpPr>
        <xdr:cNvPr id="131" name="Shape 131"/>
        <xdr:cNvSpPr txBox="1"/>
      </xdr:nvSpPr>
      <xdr:spPr>
        <a:xfrm>
          <a:off x="13022702" y="16560281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162204</xdr:colOff>
      <xdr:row>46</xdr:row>
      <xdr:rowOff>159792</xdr:rowOff>
    </xdr:from>
    <xdr:to>
      <xdr:col>10</xdr:col>
      <xdr:colOff>600502</xdr:colOff>
      <xdr:row>46</xdr:row>
      <xdr:rowOff>159792</xdr:rowOff>
    </xdr:to>
    <xdr:sp>
      <xdr:nvSpPr>
        <xdr:cNvPr id="132" name="Shape 132"/>
        <xdr:cNvSpPr/>
      </xdr:nvSpPr>
      <xdr:spPr>
        <a:xfrm>
          <a:off x="12557404" y="167040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923160</xdr:colOff>
      <xdr:row>57</xdr:row>
      <xdr:rowOff>153401</xdr:rowOff>
    </xdr:from>
    <xdr:to>
      <xdr:col>22</xdr:col>
      <xdr:colOff>744291</xdr:colOff>
      <xdr:row>72</xdr:row>
      <xdr:rowOff>27511</xdr:rowOff>
    </xdr:to>
    <xdr:graphicFrame>
      <xdr:nvGraphicFramePr>
        <xdr:cNvPr id="133" name="Chart 133"/>
        <xdr:cNvGraphicFramePr/>
      </xdr:nvGraphicFramePr>
      <xdr:xfrm>
        <a:off x="20785960" y="20312746"/>
        <a:ext cx="728873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485188</xdr:colOff>
      <xdr:row>57</xdr:row>
      <xdr:rowOff>153401</xdr:rowOff>
    </xdr:from>
    <xdr:to>
      <xdr:col>22</xdr:col>
      <xdr:colOff>59176</xdr:colOff>
      <xdr:row>72</xdr:row>
      <xdr:rowOff>27511</xdr:rowOff>
    </xdr:to>
    <xdr:graphicFrame>
      <xdr:nvGraphicFramePr>
        <xdr:cNvPr id="134" name="Chart 134"/>
        <xdr:cNvGraphicFramePr/>
      </xdr:nvGraphicFramePr>
      <xdr:xfrm>
        <a:off x="20347988" y="20312746"/>
        <a:ext cx="704158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17</xdr:col>
      <xdr:colOff>406082</xdr:colOff>
      <xdr:row>74</xdr:row>
      <xdr:rowOff>157523</xdr:rowOff>
    </xdr:from>
    <xdr:to>
      <xdr:col>21</xdr:col>
      <xdr:colOff>384868</xdr:colOff>
      <xdr:row>76</xdr:row>
      <xdr:rowOff>23347</xdr:rowOff>
    </xdr:to>
    <xdr:sp>
      <xdr:nvSpPr>
        <xdr:cNvPr id="135" name="Shape 135"/>
        <xdr:cNvSpPr txBox="1"/>
      </xdr:nvSpPr>
      <xdr:spPr>
        <a:xfrm>
          <a:off x="21513482" y="25930268"/>
          <a:ext cx="4957187" cy="526225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7 giorni è diventata negativa sia per la Variazione Nuovi Positivi sia per la Variazione Nuovi Deceduti: la decrescita (media) è in corso!</a:t>
          </a:r>
        </a:p>
      </xdr:txBody>
    </xdr:sp>
    <xdr:clientData/>
  </xdr:twoCellAnchor>
  <xdr:twoCellAnchor>
    <xdr:from>
      <xdr:col>3</xdr:col>
      <xdr:colOff>199046</xdr:colOff>
      <xdr:row>171</xdr:row>
      <xdr:rowOff>209010</xdr:rowOff>
    </xdr:from>
    <xdr:to>
      <xdr:col>8</xdr:col>
      <xdr:colOff>233062</xdr:colOff>
      <xdr:row>174</xdr:row>
      <xdr:rowOff>180741</xdr:rowOff>
    </xdr:to>
    <xdr:sp>
      <xdr:nvSpPr>
        <xdr:cNvPr id="136" name="Shape 136"/>
        <xdr:cNvSpPr txBox="1"/>
      </xdr:nvSpPr>
      <xdr:spPr>
        <a:xfrm>
          <a:off x="3882046" y="55819770"/>
          <a:ext cx="6257017" cy="735637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3 giorni della Variazione Nuovi Positivi segue quella della Variazione Nuovi Deceduti traslata di 4-6 giorni: possibilità di stimare il numero di decessi al giorno!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traslazione va fatta di volta in volta.</a:t>
          </a:r>
        </a:p>
      </xdr:txBody>
    </xdr:sp>
    <xdr:clientData/>
  </xdr:twoCellAnchor>
  <xdr:twoCellAnchor>
    <xdr:from>
      <xdr:col>3</xdr:col>
      <xdr:colOff>183250</xdr:colOff>
      <xdr:row>174</xdr:row>
      <xdr:rowOff>82028</xdr:rowOff>
    </xdr:from>
    <xdr:to>
      <xdr:col>8</xdr:col>
      <xdr:colOff>217266</xdr:colOff>
      <xdr:row>181</xdr:row>
      <xdr:rowOff>82281</xdr:rowOff>
    </xdr:to>
    <xdr:sp>
      <xdr:nvSpPr>
        <xdr:cNvPr id="137" name="Shape 137"/>
        <xdr:cNvSpPr txBox="1"/>
      </xdr:nvSpPr>
      <xdr:spPr>
        <a:xfrm>
          <a:off x="3866250" y="56456693"/>
          <a:ext cx="6257017" cy="1782699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Siccome il numero di nuovi deceduti può essere stimato entro un certo errore con buona approssimazione cioè non è un numero pseudo-random, la terapia intensiva o altre misure ospedaliere sembrano non essere efficaci al 100%. Una parte degli infetti che va in terapia intensiva non riesce a superare la malattia qualunque tecnica attuale si usi. In altre parole, un numero elevato di posti in terapia intensiva non garantisce una diminuzione sostanziale dei deceduti. I tanti deceduti non è dovuto al numero limitato di terapie intensive ma al fatto che la terapia intensiva non è la vera cura. La terapia intensiva salva una certa percentuale di malati. Non è la vera soluzione così come l’uso di farmaci sperimentali (?!?!)</a:t>
          </a:r>
        </a:p>
      </xdr:txBody>
    </xdr:sp>
    <xdr:clientData/>
  </xdr:twoCellAnchor>
  <xdr:twoCellAnchor>
    <xdr:from>
      <xdr:col>22</xdr:col>
      <xdr:colOff>1062526</xdr:colOff>
      <xdr:row>34</xdr:row>
      <xdr:rowOff>176782</xdr:rowOff>
    </xdr:from>
    <xdr:to>
      <xdr:col>27</xdr:col>
      <xdr:colOff>1110060</xdr:colOff>
      <xdr:row>49</xdr:row>
      <xdr:rowOff>50893</xdr:rowOff>
    </xdr:to>
    <xdr:graphicFrame>
      <xdr:nvGraphicFramePr>
        <xdr:cNvPr id="138" name="Chart 138"/>
        <xdr:cNvGraphicFramePr/>
      </xdr:nvGraphicFramePr>
      <xdr:xfrm>
        <a:off x="28392926" y="12758672"/>
        <a:ext cx="627053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16</xdr:col>
      <xdr:colOff>498694</xdr:colOff>
      <xdr:row>34</xdr:row>
      <xdr:rowOff>176782</xdr:rowOff>
    </xdr:from>
    <xdr:to>
      <xdr:col>21</xdr:col>
      <xdr:colOff>687451</xdr:colOff>
      <xdr:row>49</xdr:row>
      <xdr:rowOff>50893</xdr:rowOff>
    </xdr:to>
    <xdr:graphicFrame>
      <xdr:nvGraphicFramePr>
        <xdr:cNvPr id="139" name="Chart 139"/>
        <xdr:cNvGraphicFramePr/>
      </xdr:nvGraphicFramePr>
      <xdr:xfrm>
        <a:off x="20361494" y="12758672"/>
        <a:ext cx="6411758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24</xdr:col>
      <xdr:colOff>390078</xdr:colOff>
      <xdr:row>57</xdr:row>
      <xdr:rowOff>217786</xdr:rowOff>
    </xdr:from>
    <xdr:to>
      <xdr:col>29</xdr:col>
      <xdr:colOff>670530</xdr:colOff>
      <xdr:row>72</xdr:row>
      <xdr:rowOff>91897</xdr:rowOff>
    </xdr:to>
    <xdr:graphicFrame>
      <xdr:nvGraphicFramePr>
        <xdr:cNvPr id="140" name="Chart 140"/>
        <xdr:cNvGraphicFramePr/>
      </xdr:nvGraphicFramePr>
      <xdr:xfrm>
        <a:off x="30209678" y="20377131"/>
        <a:ext cx="6503453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10</xdr:col>
      <xdr:colOff>627502</xdr:colOff>
      <xdr:row>69</xdr:row>
      <xdr:rowOff>158280</xdr:rowOff>
    </xdr:from>
    <xdr:to>
      <xdr:col>12</xdr:col>
      <xdr:colOff>138654</xdr:colOff>
      <xdr:row>71</xdr:row>
      <xdr:rowOff>204306</xdr:rowOff>
    </xdr:to>
    <xdr:sp>
      <xdr:nvSpPr>
        <xdr:cNvPr id="141" name="Shape 141"/>
        <xdr:cNvSpPr txBox="1"/>
      </xdr:nvSpPr>
      <xdr:spPr>
        <a:xfrm>
          <a:off x="13022702" y="24280025"/>
          <a:ext cx="2000353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Numero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conteggiati</a:t>
          </a:r>
        </a:p>
      </xdr:txBody>
    </xdr:sp>
    <xdr:clientData/>
  </xdr:twoCellAnchor>
  <xdr:twoCellAnchor>
    <xdr:from>
      <xdr:col>10</xdr:col>
      <xdr:colOff>162204</xdr:colOff>
      <xdr:row>70</xdr:row>
      <xdr:rowOff>164296</xdr:rowOff>
    </xdr:from>
    <xdr:to>
      <xdr:col>10</xdr:col>
      <xdr:colOff>600502</xdr:colOff>
      <xdr:row>70</xdr:row>
      <xdr:rowOff>164296</xdr:rowOff>
    </xdr:to>
    <xdr:sp>
      <xdr:nvSpPr>
        <xdr:cNvPr id="142" name="Shape 142"/>
        <xdr:cNvSpPr/>
      </xdr:nvSpPr>
      <xdr:spPr>
        <a:xfrm>
          <a:off x="12557404" y="2461624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35337</xdr:colOff>
      <xdr:row>109</xdr:row>
      <xdr:rowOff>236936</xdr:rowOff>
    </xdr:from>
    <xdr:to>
      <xdr:col>17</xdr:col>
      <xdr:colOff>123790</xdr:colOff>
      <xdr:row>124</xdr:row>
      <xdr:rowOff>111046</xdr:rowOff>
    </xdr:to>
    <xdr:graphicFrame>
      <xdr:nvGraphicFramePr>
        <xdr:cNvPr id="143" name="Chart 143"/>
        <xdr:cNvGraphicFramePr/>
      </xdr:nvGraphicFramePr>
      <xdr:xfrm>
        <a:off x="14919737" y="37566681"/>
        <a:ext cx="63114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18</xdr:col>
      <xdr:colOff>45924</xdr:colOff>
      <xdr:row>109</xdr:row>
      <xdr:rowOff>162512</xdr:rowOff>
    </xdr:from>
    <xdr:to>
      <xdr:col>23</xdr:col>
      <xdr:colOff>134377</xdr:colOff>
      <xdr:row>124</xdr:row>
      <xdr:rowOff>36623</xdr:rowOff>
    </xdr:to>
    <xdr:graphicFrame>
      <xdr:nvGraphicFramePr>
        <xdr:cNvPr id="144" name="Chart 144"/>
        <xdr:cNvGraphicFramePr/>
      </xdr:nvGraphicFramePr>
      <xdr:xfrm>
        <a:off x="22397924" y="37492257"/>
        <a:ext cx="6311454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12</xdr:col>
      <xdr:colOff>35337</xdr:colOff>
      <xdr:row>126</xdr:row>
      <xdr:rowOff>60912</xdr:rowOff>
    </xdr:from>
    <xdr:to>
      <xdr:col>17</xdr:col>
      <xdr:colOff>123790</xdr:colOff>
      <xdr:row>140</xdr:row>
      <xdr:rowOff>265223</xdr:rowOff>
    </xdr:to>
    <xdr:graphicFrame>
      <xdr:nvGraphicFramePr>
        <xdr:cNvPr id="145" name="Chart 145"/>
        <xdr:cNvGraphicFramePr/>
      </xdr:nvGraphicFramePr>
      <xdr:xfrm>
        <a:off x="14919737" y="43004057"/>
        <a:ext cx="6311454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18</xdr:col>
      <xdr:colOff>45924</xdr:colOff>
      <xdr:row>126</xdr:row>
      <xdr:rowOff>60912</xdr:rowOff>
    </xdr:from>
    <xdr:to>
      <xdr:col>23</xdr:col>
      <xdr:colOff>134377</xdr:colOff>
      <xdr:row>140</xdr:row>
      <xdr:rowOff>265223</xdr:rowOff>
    </xdr:to>
    <xdr:graphicFrame>
      <xdr:nvGraphicFramePr>
        <xdr:cNvPr id="146" name="Chart 146"/>
        <xdr:cNvGraphicFramePr/>
      </xdr:nvGraphicFramePr>
      <xdr:xfrm>
        <a:off x="22397924" y="43004057"/>
        <a:ext cx="6311454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3</xdr:col>
      <xdr:colOff>1130586</xdr:colOff>
      <xdr:row>143</xdr:row>
      <xdr:rowOff>213282</xdr:rowOff>
    </xdr:from>
    <xdr:to>
      <xdr:col>7</xdr:col>
      <xdr:colOff>110838</xdr:colOff>
      <xdr:row>146</xdr:row>
      <xdr:rowOff>102652</xdr:rowOff>
    </xdr:to>
    <xdr:sp>
      <xdr:nvSpPr>
        <xdr:cNvPr id="147" name="Shape 147"/>
        <xdr:cNvSpPr txBox="1"/>
      </xdr:nvSpPr>
      <xdr:spPr>
        <a:xfrm>
          <a:off x="4813586" y="48694262"/>
          <a:ext cx="3958653" cy="653276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26</xdr:col>
      <xdr:colOff>460722</xdr:colOff>
      <xdr:row>14</xdr:row>
      <xdr:rowOff>224318</xdr:rowOff>
    </xdr:from>
    <xdr:to>
      <xdr:col>28</xdr:col>
      <xdr:colOff>789118</xdr:colOff>
      <xdr:row>16</xdr:row>
      <xdr:rowOff>22832</xdr:rowOff>
    </xdr:to>
    <xdr:sp>
      <xdr:nvSpPr>
        <xdr:cNvPr id="149" name="Shape 149"/>
        <xdr:cNvSpPr txBox="1"/>
      </xdr:nvSpPr>
      <xdr:spPr>
        <a:xfrm>
          <a:off x="35309522" y="62650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26</xdr:col>
      <xdr:colOff>460722</xdr:colOff>
      <xdr:row>16</xdr:row>
      <xdr:rowOff>253427</xdr:rowOff>
    </xdr:from>
    <xdr:to>
      <xdr:col>28</xdr:col>
      <xdr:colOff>436935</xdr:colOff>
      <xdr:row>18</xdr:row>
      <xdr:rowOff>39241</xdr:rowOff>
    </xdr:to>
    <xdr:sp>
      <xdr:nvSpPr>
        <xdr:cNvPr id="150" name="Shape 150"/>
        <xdr:cNvSpPr txBox="1"/>
      </xdr:nvSpPr>
      <xdr:spPr>
        <a:xfrm>
          <a:off x="35309522" y="69926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25</xdr:col>
      <xdr:colOff>1341623</xdr:colOff>
      <xdr:row>15</xdr:row>
      <xdr:rowOff>115077</xdr:rowOff>
    </xdr:from>
    <xdr:to>
      <xdr:col>26</xdr:col>
      <xdr:colOff>433722</xdr:colOff>
      <xdr:row>15</xdr:row>
      <xdr:rowOff>115077</xdr:rowOff>
    </xdr:to>
    <xdr:sp>
      <xdr:nvSpPr>
        <xdr:cNvPr id="151" name="Shape 151"/>
        <xdr:cNvSpPr/>
      </xdr:nvSpPr>
      <xdr:spPr>
        <a:xfrm>
          <a:off x="34844223" y="649873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1341623</xdr:colOff>
      <xdr:row>17</xdr:row>
      <xdr:rowOff>131485</xdr:rowOff>
    </xdr:from>
    <xdr:to>
      <xdr:col>26</xdr:col>
      <xdr:colOff>433722</xdr:colOff>
      <xdr:row>17</xdr:row>
      <xdr:rowOff>131485</xdr:rowOff>
    </xdr:to>
    <xdr:sp>
      <xdr:nvSpPr>
        <xdr:cNvPr id="152" name="Shape 152"/>
        <xdr:cNvSpPr/>
      </xdr:nvSpPr>
      <xdr:spPr>
        <a:xfrm>
          <a:off x="34844223" y="722634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28</xdr:row>
      <xdr:rowOff>246152</xdr:rowOff>
    </xdr:from>
    <xdr:to>
      <xdr:col>27</xdr:col>
      <xdr:colOff>983174</xdr:colOff>
      <xdr:row>30</xdr:row>
      <xdr:rowOff>44666</xdr:rowOff>
    </xdr:to>
    <xdr:sp>
      <xdr:nvSpPr>
        <xdr:cNvPr id="153" name="Shape 153"/>
        <xdr:cNvSpPr txBox="1"/>
      </xdr:nvSpPr>
      <xdr:spPr>
        <a:xfrm>
          <a:off x="35309522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25</xdr:col>
      <xdr:colOff>1341623</xdr:colOff>
      <xdr:row>29</xdr:row>
      <xdr:rowOff>149610</xdr:rowOff>
    </xdr:from>
    <xdr:to>
      <xdr:col>26</xdr:col>
      <xdr:colOff>433722</xdr:colOff>
      <xdr:row>29</xdr:row>
      <xdr:rowOff>149610</xdr:rowOff>
    </xdr:to>
    <xdr:sp>
      <xdr:nvSpPr>
        <xdr:cNvPr id="154" name="Shape 154"/>
        <xdr:cNvSpPr/>
      </xdr:nvSpPr>
      <xdr:spPr>
        <a:xfrm>
          <a:off x="34844223" y="11257665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31</xdr:row>
      <xdr:rowOff>318878</xdr:rowOff>
    </xdr:from>
    <xdr:to>
      <xdr:col>27</xdr:col>
      <xdr:colOff>1226113</xdr:colOff>
      <xdr:row>32</xdr:row>
      <xdr:rowOff>263580</xdr:rowOff>
    </xdr:to>
    <xdr:sp>
      <xdr:nvSpPr>
        <xdr:cNvPr id="155" name="Shape 155"/>
        <xdr:cNvSpPr txBox="1"/>
      </xdr:nvSpPr>
      <xdr:spPr>
        <a:xfrm>
          <a:off x="35309522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25</xdr:col>
      <xdr:colOff>1341623</xdr:colOff>
      <xdr:row>32</xdr:row>
      <xdr:rowOff>119779</xdr:rowOff>
    </xdr:from>
    <xdr:to>
      <xdr:col>26</xdr:col>
      <xdr:colOff>433722</xdr:colOff>
      <xdr:row>32</xdr:row>
      <xdr:rowOff>119779</xdr:rowOff>
    </xdr:to>
    <xdr:sp>
      <xdr:nvSpPr>
        <xdr:cNvPr id="156" name="Shape 156"/>
        <xdr:cNvSpPr/>
      </xdr:nvSpPr>
      <xdr:spPr>
        <a:xfrm>
          <a:off x="34844223" y="122692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34</xdr:row>
      <xdr:rowOff>15612</xdr:rowOff>
    </xdr:from>
    <xdr:to>
      <xdr:col>27</xdr:col>
      <xdr:colOff>1133771</xdr:colOff>
      <xdr:row>34</xdr:row>
      <xdr:rowOff>303213</xdr:rowOff>
    </xdr:to>
    <xdr:sp>
      <xdr:nvSpPr>
        <xdr:cNvPr id="157" name="Shape 157"/>
        <xdr:cNvSpPr txBox="1"/>
      </xdr:nvSpPr>
      <xdr:spPr>
        <a:xfrm>
          <a:off x="35309522" y="12876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34</xdr:row>
      <xdr:rowOff>159412</xdr:rowOff>
    </xdr:from>
    <xdr:to>
      <xdr:col>26</xdr:col>
      <xdr:colOff>433722</xdr:colOff>
      <xdr:row>34</xdr:row>
      <xdr:rowOff>159412</xdr:rowOff>
    </xdr:to>
    <xdr:sp>
      <xdr:nvSpPr>
        <xdr:cNvPr id="158" name="Shape 158"/>
        <xdr:cNvSpPr/>
      </xdr:nvSpPr>
      <xdr:spPr>
        <a:xfrm>
          <a:off x="34844223" y="13020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47</xdr:row>
      <xdr:rowOff>61575</xdr:rowOff>
    </xdr:from>
    <xdr:to>
      <xdr:col>27</xdr:col>
      <xdr:colOff>1133771</xdr:colOff>
      <xdr:row>47</xdr:row>
      <xdr:rowOff>349176</xdr:rowOff>
    </xdr:to>
    <xdr:sp>
      <xdr:nvSpPr>
        <xdr:cNvPr id="159" name="Shape 159"/>
        <xdr:cNvSpPr txBox="1"/>
      </xdr:nvSpPr>
      <xdr:spPr>
        <a:xfrm>
          <a:off x="35309522" y="173164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47</xdr:row>
      <xdr:rowOff>205376</xdr:rowOff>
    </xdr:from>
    <xdr:to>
      <xdr:col>26</xdr:col>
      <xdr:colOff>433722</xdr:colOff>
      <xdr:row>47</xdr:row>
      <xdr:rowOff>205376</xdr:rowOff>
    </xdr:to>
    <xdr:sp>
      <xdr:nvSpPr>
        <xdr:cNvPr id="160" name="Shape 160"/>
        <xdr:cNvSpPr/>
      </xdr:nvSpPr>
      <xdr:spPr>
        <a:xfrm>
          <a:off x="34844223" y="1746023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73</xdr:row>
      <xdr:rowOff>26706</xdr:rowOff>
    </xdr:from>
    <xdr:to>
      <xdr:col>28</xdr:col>
      <xdr:colOff>250321</xdr:colOff>
      <xdr:row>73</xdr:row>
      <xdr:rowOff>314307</xdr:rowOff>
    </xdr:to>
    <xdr:sp>
      <xdr:nvSpPr>
        <xdr:cNvPr id="161" name="Shape 161"/>
        <xdr:cNvSpPr txBox="1"/>
      </xdr:nvSpPr>
      <xdr:spPr>
        <a:xfrm>
          <a:off x="35376463" y="259683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26</xdr:col>
      <xdr:colOff>62365</xdr:colOff>
      <xdr:row>73</xdr:row>
      <xdr:rowOff>170506</xdr:rowOff>
    </xdr:from>
    <xdr:to>
      <xdr:col>26</xdr:col>
      <xdr:colOff>500663</xdr:colOff>
      <xdr:row>73</xdr:row>
      <xdr:rowOff>170506</xdr:rowOff>
    </xdr:to>
    <xdr:sp>
      <xdr:nvSpPr>
        <xdr:cNvPr id="162" name="Shape 162"/>
        <xdr:cNvSpPr/>
      </xdr:nvSpPr>
      <xdr:spPr>
        <a:xfrm>
          <a:off x="34911165" y="2611216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87</xdr:row>
      <xdr:rowOff>54409</xdr:rowOff>
    </xdr:from>
    <xdr:to>
      <xdr:col>27</xdr:col>
      <xdr:colOff>449825</xdr:colOff>
      <xdr:row>87</xdr:row>
      <xdr:rowOff>342011</xdr:rowOff>
    </xdr:to>
    <xdr:sp>
      <xdr:nvSpPr>
        <xdr:cNvPr id="163" name="Shape 163"/>
        <xdr:cNvSpPr txBox="1"/>
      </xdr:nvSpPr>
      <xdr:spPr>
        <a:xfrm>
          <a:off x="35376463" y="306696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26</xdr:col>
      <xdr:colOff>62365</xdr:colOff>
      <xdr:row>87</xdr:row>
      <xdr:rowOff>198213</xdr:rowOff>
    </xdr:from>
    <xdr:to>
      <xdr:col>26</xdr:col>
      <xdr:colOff>500663</xdr:colOff>
      <xdr:row>87</xdr:row>
      <xdr:rowOff>198213</xdr:rowOff>
    </xdr:to>
    <xdr:sp>
      <xdr:nvSpPr>
        <xdr:cNvPr id="164" name="Shape 164"/>
        <xdr:cNvSpPr/>
      </xdr:nvSpPr>
      <xdr:spPr>
        <a:xfrm>
          <a:off x="34911165" y="30813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31</xdr:col>
      <xdr:colOff>336130</xdr:colOff>
      <xdr:row>2</xdr:row>
      <xdr:rowOff>784923</xdr:rowOff>
    </xdr:from>
    <xdr:to>
      <xdr:col>41</xdr:col>
      <xdr:colOff>975326</xdr:colOff>
      <xdr:row>27</xdr:row>
      <xdr:rowOff>264593</xdr:rowOff>
    </xdr:to>
    <xdr:graphicFrame>
      <xdr:nvGraphicFramePr>
        <xdr:cNvPr id="165" name="Chart 165"/>
        <xdr:cNvGraphicFramePr/>
      </xdr:nvGraphicFramePr>
      <xdr:xfrm>
        <a:off x="41407930" y="2268918"/>
        <a:ext cx="13085197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31</xdr:col>
      <xdr:colOff>477354</xdr:colOff>
      <xdr:row>64</xdr:row>
      <xdr:rowOff>147738</xdr:rowOff>
    </xdr:from>
    <xdr:to>
      <xdr:col>41</xdr:col>
      <xdr:colOff>994659</xdr:colOff>
      <xdr:row>89</xdr:row>
      <xdr:rowOff>258412</xdr:rowOff>
    </xdr:to>
    <xdr:graphicFrame>
      <xdr:nvGraphicFramePr>
        <xdr:cNvPr id="166" name="Chart 166"/>
        <xdr:cNvGraphicFramePr/>
      </xdr:nvGraphicFramePr>
      <xdr:xfrm>
        <a:off x="41549154" y="23104893"/>
        <a:ext cx="12963306" cy="84672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26</xdr:col>
      <xdr:colOff>460722</xdr:colOff>
      <xdr:row>42</xdr:row>
      <xdr:rowOff>37455</xdr:rowOff>
    </xdr:from>
    <xdr:to>
      <xdr:col>27</xdr:col>
      <xdr:colOff>804358</xdr:colOff>
      <xdr:row>42</xdr:row>
      <xdr:rowOff>325057</xdr:rowOff>
    </xdr:to>
    <xdr:sp>
      <xdr:nvSpPr>
        <xdr:cNvPr id="167" name="Shape 167"/>
        <xdr:cNvSpPr txBox="1"/>
      </xdr:nvSpPr>
      <xdr:spPr>
        <a:xfrm>
          <a:off x="35309522" y="15590510"/>
          <a:ext cx="158823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Terapia Intensiva</a:t>
          </a:r>
        </a:p>
      </xdr:txBody>
    </xdr:sp>
    <xdr:clientData/>
  </xdr:twoCellAnchor>
  <xdr:twoCellAnchor>
    <xdr:from>
      <xdr:col>25</xdr:col>
      <xdr:colOff>1341623</xdr:colOff>
      <xdr:row>42</xdr:row>
      <xdr:rowOff>181257</xdr:rowOff>
    </xdr:from>
    <xdr:to>
      <xdr:col>26</xdr:col>
      <xdr:colOff>433722</xdr:colOff>
      <xdr:row>42</xdr:row>
      <xdr:rowOff>181257</xdr:rowOff>
    </xdr:to>
    <xdr:sp>
      <xdr:nvSpPr>
        <xdr:cNvPr id="168" name="Shape 168"/>
        <xdr:cNvSpPr/>
      </xdr:nvSpPr>
      <xdr:spPr>
        <a:xfrm>
          <a:off x="34844223" y="157343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58</xdr:row>
      <xdr:rowOff>24755</xdr:rowOff>
    </xdr:from>
    <xdr:to>
      <xdr:col>27</xdr:col>
      <xdr:colOff>998541</xdr:colOff>
      <xdr:row>58</xdr:row>
      <xdr:rowOff>312357</xdr:rowOff>
    </xdr:to>
    <xdr:sp>
      <xdr:nvSpPr>
        <xdr:cNvPr id="169" name="Shape 169"/>
        <xdr:cNvSpPr txBox="1"/>
      </xdr:nvSpPr>
      <xdr:spPr>
        <a:xfrm>
          <a:off x="35309522" y="20962610"/>
          <a:ext cx="178242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Attualmente Positivi</a:t>
          </a:r>
        </a:p>
      </xdr:txBody>
    </xdr:sp>
    <xdr:clientData/>
  </xdr:twoCellAnchor>
  <xdr:twoCellAnchor>
    <xdr:from>
      <xdr:col>25</xdr:col>
      <xdr:colOff>1341623</xdr:colOff>
      <xdr:row>58</xdr:row>
      <xdr:rowOff>168557</xdr:rowOff>
    </xdr:from>
    <xdr:to>
      <xdr:col>26</xdr:col>
      <xdr:colOff>433722</xdr:colOff>
      <xdr:row>58</xdr:row>
      <xdr:rowOff>168557</xdr:rowOff>
    </xdr:to>
    <xdr:sp>
      <xdr:nvSpPr>
        <xdr:cNvPr id="170" name="Shape 170"/>
        <xdr:cNvSpPr/>
      </xdr:nvSpPr>
      <xdr:spPr>
        <a:xfrm>
          <a:off x="34844223" y="211064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44</xdr:col>
      <xdr:colOff>211719</xdr:colOff>
      <xdr:row>2</xdr:row>
      <xdr:rowOff>845188</xdr:rowOff>
    </xdr:from>
    <xdr:to>
      <xdr:col>54</xdr:col>
      <xdr:colOff>780302</xdr:colOff>
      <xdr:row>27</xdr:row>
      <xdr:rowOff>324858</xdr:rowOff>
    </xdr:to>
    <xdr:graphicFrame>
      <xdr:nvGraphicFramePr>
        <xdr:cNvPr id="171" name="Chart 171"/>
        <xdr:cNvGraphicFramePr/>
      </xdr:nvGraphicFramePr>
      <xdr:xfrm>
        <a:off x="57463319" y="2329183"/>
        <a:ext cx="13014584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31</xdr:col>
      <xdr:colOff>573007</xdr:colOff>
      <xdr:row>34</xdr:row>
      <xdr:rowOff>98452</xdr:rowOff>
    </xdr:from>
    <xdr:to>
      <xdr:col>41</xdr:col>
      <xdr:colOff>1065347</xdr:colOff>
      <xdr:row>59</xdr:row>
      <xdr:rowOff>132925</xdr:rowOff>
    </xdr:to>
    <xdr:graphicFrame>
      <xdr:nvGraphicFramePr>
        <xdr:cNvPr id="172" name="Chart 172"/>
        <xdr:cNvGraphicFramePr/>
      </xdr:nvGraphicFramePr>
      <xdr:xfrm>
        <a:off x="41644807" y="12959107"/>
        <a:ext cx="12938341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44</xdr:col>
      <xdr:colOff>66010</xdr:colOff>
      <xdr:row>34</xdr:row>
      <xdr:rowOff>98452</xdr:rowOff>
    </xdr:from>
    <xdr:to>
      <xdr:col>54</xdr:col>
      <xdr:colOff>577064</xdr:colOff>
      <xdr:row>59</xdr:row>
      <xdr:rowOff>132925</xdr:rowOff>
    </xdr:to>
    <xdr:graphicFrame>
      <xdr:nvGraphicFramePr>
        <xdr:cNvPr id="173" name="Chart 173"/>
        <xdr:cNvGraphicFramePr/>
      </xdr:nvGraphicFramePr>
      <xdr:xfrm>
        <a:off x="57317610" y="12959107"/>
        <a:ext cx="1295705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44</xdr:col>
      <xdr:colOff>504316</xdr:colOff>
      <xdr:row>64</xdr:row>
      <xdr:rowOff>147739</xdr:rowOff>
    </xdr:from>
    <xdr:to>
      <xdr:col>54</xdr:col>
      <xdr:colOff>838840</xdr:colOff>
      <xdr:row>89</xdr:row>
      <xdr:rowOff>258412</xdr:rowOff>
    </xdr:to>
    <xdr:graphicFrame>
      <xdr:nvGraphicFramePr>
        <xdr:cNvPr id="174" name="Chart 174"/>
        <xdr:cNvGraphicFramePr/>
      </xdr:nvGraphicFramePr>
      <xdr:xfrm>
        <a:off x="57755916" y="23104894"/>
        <a:ext cx="1278052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26</xdr:col>
      <xdr:colOff>565571</xdr:colOff>
      <xdr:row>102</xdr:row>
      <xdr:rowOff>261123</xdr:rowOff>
    </xdr:from>
    <xdr:to>
      <xdr:col>27</xdr:col>
      <xdr:colOff>490247</xdr:colOff>
      <xdr:row>104</xdr:row>
      <xdr:rowOff>59637</xdr:rowOff>
    </xdr:to>
    <xdr:sp>
      <xdr:nvSpPr>
        <xdr:cNvPr id="175" name="Shape 175"/>
        <xdr:cNvSpPr txBox="1"/>
      </xdr:nvSpPr>
      <xdr:spPr>
        <a:xfrm>
          <a:off x="35414371" y="35867478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26</xdr:col>
      <xdr:colOff>100272</xdr:colOff>
      <xdr:row>103</xdr:row>
      <xdr:rowOff>164584</xdr:rowOff>
    </xdr:from>
    <xdr:to>
      <xdr:col>26</xdr:col>
      <xdr:colOff>538571</xdr:colOff>
      <xdr:row>103</xdr:row>
      <xdr:rowOff>164584</xdr:rowOff>
    </xdr:to>
    <xdr:sp>
      <xdr:nvSpPr>
        <xdr:cNvPr id="176" name="Shape 176"/>
        <xdr:cNvSpPr/>
      </xdr:nvSpPr>
      <xdr:spPr>
        <a:xfrm>
          <a:off x="34949072" y="361138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1021136</xdr:colOff>
      <xdr:row>150</xdr:row>
      <xdr:rowOff>160291</xdr:rowOff>
    </xdr:from>
    <xdr:to>
      <xdr:col>15</xdr:col>
      <xdr:colOff>1312649</xdr:colOff>
      <xdr:row>153</xdr:row>
      <xdr:rowOff>49662</xdr:rowOff>
    </xdr:to>
    <xdr:sp>
      <xdr:nvSpPr>
        <xdr:cNvPr id="177" name="Shape 177"/>
        <xdr:cNvSpPr txBox="1"/>
      </xdr:nvSpPr>
      <xdr:spPr>
        <a:xfrm>
          <a:off x="12984536" y="51062526"/>
          <a:ext cx="8368714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https://enelx-mobilityflowanalysis.here.com/dashboard/ITA/index.html#41.2928!12.5735!6!2020-07-07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222899</xdr:colOff>
      <xdr:row>2</xdr:row>
      <xdr:rowOff>654397</xdr:rowOff>
    </xdr:from>
    <xdr:to>
      <xdr:col>25</xdr:col>
      <xdr:colOff>321024</xdr:colOff>
      <xdr:row>16</xdr:row>
      <xdr:rowOff>259902</xdr:rowOff>
    </xdr:to>
    <xdr:graphicFrame>
      <xdr:nvGraphicFramePr>
        <xdr:cNvPr id="179" name="Chart 179"/>
        <xdr:cNvGraphicFramePr/>
      </xdr:nvGraphicFramePr>
      <xdr:xfrm>
        <a:off x="25064099" y="2064097"/>
        <a:ext cx="632112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25</xdr:col>
      <xdr:colOff>1138570</xdr:colOff>
      <xdr:row>2</xdr:row>
      <xdr:rowOff>628520</xdr:rowOff>
    </xdr:from>
    <xdr:to>
      <xdr:col>31</xdr:col>
      <xdr:colOff>204600</xdr:colOff>
      <xdr:row>16</xdr:row>
      <xdr:rowOff>184094</xdr:rowOff>
    </xdr:to>
    <xdr:graphicFrame>
      <xdr:nvGraphicFramePr>
        <xdr:cNvPr id="180" name="Chart 180"/>
        <xdr:cNvGraphicFramePr/>
      </xdr:nvGraphicFramePr>
      <xdr:xfrm>
        <a:off x="32202770" y="2038219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20</xdr:col>
      <xdr:colOff>77199</xdr:colOff>
      <xdr:row>18</xdr:row>
      <xdr:rowOff>154486</xdr:rowOff>
    </xdr:from>
    <xdr:to>
      <xdr:col>25</xdr:col>
      <xdr:colOff>140018</xdr:colOff>
      <xdr:row>32</xdr:row>
      <xdr:rowOff>269896</xdr:rowOff>
    </xdr:to>
    <xdr:graphicFrame>
      <xdr:nvGraphicFramePr>
        <xdr:cNvPr id="181" name="Chart 181"/>
        <xdr:cNvGraphicFramePr/>
      </xdr:nvGraphicFramePr>
      <xdr:xfrm>
        <a:off x="24918399" y="7496991"/>
        <a:ext cx="62858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26</xdr:col>
      <xdr:colOff>37363</xdr:colOff>
      <xdr:row>18</xdr:row>
      <xdr:rowOff>154486</xdr:rowOff>
    </xdr:from>
    <xdr:to>
      <xdr:col>30</xdr:col>
      <xdr:colOff>1210933</xdr:colOff>
      <xdr:row>32</xdr:row>
      <xdr:rowOff>269896</xdr:rowOff>
    </xdr:to>
    <xdr:graphicFrame>
      <xdr:nvGraphicFramePr>
        <xdr:cNvPr id="182" name="Chart 182"/>
        <xdr:cNvGraphicFramePr/>
      </xdr:nvGraphicFramePr>
      <xdr:xfrm>
        <a:off x="32346163" y="7496991"/>
        <a:ext cx="615197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20</xdr:col>
      <xdr:colOff>119151</xdr:colOff>
      <xdr:row>34</xdr:row>
      <xdr:rowOff>228928</xdr:rowOff>
    </xdr:from>
    <xdr:to>
      <xdr:col>25</xdr:col>
      <xdr:colOff>146664</xdr:colOff>
      <xdr:row>49</xdr:row>
      <xdr:rowOff>147488</xdr:rowOff>
    </xdr:to>
    <xdr:graphicFrame>
      <xdr:nvGraphicFramePr>
        <xdr:cNvPr id="183" name="Chart 183"/>
        <xdr:cNvGraphicFramePr/>
      </xdr:nvGraphicFramePr>
      <xdr:xfrm>
        <a:off x="24960351" y="12981633"/>
        <a:ext cx="62505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25</xdr:col>
      <xdr:colOff>1209182</xdr:colOff>
      <xdr:row>34</xdr:row>
      <xdr:rowOff>228928</xdr:rowOff>
    </xdr:from>
    <xdr:to>
      <xdr:col>31</xdr:col>
      <xdr:colOff>188646</xdr:colOff>
      <xdr:row>49</xdr:row>
      <xdr:rowOff>147488</xdr:rowOff>
    </xdr:to>
    <xdr:graphicFrame>
      <xdr:nvGraphicFramePr>
        <xdr:cNvPr id="184" name="Chart 184"/>
        <xdr:cNvGraphicFramePr/>
      </xdr:nvGraphicFramePr>
      <xdr:xfrm>
        <a:off x="32273382" y="12981633"/>
        <a:ext cx="644706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20</xdr:col>
      <xdr:colOff>1377</xdr:colOff>
      <xdr:row>53</xdr:row>
      <xdr:rowOff>18791</xdr:rowOff>
    </xdr:from>
    <xdr:to>
      <xdr:col>25</xdr:col>
      <xdr:colOff>99503</xdr:colOff>
      <xdr:row>68</xdr:row>
      <xdr:rowOff>7202</xdr:rowOff>
    </xdr:to>
    <xdr:graphicFrame>
      <xdr:nvGraphicFramePr>
        <xdr:cNvPr id="185" name="Chart 185"/>
        <xdr:cNvGraphicFramePr/>
      </xdr:nvGraphicFramePr>
      <xdr:xfrm>
        <a:off x="24842577" y="18950046"/>
        <a:ext cx="632112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26</xdr:col>
      <xdr:colOff>184800</xdr:colOff>
      <xdr:row>53</xdr:row>
      <xdr:rowOff>18791</xdr:rowOff>
    </xdr:from>
    <xdr:to>
      <xdr:col>31</xdr:col>
      <xdr:colOff>302946</xdr:colOff>
      <xdr:row>68</xdr:row>
      <xdr:rowOff>7202</xdr:rowOff>
    </xdr:to>
    <xdr:graphicFrame>
      <xdr:nvGraphicFramePr>
        <xdr:cNvPr id="186" name="Chart 186"/>
        <xdr:cNvGraphicFramePr/>
      </xdr:nvGraphicFramePr>
      <xdr:xfrm>
        <a:off x="32493600" y="18950046"/>
        <a:ext cx="634114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15</xdr:row>
      <xdr:rowOff>28426</xdr:rowOff>
    </xdr:from>
    <xdr:to>
      <xdr:col>15</xdr:col>
      <xdr:colOff>1223132</xdr:colOff>
      <xdr:row>15</xdr:row>
      <xdr:rowOff>316027</xdr:rowOff>
    </xdr:to>
    <xdr:sp>
      <xdr:nvSpPr>
        <xdr:cNvPr id="187" name="Shape 187"/>
        <xdr:cNvSpPr txBox="1"/>
      </xdr:nvSpPr>
      <xdr:spPr>
        <a:xfrm>
          <a:off x="15419561" y="6304131"/>
          <a:ext cx="4421772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 Primo esodo verso il Sud</a:t>
          </a:r>
        </a:p>
      </xdr:txBody>
    </xdr:sp>
    <xdr:clientData/>
  </xdr:twoCellAnchor>
  <xdr:twoCellAnchor>
    <xdr:from>
      <xdr:col>12</xdr:col>
      <xdr:colOff>535161</xdr:colOff>
      <xdr:row>17</xdr:row>
      <xdr:rowOff>44834</xdr:rowOff>
    </xdr:from>
    <xdr:to>
      <xdr:col>15</xdr:col>
      <xdr:colOff>974187</xdr:colOff>
      <xdr:row>17</xdr:row>
      <xdr:rowOff>332436</xdr:rowOff>
    </xdr:to>
    <xdr:sp>
      <xdr:nvSpPr>
        <xdr:cNvPr id="188" name="Shape 188"/>
        <xdr:cNvSpPr txBox="1"/>
      </xdr:nvSpPr>
      <xdr:spPr>
        <a:xfrm>
          <a:off x="15419561" y="7031739"/>
          <a:ext cx="417282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 Secondo esodo verso il Sud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89" name="Shape 189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90" name="Shape 190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104035</xdr:colOff>
      <xdr:row>8</xdr:row>
      <xdr:rowOff>30239</xdr:rowOff>
    </xdr:from>
    <xdr:to>
      <xdr:col>27</xdr:col>
      <xdr:colOff>104035</xdr:colOff>
      <xdr:row>15</xdr:row>
      <xdr:rowOff>129102</xdr:rowOff>
    </xdr:to>
    <xdr:sp>
      <xdr:nvSpPr>
        <xdr:cNvPr id="191" name="Shape 191"/>
        <xdr:cNvSpPr/>
      </xdr:nvSpPr>
      <xdr:spPr>
        <a:xfrm flipV="1">
          <a:off x="33657435" y="3981844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167535</xdr:colOff>
      <xdr:row>40</xdr:row>
      <xdr:rowOff>152772</xdr:rowOff>
    </xdr:from>
    <xdr:to>
      <xdr:col>28</xdr:col>
      <xdr:colOff>167535</xdr:colOff>
      <xdr:row>47</xdr:row>
      <xdr:rowOff>296084</xdr:rowOff>
    </xdr:to>
    <xdr:sp>
      <xdr:nvSpPr>
        <xdr:cNvPr id="192" name="Shape 192"/>
        <xdr:cNvSpPr/>
      </xdr:nvSpPr>
      <xdr:spPr>
        <a:xfrm flipV="1">
          <a:off x="34965535" y="14899377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5520</xdr:colOff>
      <xdr:row>24</xdr:row>
      <xdr:rowOff>173490</xdr:rowOff>
    </xdr:from>
    <xdr:to>
      <xdr:col>28</xdr:col>
      <xdr:colOff>5520</xdr:colOff>
      <xdr:row>31</xdr:row>
      <xdr:rowOff>221552</xdr:rowOff>
    </xdr:to>
    <xdr:sp>
      <xdr:nvSpPr>
        <xdr:cNvPr id="193" name="Shape 193"/>
        <xdr:cNvSpPr/>
      </xdr:nvSpPr>
      <xdr:spPr>
        <a:xfrm flipV="1">
          <a:off x="34803520" y="9509895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30</xdr:row>
      <xdr:rowOff>41186</xdr:rowOff>
    </xdr:from>
    <xdr:to>
      <xdr:col>15</xdr:col>
      <xdr:colOff>886151</xdr:colOff>
      <xdr:row>31</xdr:row>
      <xdr:rowOff>2397</xdr:rowOff>
    </xdr:to>
    <xdr:sp>
      <xdr:nvSpPr>
        <xdr:cNvPr id="194" name="Shape 194"/>
        <xdr:cNvSpPr txBox="1"/>
      </xdr:nvSpPr>
      <xdr:spPr>
        <a:xfrm>
          <a:off x="15419561" y="11396891"/>
          <a:ext cx="4084791" cy="316812"/>
        </a:xfrm>
        <a:prstGeom prst="rect">
          <a:avLst/>
        </a:prstGeom>
        <a:noFill/>
        <a:ln w="25400" cap="flat">
          <a:solidFill>
            <a:srgbClr val="232323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confini Calabria : No entrate no uscite (più o meno) !!!</a:t>
          </a:r>
        </a:p>
      </xdr:txBody>
    </xdr:sp>
    <xdr:clientData/>
  </xdr:twoCellAnchor>
  <xdr:twoCellAnchor>
    <xdr:from>
      <xdr:col>12</xdr:col>
      <xdr:colOff>69862</xdr:colOff>
      <xdr:row>30</xdr:row>
      <xdr:rowOff>186892</xdr:rowOff>
    </xdr:from>
    <xdr:to>
      <xdr:col>12</xdr:col>
      <xdr:colOff>508160</xdr:colOff>
      <xdr:row>30</xdr:row>
      <xdr:rowOff>186892</xdr:rowOff>
    </xdr:to>
    <xdr:sp>
      <xdr:nvSpPr>
        <xdr:cNvPr id="195" name="Shape 195"/>
        <xdr:cNvSpPr/>
      </xdr:nvSpPr>
      <xdr:spPr>
        <a:xfrm>
          <a:off x="14954262" y="1154259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29</xdr:row>
      <xdr:rowOff>37559</xdr:rowOff>
    </xdr:from>
    <xdr:to>
      <xdr:col>16</xdr:col>
      <xdr:colOff>1044443</xdr:colOff>
      <xdr:row>29</xdr:row>
      <xdr:rowOff>325161</xdr:rowOff>
    </xdr:to>
    <xdr:sp>
      <xdr:nvSpPr>
        <xdr:cNvPr id="196" name="Shape 196"/>
        <xdr:cNvSpPr txBox="1"/>
      </xdr:nvSpPr>
      <xdr:spPr>
        <a:xfrm>
          <a:off x="15419561" y="11037664"/>
          <a:ext cx="548768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 produttive non necessarie in tutta Italia : Terzo esodo verso Sud</a:t>
          </a:r>
        </a:p>
      </xdr:txBody>
    </xdr:sp>
    <xdr:clientData/>
  </xdr:twoCellAnchor>
  <xdr:twoCellAnchor>
    <xdr:from>
      <xdr:col>12</xdr:col>
      <xdr:colOff>69862</xdr:colOff>
      <xdr:row>29</xdr:row>
      <xdr:rowOff>181360</xdr:rowOff>
    </xdr:from>
    <xdr:to>
      <xdr:col>12</xdr:col>
      <xdr:colOff>508160</xdr:colOff>
      <xdr:row>29</xdr:row>
      <xdr:rowOff>181360</xdr:rowOff>
    </xdr:to>
    <xdr:sp>
      <xdr:nvSpPr>
        <xdr:cNvPr id="197" name="Shape 197"/>
        <xdr:cNvSpPr/>
      </xdr:nvSpPr>
      <xdr:spPr>
        <a:xfrm>
          <a:off x="14954262" y="111814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280111</xdr:colOff>
      <xdr:row>34</xdr:row>
      <xdr:rowOff>228928</xdr:rowOff>
    </xdr:from>
    <xdr:to>
      <xdr:col>37</xdr:col>
      <xdr:colOff>468231</xdr:colOff>
      <xdr:row>49</xdr:row>
      <xdr:rowOff>147488</xdr:rowOff>
    </xdr:to>
    <xdr:graphicFrame>
      <xdr:nvGraphicFramePr>
        <xdr:cNvPr id="198" name="Chart 198"/>
        <xdr:cNvGraphicFramePr/>
      </xdr:nvGraphicFramePr>
      <xdr:xfrm>
        <a:off x="40056511" y="12981633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12</xdr:col>
      <xdr:colOff>535161</xdr:colOff>
      <xdr:row>34</xdr:row>
      <xdr:rowOff>336721</xdr:rowOff>
    </xdr:from>
    <xdr:to>
      <xdr:col>15</xdr:col>
      <xdr:colOff>676486</xdr:colOff>
      <xdr:row>35</xdr:row>
      <xdr:rowOff>281422</xdr:rowOff>
    </xdr:to>
    <xdr:sp>
      <xdr:nvSpPr>
        <xdr:cNvPr id="199" name="Shape 199"/>
        <xdr:cNvSpPr txBox="1"/>
      </xdr:nvSpPr>
      <xdr:spPr>
        <a:xfrm>
          <a:off x="15419561" y="13089426"/>
          <a:ext cx="3875126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Nuovo focolaio: 52 casi nella casa per anziani di Chiaravalle</a:t>
          </a:r>
        </a:p>
      </xdr:txBody>
    </xdr:sp>
    <xdr:clientData/>
  </xdr:twoCellAnchor>
  <xdr:twoCellAnchor>
    <xdr:from>
      <xdr:col>12</xdr:col>
      <xdr:colOff>69862</xdr:colOff>
      <xdr:row>35</xdr:row>
      <xdr:rowOff>137622</xdr:rowOff>
    </xdr:from>
    <xdr:to>
      <xdr:col>12</xdr:col>
      <xdr:colOff>508160</xdr:colOff>
      <xdr:row>35</xdr:row>
      <xdr:rowOff>137622</xdr:rowOff>
    </xdr:to>
    <xdr:sp>
      <xdr:nvSpPr>
        <xdr:cNvPr id="200" name="Shape 200"/>
        <xdr:cNvSpPr/>
      </xdr:nvSpPr>
      <xdr:spPr>
        <a:xfrm>
          <a:off x="14954262" y="1323322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456641</xdr:colOff>
      <xdr:row>2</xdr:row>
      <xdr:rowOff>654397</xdr:rowOff>
    </xdr:from>
    <xdr:to>
      <xdr:col>37</xdr:col>
      <xdr:colOff>615706</xdr:colOff>
      <xdr:row>16</xdr:row>
      <xdr:rowOff>259902</xdr:rowOff>
    </xdr:to>
    <xdr:graphicFrame>
      <xdr:nvGraphicFramePr>
        <xdr:cNvPr id="201" name="Chart 201"/>
        <xdr:cNvGraphicFramePr/>
      </xdr:nvGraphicFramePr>
      <xdr:xfrm>
        <a:off x="40233041" y="2064097"/>
        <a:ext cx="638206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38</xdr:col>
      <xdr:colOff>283698</xdr:colOff>
      <xdr:row>34</xdr:row>
      <xdr:rowOff>228928</xdr:rowOff>
    </xdr:from>
    <xdr:to>
      <xdr:col>43</xdr:col>
      <xdr:colOff>548680</xdr:colOff>
      <xdr:row>49</xdr:row>
      <xdr:rowOff>147488</xdr:rowOff>
    </xdr:to>
    <xdr:graphicFrame>
      <xdr:nvGraphicFramePr>
        <xdr:cNvPr id="202" name="Chart 202"/>
        <xdr:cNvGraphicFramePr/>
      </xdr:nvGraphicFramePr>
      <xdr:xfrm>
        <a:off x="47527698" y="12981633"/>
        <a:ext cx="648798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20</xdr:col>
      <xdr:colOff>319703</xdr:colOff>
      <xdr:row>72</xdr:row>
      <xdr:rowOff>27349</xdr:rowOff>
    </xdr:from>
    <xdr:to>
      <xdr:col>25</xdr:col>
      <xdr:colOff>347216</xdr:colOff>
      <xdr:row>87</xdr:row>
      <xdr:rowOff>91959</xdr:rowOff>
    </xdr:to>
    <xdr:graphicFrame>
      <xdr:nvGraphicFramePr>
        <xdr:cNvPr id="203" name="Chart 203"/>
        <xdr:cNvGraphicFramePr/>
      </xdr:nvGraphicFramePr>
      <xdr:xfrm>
        <a:off x="25160903" y="25067304"/>
        <a:ext cx="62505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26</xdr:col>
      <xdr:colOff>503124</xdr:colOff>
      <xdr:row>72</xdr:row>
      <xdr:rowOff>27349</xdr:rowOff>
    </xdr:from>
    <xdr:to>
      <xdr:col>31</xdr:col>
      <xdr:colOff>550658</xdr:colOff>
      <xdr:row>87</xdr:row>
      <xdr:rowOff>91959</xdr:rowOff>
    </xdr:to>
    <xdr:graphicFrame>
      <xdr:nvGraphicFramePr>
        <xdr:cNvPr id="204" name="Chart 204"/>
        <xdr:cNvGraphicFramePr/>
      </xdr:nvGraphicFramePr>
      <xdr:xfrm>
        <a:off x="32811924" y="25067304"/>
        <a:ext cx="62705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</xdr:col>
      <xdr:colOff>1243012</xdr:colOff>
      <xdr:row>149</xdr:row>
      <xdr:rowOff>14429</xdr:rowOff>
    </xdr:from>
    <xdr:to>
      <xdr:col>8</xdr:col>
      <xdr:colOff>223264</xdr:colOff>
      <xdr:row>151</xdr:row>
      <xdr:rowOff>158435</xdr:rowOff>
    </xdr:to>
    <xdr:sp>
      <xdr:nvSpPr>
        <xdr:cNvPr id="205" name="Shape 205"/>
        <xdr:cNvSpPr txBox="1"/>
      </xdr:nvSpPr>
      <xdr:spPr>
        <a:xfrm>
          <a:off x="6170612" y="49124694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  <xdr:twoCellAnchor>
    <xdr:from>
      <xdr:col>12</xdr:col>
      <xdr:colOff>535161</xdr:colOff>
      <xdr:row>141</xdr:row>
      <xdr:rowOff>174417</xdr:rowOff>
    </xdr:from>
    <xdr:to>
      <xdr:col>17</xdr:col>
      <xdr:colOff>521534</xdr:colOff>
      <xdr:row>143</xdr:row>
      <xdr:rowOff>245843</xdr:rowOff>
    </xdr:to>
    <xdr:sp>
      <xdr:nvSpPr>
        <xdr:cNvPr id="206" name="Shape 206"/>
        <xdr:cNvSpPr txBox="1"/>
      </xdr:nvSpPr>
      <xdr:spPr>
        <a:xfrm>
          <a:off x="15419561" y="47121872"/>
          <a:ext cx="6209374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Dallo screening condotto su 70 migranti sbarcati ieri a Roccella Ionica sono stati intercettati 26 soggetti positivi dal laboratorio dell'ASP di Reggio Calabria; in strutture dedicate, appositamente individuate dalla Prefettura.</a:t>
          </a:r>
        </a:p>
      </xdr:txBody>
    </xdr:sp>
    <xdr:clientData/>
  </xdr:twoCellAnchor>
  <xdr:twoCellAnchor>
    <xdr:from>
      <xdr:col>12</xdr:col>
      <xdr:colOff>69862</xdr:colOff>
      <xdr:row>142</xdr:row>
      <xdr:rowOff>205833</xdr:rowOff>
    </xdr:from>
    <xdr:to>
      <xdr:col>12</xdr:col>
      <xdr:colOff>508160</xdr:colOff>
      <xdr:row>142</xdr:row>
      <xdr:rowOff>205833</xdr:rowOff>
    </xdr:to>
    <xdr:sp>
      <xdr:nvSpPr>
        <xdr:cNvPr id="207" name="Shape 207"/>
        <xdr:cNvSpPr/>
      </xdr:nvSpPr>
      <xdr:spPr>
        <a:xfrm>
          <a:off x="14954262" y="4747078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233496</xdr:colOff>
      <xdr:row>1</xdr:row>
      <xdr:rowOff>387544</xdr:rowOff>
    </xdr:from>
    <xdr:to>
      <xdr:col>17</xdr:col>
      <xdr:colOff>506963</xdr:colOff>
      <xdr:row>15</xdr:row>
      <xdr:rowOff>18449</xdr:rowOff>
    </xdr:to>
    <xdr:graphicFrame>
      <xdr:nvGraphicFramePr>
        <xdr:cNvPr id="209" name="Chart 209"/>
        <xdr:cNvGraphicFramePr/>
      </xdr:nvGraphicFramePr>
      <xdr:xfrm>
        <a:off x="15117896" y="1334329"/>
        <a:ext cx="649646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535161</xdr:colOff>
      <xdr:row>13</xdr:row>
      <xdr:rowOff>287183</xdr:rowOff>
    </xdr:from>
    <xdr:to>
      <xdr:col>10</xdr:col>
      <xdr:colOff>863557</xdr:colOff>
      <xdr:row>15</xdr:row>
      <xdr:rowOff>85697</xdr:rowOff>
    </xdr:to>
    <xdr:sp>
      <xdr:nvSpPr>
        <xdr:cNvPr id="210" name="Shape 210"/>
        <xdr:cNvSpPr txBox="1"/>
      </xdr:nvSpPr>
      <xdr:spPr>
        <a:xfrm>
          <a:off x="10441161" y="57316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8</xdr:col>
      <xdr:colOff>535161</xdr:colOff>
      <xdr:row>15</xdr:row>
      <xdr:rowOff>316292</xdr:rowOff>
    </xdr:from>
    <xdr:to>
      <xdr:col>10</xdr:col>
      <xdr:colOff>511374</xdr:colOff>
      <xdr:row>17</xdr:row>
      <xdr:rowOff>102106</xdr:rowOff>
    </xdr:to>
    <xdr:sp>
      <xdr:nvSpPr>
        <xdr:cNvPr id="211" name="Shape 211"/>
        <xdr:cNvSpPr txBox="1"/>
      </xdr:nvSpPr>
      <xdr:spPr>
        <a:xfrm>
          <a:off x="10441161" y="64592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8</xdr:col>
      <xdr:colOff>69862</xdr:colOff>
      <xdr:row>14</xdr:row>
      <xdr:rowOff>177942</xdr:rowOff>
    </xdr:from>
    <xdr:to>
      <xdr:col>8</xdr:col>
      <xdr:colOff>508160</xdr:colOff>
      <xdr:row>14</xdr:row>
      <xdr:rowOff>177942</xdr:rowOff>
    </xdr:to>
    <xdr:sp>
      <xdr:nvSpPr>
        <xdr:cNvPr id="212" name="Shape 212"/>
        <xdr:cNvSpPr/>
      </xdr:nvSpPr>
      <xdr:spPr>
        <a:xfrm>
          <a:off x="9975862" y="59653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69862</xdr:colOff>
      <xdr:row>16</xdr:row>
      <xdr:rowOff>194350</xdr:rowOff>
    </xdr:from>
    <xdr:to>
      <xdr:col>8</xdr:col>
      <xdr:colOff>508160</xdr:colOff>
      <xdr:row>16</xdr:row>
      <xdr:rowOff>194350</xdr:rowOff>
    </xdr:to>
    <xdr:sp>
      <xdr:nvSpPr>
        <xdr:cNvPr id="213" name="Shape 213"/>
        <xdr:cNvSpPr/>
      </xdr:nvSpPr>
      <xdr:spPr>
        <a:xfrm>
          <a:off x="9975862" y="66929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535161</xdr:colOff>
      <xdr:row>27</xdr:row>
      <xdr:rowOff>309017</xdr:rowOff>
    </xdr:from>
    <xdr:to>
      <xdr:col>9</xdr:col>
      <xdr:colOff>1057613</xdr:colOff>
      <xdr:row>29</xdr:row>
      <xdr:rowOff>107531</xdr:rowOff>
    </xdr:to>
    <xdr:sp>
      <xdr:nvSpPr>
        <xdr:cNvPr id="214" name="Shape 214"/>
        <xdr:cNvSpPr txBox="1"/>
      </xdr:nvSpPr>
      <xdr:spPr>
        <a:xfrm>
          <a:off x="10441161" y="104779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8</xdr:col>
      <xdr:colOff>69862</xdr:colOff>
      <xdr:row>28</xdr:row>
      <xdr:rowOff>212475</xdr:rowOff>
    </xdr:from>
    <xdr:to>
      <xdr:col>8</xdr:col>
      <xdr:colOff>508160</xdr:colOff>
      <xdr:row>28</xdr:row>
      <xdr:rowOff>212475</xdr:rowOff>
    </xdr:to>
    <xdr:sp>
      <xdr:nvSpPr>
        <xdr:cNvPr id="215" name="Shape 215"/>
        <xdr:cNvSpPr/>
      </xdr:nvSpPr>
      <xdr:spPr>
        <a:xfrm>
          <a:off x="9975862" y="107242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750639</xdr:colOff>
      <xdr:row>1</xdr:row>
      <xdr:rowOff>359573</xdr:rowOff>
    </xdr:from>
    <xdr:to>
      <xdr:col>23</xdr:col>
      <xdr:colOff>848575</xdr:colOff>
      <xdr:row>14</xdr:row>
      <xdr:rowOff>346078</xdr:rowOff>
    </xdr:to>
    <xdr:graphicFrame>
      <xdr:nvGraphicFramePr>
        <xdr:cNvPr id="216" name="Chart 216"/>
        <xdr:cNvGraphicFramePr/>
      </xdr:nvGraphicFramePr>
      <xdr:xfrm>
        <a:off x="23102639" y="1306358"/>
        <a:ext cx="632093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535161</xdr:colOff>
      <xdr:row>31</xdr:row>
      <xdr:rowOff>38843</xdr:rowOff>
    </xdr:from>
    <xdr:to>
      <xdr:col>10</xdr:col>
      <xdr:colOff>55952</xdr:colOff>
      <xdr:row>31</xdr:row>
      <xdr:rowOff>326445</xdr:rowOff>
    </xdr:to>
    <xdr:sp>
      <xdr:nvSpPr>
        <xdr:cNvPr id="217" name="Shape 217"/>
        <xdr:cNvSpPr txBox="1"/>
      </xdr:nvSpPr>
      <xdr:spPr>
        <a:xfrm>
          <a:off x="10441161" y="115920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8</xdr:col>
      <xdr:colOff>69862</xdr:colOff>
      <xdr:row>31</xdr:row>
      <xdr:rowOff>182644</xdr:rowOff>
    </xdr:from>
    <xdr:to>
      <xdr:col>8</xdr:col>
      <xdr:colOff>508160</xdr:colOff>
      <xdr:row>31</xdr:row>
      <xdr:rowOff>182644</xdr:rowOff>
    </xdr:to>
    <xdr:sp>
      <xdr:nvSpPr>
        <xdr:cNvPr id="218" name="Shape 218"/>
        <xdr:cNvSpPr/>
      </xdr:nvSpPr>
      <xdr:spPr>
        <a:xfrm>
          <a:off x="9975862" y="117358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153314</xdr:colOff>
      <xdr:row>8</xdr:row>
      <xdr:rowOff>71015</xdr:rowOff>
    </xdr:from>
    <xdr:to>
      <xdr:col>15</xdr:col>
      <xdr:colOff>720889</xdr:colOff>
      <xdr:row>13</xdr:row>
      <xdr:rowOff>161478</xdr:rowOff>
    </xdr:to>
    <xdr:grpSp>
      <xdr:nvGrpSpPr>
        <xdr:cNvPr id="221" name="Group 221"/>
        <xdr:cNvGrpSpPr/>
      </xdr:nvGrpSpPr>
      <xdr:grpSpPr>
        <a:xfrm>
          <a:off x="17526914" y="3864505"/>
          <a:ext cx="1812176" cy="1741464"/>
          <a:chOff x="0" y="0"/>
          <a:chExt cx="1812174" cy="1741462"/>
        </a:xfrm>
      </xdr:grpSpPr>
      <xdr:sp>
        <xdr:nvSpPr>
          <xdr:cNvPr id="219" name="Shape 219"/>
          <xdr:cNvSpPr/>
        </xdr:nvSpPr>
        <xdr:spPr>
          <a:xfrm flipV="1">
            <a:off x="18121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0" name="Shape 220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20</xdr:col>
      <xdr:colOff>828442</xdr:colOff>
      <xdr:row>9</xdr:row>
      <xdr:rowOff>98541</xdr:rowOff>
    </xdr:from>
    <xdr:to>
      <xdr:col>22</xdr:col>
      <xdr:colOff>367320</xdr:colOff>
      <xdr:row>13</xdr:row>
      <xdr:rowOff>143858</xdr:rowOff>
    </xdr:to>
    <xdr:grpSp>
      <xdr:nvGrpSpPr>
        <xdr:cNvPr id="224" name="Group 224"/>
        <xdr:cNvGrpSpPr/>
      </xdr:nvGrpSpPr>
      <xdr:grpSpPr>
        <a:xfrm>
          <a:off x="25669642" y="4222231"/>
          <a:ext cx="2028079" cy="1366118"/>
          <a:chOff x="0" y="0"/>
          <a:chExt cx="2028077" cy="1366117"/>
        </a:xfrm>
      </xdr:grpSpPr>
      <xdr:sp>
        <xdr:nvSpPr>
          <xdr:cNvPr id="222" name="Shape 222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3" name="Shape 223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8</xdr:col>
      <xdr:colOff>535161</xdr:colOff>
      <xdr:row>33</xdr:row>
      <xdr:rowOff>14977</xdr:rowOff>
    </xdr:from>
    <xdr:to>
      <xdr:col>9</xdr:col>
      <xdr:colOff>1208210</xdr:colOff>
      <xdr:row>33</xdr:row>
      <xdr:rowOff>302578</xdr:rowOff>
    </xdr:to>
    <xdr:sp>
      <xdr:nvSpPr>
        <xdr:cNvPr id="225" name="Shape 225"/>
        <xdr:cNvSpPr txBox="1"/>
      </xdr:nvSpPr>
      <xdr:spPr>
        <a:xfrm>
          <a:off x="10441161" y="122666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8</xdr:col>
      <xdr:colOff>69862</xdr:colOff>
      <xdr:row>33</xdr:row>
      <xdr:rowOff>158778</xdr:rowOff>
    </xdr:from>
    <xdr:to>
      <xdr:col>8</xdr:col>
      <xdr:colOff>508160</xdr:colOff>
      <xdr:row>33</xdr:row>
      <xdr:rowOff>158778</xdr:rowOff>
    </xdr:to>
    <xdr:sp>
      <xdr:nvSpPr>
        <xdr:cNvPr id="226" name="Shape 226"/>
        <xdr:cNvSpPr/>
      </xdr:nvSpPr>
      <xdr:spPr>
        <a:xfrm>
          <a:off x="9975862" y="12410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24</xdr:col>
      <xdr:colOff>1197172</xdr:colOff>
      <xdr:row>1</xdr:row>
      <xdr:rowOff>387544</xdr:rowOff>
    </xdr:from>
    <xdr:to>
      <xdr:col>30</xdr:col>
      <xdr:colOff>46839</xdr:colOff>
      <xdr:row>13</xdr:row>
      <xdr:rowOff>342244</xdr:rowOff>
    </xdr:to>
    <xdr:graphicFrame>
      <xdr:nvGraphicFramePr>
        <xdr:cNvPr id="227" name="Chart 227"/>
        <xdr:cNvGraphicFramePr/>
      </xdr:nvGraphicFramePr>
      <xdr:xfrm>
        <a:off x="31016772" y="1334329"/>
        <a:ext cx="631726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</xdr:col>
      <xdr:colOff>605433</xdr:colOff>
      <xdr:row>150</xdr:row>
      <xdr:rowOff>223694</xdr:rowOff>
    </xdr:from>
    <xdr:to>
      <xdr:col>8</xdr:col>
      <xdr:colOff>154957</xdr:colOff>
      <xdr:row>169</xdr:row>
      <xdr:rowOff>212740</xdr:rowOff>
    </xdr:to>
    <xdr:graphicFrame>
      <xdr:nvGraphicFramePr>
        <xdr:cNvPr id="228" name="Chart 228"/>
        <xdr:cNvGraphicFramePr/>
      </xdr:nvGraphicFramePr>
      <xdr:xfrm>
        <a:off x="3043833" y="50435684"/>
        <a:ext cx="701712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927532</xdr:colOff>
      <xdr:row>151</xdr:row>
      <xdr:rowOff>130606</xdr:rowOff>
    </xdr:from>
    <xdr:to>
      <xdr:col>7</xdr:col>
      <xdr:colOff>653586</xdr:colOff>
      <xdr:row>170</xdr:row>
      <xdr:rowOff>119651</xdr:rowOff>
    </xdr:to>
    <xdr:graphicFrame>
      <xdr:nvGraphicFramePr>
        <xdr:cNvPr id="229" name="Chart 229"/>
        <xdr:cNvGraphicFramePr/>
      </xdr:nvGraphicFramePr>
      <xdr:xfrm>
        <a:off x="2121332" y="50597231"/>
        <a:ext cx="71936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12</xdr:col>
      <xdr:colOff>434361</xdr:colOff>
      <xdr:row>18</xdr:row>
      <xdr:rowOff>144271</xdr:rowOff>
    </xdr:from>
    <xdr:to>
      <xdr:col>17</xdr:col>
      <xdr:colOff>481895</xdr:colOff>
      <xdr:row>32</xdr:row>
      <xdr:rowOff>259681</xdr:rowOff>
    </xdr:to>
    <xdr:graphicFrame>
      <xdr:nvGraphicFramePr>
        <xdr:cNvPr id="230" name="Chart 230"/>
        <xdr:cNvGraphicFramePr/>
      </xdr:nvGraphicFramePr>
      <xdr:xfrm>
        <a:off x="15318761" y="7341361"/>
        <a:ext cx="62705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997781</xdr:colOff>
      <xdr:row>18</xdr:row>
      <xdr:rowOff>71626</xdr:rowOff>
    </xdr:from>
    <xdr:to>
      <xdr:col>23</xdr:col>
      <xdr:colOff>848433</xdr:colOff>
      <xdr:row>32</xdr:row>
      <xdr:rowOff>187036</xdr:rowOff>
    </xdr:to>
    <xdr:graphicFrame>
      <xdr:nvGraphicFramePr>
        <xdr:cNvPr id="231" name="Chart 231"/>
        <xdr:cNvGraphicFramePr/>
      </xdr:nvGraphicFramePr>
      <xdr:xfrm>
        <a:off x="23349781" y="7268716"/>
        <a:ext cx="60736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12</xdr:col>
      <xdr:colOff>434361</xdr:colOff>
      <xdr:row>36</xdr:row>
      <xdr:rowOff>72795</xdr:rowOff>
    </xdr:from>
    <xdr:to>
      <xdr:col>17</xdr:col>
      <xdr:colOff>375339</xdr:colOff>
      <xdr:row>50</xdr:row>
      <xdr:rowOff>311395</xdr:rowOff>
    </xdr:to>
    <xdr:graphicFrame>
      <xdr:nvGraphicFramePr>
        <xdr:cNvPr id="232" name="Chart 232"/>
        <xdr:cNvGraphicFramePr/>
      </xdr:nvGraphicFramePr>
      <xdr:xfrm>
        <a:off x="15318761" y="13315085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18</xdr:col>
      <xdr:colOff>870654</xdr:colOff>
      <xdr:row>36</xdr:row>
      <xdr:rowOff>151</xdr:rowOff>
    </xdr:from>
    <xdr:to>
      <xdr:col>23</xdr:col>
      <xdr:colOff>994413</xdr:colOff>
      <xdr:row>50</xdr:row>
      <xdr:rowOff>238752</xdr:rowOff>
    </xdr:to>
    <xdr:graphicFrame>
      <xdr:nvGraphicFramePr>
        <xdr:cNvPr id="233" name="Chart 233"/>
        <xdr:cNvGraphicFramePr/>
      </xdr:nvGraphicFramePr>
      <xdr:xfrm>
        <a:off x="23222654" y="13242441"/>
        <a:ext cx="634676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20</xdr:col>
      <xdr:colOff>259462</xdr:colOff>
      <xdr:row>57</xdr:row>
      <xdr:rowOff>178416</xdr:rowOff>
    </xdr:from>
    <xdr:to>
      <xdr:col>25</xdr:col>
      <xdr:colOff>967580</xdr:colOff>
      <xdr:row>72</xdr:row>
      <xdr:rowOff>52526</xdr:rowOff>
    </xdr:to>
    <xdr:graphicFrame>
      <xdr:nvGraphicFramePr>
        <xdr:cNvPr id="234" name="Chart 234"/>
        <xdr:cNvGraphicFramePr/>
      </xdr:nvGraphicFramePr>
      <xdr:xfrm>
        <a:off x="25100662" y="20286326"/>
        <a:ext cx="69311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19</xdr:col>
      <xdr:colOff>1006389</xdr:colOff>
      <xdr:row>57</xdr:row>
      <xdr:rowOff>173082</xdr:rowOff>
    </xdr:from>
    <xdr:to>
      <xdr:col>25</xdr:col>
      <xdr:colOff>469906</xdr:colOff>
      <xdr:row>72</xdr:row>
      <xdr:rowOff>47192</xdr:rowOff>
    </xdr:to>
    <xdr:graphicFrame>
      <xdr:nvGraphicFramePr>
        <xdr:cNvPr id="235" name="Chart 235"/>
        <xdr:cNvGraphicFramePr/>
      </xdr:nvGraphicFramePr>
      <xdr:xfrm>
        <a:off x="24602989" y="20280992"/>
        <a:ext cx="69311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199362</xdr:colOff>
      <xdr:row>58</xdr:row>
      <xdr:rowOff>61445</xdr:rowOff>
    </xdr:from>
    <xdr:to>
      <xdr:col>17</xdr:col>
      <xdr:colOff>564650</xdr:colOff>
      <xdr:row>72</xdr:row>
      <xdr:rowOff>265755</xdr:rowOff>
    </xdr:to>
    <xdr:graphicFrame>
      <xdr:nvGraphicFramePr>
        <xdr:cNvPr id="236" name="Chart 236"/>
        <xdr:cNvGraphicFramePr/>
      </xdr:nvGraphicFramePr>
      <xdr:xfrm>
        <a:off x="15083762" y="20499555"/>
        <a:ext cx="658828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492324</xdr:colOff>
      <xdr:row>125</xdr:row>
      <xdr:rowOff>48004</xdr:rowOff>
    </xdr:from>
    <xdr:to>
      <xdr:col>15</xdr:col>
      <xdr:colOff>488955</xdr:colOff>
      <xdr:row>139</xdr:row>
      <xdr:rowOff>252314</xdr:rowOff>
    </xdr:to>
    <xdr:graphicFrame>
      <xdr:nvGraphicFramePr>
        <xdr:cNvPr id="237" name="Chart 237"/>
        <xdr:cNvGraphicFramePr/>
      </xdr:nvGraphicFramePr>
      <xdr:xfrm>
        <a:off x="12887524" y="42609514"/>
        <a:ext cx="621963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907408</xdr:colOff>
      <xdr:row>124</xdr:row>
      <xdr:rowOff>305560</xdr:rowOff>
    </xdr:from>
    <xdr:to>
      <xdr:col>21</xdr:col>
      <xdr:colOff>960554</xdr:colOff>
      <xdr:row>139</xdr:row>
      <xdr:rowOff>179671</xdr:rowOff>
    </xdr:to>
    <xdr:graphicFrame>
      <xdr:nvGraphicFramePr>
        <xdr:cNvPr id="238" name="Chart 238"/>
        <xdr:cNvGraphicFramePr/>
      </xdr:nvGraphicFramePr>
      <xdr:xfrm>
        <a:off x="20770208" y="42536870"/>
        <a:ext cx="627614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3</xdr:col>
      <xdr:colOff>183613</xdr:colOff>
      <xdr:row>145</xdr:row>
      <xdr:rowOff>152594</xdr:rowOff>
    </xdr:from>
    <xdr:to>
      <xdr:col>6</xdr:col>
      <xdr:colOff>408465</xdr:colOff>
      <xdr:row>148</xdr:row>
      <xdr:rowOff>41965</xdr:rowOff>
    </xdr:to>
    <xdr:sp>
      <xdr:nvSpPr>
        <xdr:cNvPr id="239" name="Shape 239"/>
        <xdr:cNvSpPr txBox="1"/>
      </xdr:nvSpPr>
      <xdr:spPr>
        <a:xfrm>
          <a:off x="3866613" y="49091409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23</xdr:col>
      <xdr:colOff>786529</xdr:colOff>
      <xdr:row>0</xdr:row>
      <xdr:rowOff>916997</xdr:rowOff>
    </xdr:from>
    <xdr:to>
      <xdr:col>28</xdr:col>
      <xdr:colOff>946526</xdr:colOff>
      <xdr:row>15</xdr:row>
      <xdr:rowOff>207542</xdr:rowOff>
    </xdr:to>
    <xdr:graphicFrame>
      <xdr:nvGraphicFramePr>
        <xdr:cNvPr id="241" name="Chart 241"/>
        <xdr:cNvGraphicFramePr/>
      </xdr:nvGraphicFramePr>
      <xdr:xfrm>
        <a:off x="29615529" y="916997"/>
        <a:ext cx="638299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29</xdr:col>
      <xdr:colOff>1057039</xdr:colOff>
      <xdr:row>0</xdr:row>
      <xdr:rowOff>844177</xdr:rowOff>
    </xdr:from>
    <xdr:to>
      <xdr:col>35</xdr:col>
      <xdr:colOff>42116</xdr:colOff>
      <xdr:row>15</xdr:row>
      <xdr:rowOff>134722</xdr:rowOff>
    </xdr:to>
    <xdr:graphicFrame>
      <xdr:nvGraphicFramePr>
        <xdr:cNvPr id="242" name="Chart 242"/>
        <xdr:cNvGraphicFramePr/>
      </xdr:nvGraphicFramePr>
      <xdr:xfrm>
        <a:off x="37353639" y="844177"/>
        <a:ext cx="645267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793480</xdr:colOff>
      <xdr:row>39</xdr:row>
      <xdr:rowOff>76816</xdr:rowOff>
    </xdr:from>
    <xdr:to>
      <xdr:col>28</xdr:col>
      <xdr:colOff>1002697</xdr:colOff>
      <xdr:row>56</xdr:row>
      <xdr:rowOff>13791</xdr:rowOff>
    </xdr:to>
    <xdr:graphicFrame>
      <xdr:nvGraphicFramePr>
        <xdr:cNvPr id="243" name="Chart 243"/>
        <xdr:cNvGraphicFramePr/>
      </xdr:nvGraphicFramePr>
      <xdr:xfrm>
        <a:off x="29622480" y="12860001"/>
        <a:ext cx="64322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856797</xdr:colOff>
      <xdr:row>39</xdr:row>
      <xdr:rowOff>50940</xdr:rowOff>
    </xdr:from>
    <xdr:to>
      <xdr:col>34</xdr:col>
      <xdr:colOff>1186141</xdr:colOff>
      <xdr:row>55</xdr:row>
      <xdr:rowOff>275570</xdr:rowOff>
    </xdr:to>
    <xdr:graphicFrame>
      <xdr:nvGraphicFramePr>
        <xdr:cNvPr id="244" name="Chart 244"/>
        <xdr:cNvGraphicFramePr/>
      </xdr:nvGraphicFramePr>
      <xdr:xfrm>
        <a:off x="37153397" y="12834125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36</xdr:col>
      <xdr:colOff>1077304</xdr:colOff>
      <xdr:row>38</xdr:row>
      <xdr:rowOff>264173</xdr:rowOff>
    </xdr:from>
    <xdr:to>
      <xdr:col>41</xdr:col>
      <xdr:colOff>1215909</xdr:colOff>
      <xdr:row>55</xdr:row>
      <xdr:rowOff>201149</xdr:rowOff>
    </xdr:to>
    <xdr:graphicFrame>
      <xdr:nvGraphicFramePr>
        <xdr:cNvPr id="245" name="Chart 245"/>
        <xdr:cNvGraphicFramePr/>
      </xdr:nvGraphicFramePr>
      <xdr:xfrm>
        <a:off x="46086104" y="12759703"/>
        <a:ext cx="6361606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615950</xdr:colOff>
      <xdr:row>17</xdr:row>
      <xdr:rowOff>219447</xdr:rowOff>
    </xdr:from>
    <xdr:to>
      <xdr:col>1</xdr:col>
      <xdr:colOff>758</xdr:colOff>
      <xdr:row>19</xdr:row>
      <xdr:rowOff>113211</xdr:rowOff>
    </xdr:to>
    <xdr:sp>
      <xdr:nvSpPr>
        <xdr:cNvPr id="246" name="Shape 246"/>
        <xdr:cNvSpPr txBox="1"/>
      </xdr:nvSpPr>
      <xdr:spPr>
        <a:xfrm>
          <a:off x="615950" y="6331322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148</xdr:row>
      <xdr:rowOff>16950</xdr:rowOff>
    </xdr:from>
    <xdr:to>
      <xdr:col>14</xdr:col>
      <xdr:colOff>254394</xdr:colOff>
      <xdr:row>151</xdr:row>
      <xdr:rowOff>185592</xdr:rowOff>
    </xdr:to>
    <xdr:sp>
      <xdr:nvSpPr>
        <xdr:cNvPr id="247" name="Shape 247"/>
        <xdr:cNvSpPr txBox="1"/>
      </xdr:nvSpPr>
      <xdr:spPr>
        <a:xfrm>
          <a:off x="7992095" y="43956410"/>
          <a:ext cx="9889900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42</xdr:col>
      <xdr:colOff>652828</xdr:colOff>
      <xdr:row>0</xdr:row>
      <xdr:rowOff>865109</xdr:rowOff>
    </xdr:from>
    <xdr:to>
      <xdr:col>47</xdr:col>
      <xdr:colOff>657662</xdr:colOff>
      <xdr:row>15</xdr:row>
      <xdr:rowOff>155654</xdr:rowOff>
    </xdr:to>
    <xdr:graphicFrame>
      <xdr:nvGraphicFramePr>
        <xdr:cNvPr id="248" name="Chart 248"/>
        <xdr:cNvGraphicFramePr/>
      </xdr:nvGraphicFramePr>
      <xdr:xfrm>
        <a:off x="53129228" y="865109"/>
        <a:ext cx="62278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48</xdr:col>
      <xdr:colOff>530664</xdr:colOff>
      <xdr:row>0</xdr:row>
      <xdr:rowOff>865109</xdr:rowOff>
    </xdr:from>
    <xdr:to>
      <xdr:col>53</xdr:col>
      <xdr:colOff>664764</xdr:colOff>
      <xdr:row>15</xdr:row>
      <xdr:rowOff>155654</xdr:rowOff>
    </xdr:to>
    <xdr:graphicFrame>
      <xdr:nvGraphicFramePr>
        <xdr:cNvPr id="249" name="Chart 249"/>
        <xdr:cNvGraphicFramePr/>
      </xdr:nvGraphicFramePr>
      <xdr:xfrm>
        <a:off x="60474664" y="865109"/>
        <a:ext cx="63571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625349</xdr:colOff>
      <xdr:row>23</xdr:row>
      <xdr:rowOff>244440</xdr:rowOff>
    </xdr:from>
    <xdr:to>
      <xdr:col>20</xdr:col>
      <xdr:colOff>735480</xdr:colOff>
      <xdr:row>25</xdr:row>
      <xdr:rowOff>108994</xdr:rowOff>
    </xdr:to>
    <xdr:sp>
      <xdr:nvSpPr>
        <xdr:cNvPr id="250" name="Shape 250"/>
        <xdr:cNvSpPr txBox="1"/>
      </xdr:nvSpPr>
      <xdr:spPr>
        <a:xfrm>
          <a:off x="24475949" y="81584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19</xdr:col>
      <xdr:colOff>127373</xdr:colOff>
      <xdr:row>24</xdr:row>
      <xdr:rowOff>184094</xdr:rowOff>
    </xdr:from>
    <xdr:to>
      <xdr:col>19</xdr:col>
      <xdr:colOff>565672</xdr:colOff>
      <xdr:row>24</xdr:row>
      <xdr:rowOff>184094</xdr:rowOff>
    </xdr:to>
    <xdr:sp>
      <xdr:nvSpPr>
        <xdr:cNvPr id="251" name="Shape 251"/>
        <xdr:cNvSpPr/>
      </xdr:nvSpPr>
      <xdr:spPr>
        <a:xfrm>
          <a:off x="23977973" y="84048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314311</xdr:colOff>
      <xdr:row>6</xdr:row>
      <xdr:rowOff>283979</xdr:rowOff>
    </xdr:from>
    <xdr:to>
      <xdr:col>32</xdr:col>
      <xdr:colOff>314311</xdr:colOff>
      <xdr:row>13</xdr:row>
      <xdr:rowOff>207551</xdr:rowOff>
    </xdr:to>
    <xdr:sp>
      <xdr:nvSpPr>
        <xdr:cNvPr id="252" name="Shape 252"/>
        <xdr:cNvSpPr/>
      </xdr:nvSpPr>
      <xdr:spPr>
        <a:xfrm flipV="1">
          <a:off x="40344711" y="3231649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25</xdr:row>
      <xdr:rowOff>61120</xdr:rowOff>
    </xdr:from>
    <xdr:to>
      <xdr:col>20</xdr:col>
      <xdr:colOff>735480</xdr:colOff>
      <xdr:row>26</xdr:row>
      <xdr:rowOff>232379</xdr:rowOff>
    </xdr:to>
    <xdr:sp>
      <xdr:nvSpPr>
        <xdr:cNvPr id="253" name="Shape 253"/>
        <xdr:cNvSpPr txBox="1"/>
      </xdr:nvSpPr>
      <xdr:spPr>
        <a:xfrm>
          <a:off x="24475949" y="86075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19</xdr:col>
      <xdr:colOff>127372</xdr:colOff>
      <xdr:row>25</xdr:row>
      <xdr:rowOff>205878</xdr:rowOff>
    </xdr:from>
    <xdr:to>
      <xdr:col>19</xdr:col>
      <xdr:colOff>565670</xdr:colOff>
      <xdr:row>25</xdr:row>
      <xdr:rowOff>205878</xdr:rowOff>
    </xdr:to>
    <xdr:sp>
      <xdr:nvSpPr>
        <xdr:cNvPr id="254" name="Shape 254"/>
        <xdr:cNvSpPr/>
      </xdr:nvSpPr>
      <xdr:spPr>
        <a:xfrm>
          <a:off x="23977972" y="87523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19</xdr:row>
      <xdr:rowOff>233422</xdr:rowOff>
    </xdr:from>
    <xdr:to>
      <xdr:col>20</xdr:col>
      <xdr:colOff>735480</xdr:colOff>
      <xdr:row>21</xdr:row>
      <xdr:rowOff>136076</xdr:rowOff>
    </xdr:to>
    <xdr:sp>
      <xdr:nvSpPr>
        <xdr:cNvPr id="255" name="Shape 255"/>
        <xdr:cNvSpPr txBox="1"/>
      </xdr:nvSpPr>
      <xdr:spPr>
        <a:xfrm>
          <a:off x="24475949" y="69777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19</xdr:col>
      <xdr:colOff>127372</xdr:colOff>
      <xdr:row>20</xdr:row>
      <xdr:rowOff>173075</xdr:rowOff>
    </xdr:from>
    <xdr:to>
      <xdr:col>19</xdr:col>
      <xdr:colOff>565670</xdr:colOff>
      <xdr:row>20</xdr:row>
      <xdr:rowOff>173075</xdr:rowOff>
    </xdr:to>
    <xdr:sp>
      <xdr:nvSpPr>
        <xdr:cNvPr id="256" name="Shape 256"/>
        <xdr:cNvSpPr/>
      </xdr:nvSpPr>
      <xdr:spPr>
        <a:xfrm>
          <a:off x="23977972" y="72241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592793</xdr:colOff>
      <xdr:row>0</xdr:row>
      <xdr:rowOff>916997</xdr:rowOff>
    </xdr:from>
    <xdr:to>
      <xdr:col>41</xdr:col>
      <xdr:colOff>656281</xdr:colOff>
      <xdr:row>15</xdr:row>
      <xdr:rowOff>157612</xdr:rowOff>
    </xdr:to>
    <xdr:graphicFrame>
      <xdr:nvGraphicFramePr>
        <xdr:cNvPr id="257" name="Chart 257"/>
        <xdr:cNvGraphicFramePr/>
      </xdr:nvGraphicFramePr>
      <xdr:xfrm>
        <a:off x="45601593" y="916997"/>
        <a:ext cx="628648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42</xdr:col>
      <xdr:colOff>582216</xdr:colOff>
      <xdr:row>19</xdr:row>
      <xdr:rowOff>253920</xdr:rowOff>
    </xdr:from>
    <xdr:to>
      <xdr:col>47</xdr:col>
      <xdr:colOff>755728</xdr:colOff>
      <xdr:row>35</xdr:row>
      <xdr:rowOff>211850</xdr:rowOff>
    </xdr:to>
    <xdr:graphicFrame>
      <xdr:nvGraphicFramePr>
        <xdr:cNvPr id="258" name="Chart 258"/>
        <xdr:cNvGraphicFramePr/>
      </xdr:nvGraphicFramePr>
      <xdr:xfrm>
        <a:off x="53058616" y="6998255"/>
        <a:ext cx="63965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48</xdr:col>
      <xdr:colOff>696863</xdr:colOff>
      <xdr:row>19</xdr:row>
      <xdr:rowOff>253920</xdr:rowOff>
    </xdr:from>
    <xdr:to>
      <xdr:col>53</xdr:col>
      <xdr:colOff>901574</xdr:colOff>
      <xdr:row>35</xdr:row>
      <xdr:rowOff>211850</xdr:rowOff>
    </xdr:to>
    <xdr:graphicFrame>
      <xdr:nvGraphicFramePr>
        <xdr:cNvPr id="259" name="Chart 259"/>
        <xdr:cNvGraphicFramePr/>
      </xdr:nvGraphicFramePr>
      <xdr:xfrm>
        <a:off x="60640863" y="6998255"/>
        <a:ext cx="64277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51</xdr:col>
      <xdr:colOff>1173334</xdr:colOff>
      <xdr:row>27</xdr:row>
      <xdr:rowOff>206802</xdr:rowOff>
    </xdr:from>
    <xdr:to>
      <xdr:col>51</xdr:col>
      <xdr:colOff>1173334</xdr:colOff>
      <xdr:row>34</xdr:row>
      <xdr:rowOff>35124</xdr:rowOff>
    </xdr:to>
    <xdr:sp>
      <xdr:nvSpPr>
        <xdr:cNvPr id="260" name="Shape 260"/>
        <xdr:cNvSpPr/>
      </xdr:nvSpPr>
      <xdr:spPr>
        <a:xfrm flipV="1">
          <a:off x="64851134" y="9385727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29</xdr:row>
      <xdr:rowOff>173399</xdr:rowOff>
    </xdr:from>
    <xdr:to>
      <xdr:col>20</xdr:col>
      <xdr:colOff>841050</xdr:colOff>
      <xdr:row>31</xdr:row>
      <xdr:rowOff>247366</xdr:rowOff>
    </xdr:to>
    <xdr:sp>
      <xdr:nvSpPr>
        <xdr:cNvPr id="261" name="Shape 261"/>
        <xdr:cNvSpPr txBox="1"/>
      </xdr:nvSpPr>
      <xdr:spPr>
        <a:xfrm>
          <a:off x="24475950" y="99276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19</xdr:col>
      <xdr:colOff>127373</xdr:colOff>
      <xdr:row>30</xdr:row>
      <xdr:rowOff>190210</xdr:rowOff>
    </xdr:from>
    <xdr:to>
      <xdr:col>19</xdr:col>
      <xdr:colOff>565672</xdr:colOff>
      <xdr:row>30</xdr:row>
      <xdr:rowOff>190210</xdr:rowOff>
    </xdr:to>
    <xdr:sp>
      <xdr:nvSpPr>
        <xdr:cNvPr id="262" name="Shape 262"/>
        <xdr:cNvSpPr/>
      </xdr:nvSpPr>
      <xdr:spPr>
        <a:xfrm>
          <a:off x="23977973" y="102511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802747</xdr:colOff>
      <xdr:row>61</xdr:row>
      <xdr:rowOff>232753</xdr:rowOff>
    </xdr:from>
    <xdr:to>
      <xdr:col>28</xdr:col>
      <xdr:colOff>844258</xdr:colOff>
      <xdr:row>78</xdr:row>
      <xdr:rowOff>169728</xdr:rowOff>
    </xdr:to>
    <xdr:graphicFrame>
      <xdr:nvGraphicFramePr>
        <xdr:cNvPr id="263" name="Chart 263"/>
        <xdr:cNvGraphicFramePr/>
      </xdr:nvGraphicFramePr>
      <xdr:xfrm>
        <a:off x="29631747" y="19344348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29</xdr:col>
      <xdr:colOff>1073258</xdr:colOff>
      <xdr:row>61</xdr:row>
      <xdr:rowOff>232753</xdr:rowOff>
    </xdr:from>
    <xdr:to>
      <xdr:col>34</xdr:col>
      <xdr:colOff>1100051</xdr:colOff>
      <xdr:row>78</xdr:row>
      <xdr:rowOff>169728</xdr:rowOff>
    </xdr:to>
    <xdr:graphicFrame>
      <xdr:nvGraphicFramePr>
        <xdr:cNvPr id="264" name="Chart 264"/>
        <xdr:cNvGraphicFramePr/>
      </xdr:nvGraphicFramePr>
      <xdr:xfrm>
        <a:off x="37369858" y="19344348"/>
        <a:ext cx="624979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43</xdr:col>
      <xdr:colOff>103218</xdr:colOff>
      <xdr:row>38</xdr:row>
      <xdr:rowOff>264173</xdr:rowOff>
    </xdr:from>
    <xdr:to>
      <xdr:col>48</xdr:col>
      <xdr:colOff>114808</xdr:colOff>
      <xdr:row>55</xdr:row>
      <xdr:rowOff>201149</xdr:rowOff>
    </xdr:to>
    <xdr:graphicFrame>
      <xdr:nvGraphicFramePr>
        <xdr:cNvPr id="265" name="Chart 265"/>
        <xdr:cNvGraphicFramePr/>
      </xdr:nvGraphicFramePr>
      <xdr:xfrm>
        <a:off x="53824218" y="12759703"/>
        <a:ext cx="623459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36</xdr:col>
      <xdr:colOff>46757</xdr:colOff>
      <xdr:row>61</xdr:row>
      <xdr:rowOff>232753</xdr:rowOff>
    </xdr:from>
    <xdr:to>
      <xdr:col>41</xdr:col>
      <xdr:colOff>311740</xdr:colOff>
      <xdr:row>78</xdr:row>
      <xdr:rowOff>169728</xdr:rowOff>
    </xdr:to>
    <xdr:graphicFrame>
      <xdr:nvGraphicFramePr>
        <xdr:cNvPr id="266" name="Chart 266"/>
        <xdr:cNvGraphicFramePr/>
      </xdr:nvGraphicFramePr>
      <xdr:xfrm>
        <a:off x="45055557" y="193443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47</xdr:col>
      <xdr:colOff>1014374</xdr:colOff>
      <xdr:row>119</xdr:row>
      <xdr:rowOff>63327</xdr:rowOff>
    </xdr:from>
    <xdr:to>
      <xdr:col>53</xdr:col>
      <xdr:colOff>28506</xdr:colOff>
      <xdr:row>136</xdr:row>
      <xdr:rowOff>302</xdr:rowOff>
    </xdr:to>
    <xdr:graphicFrame>
      <xdr:nvGraphicFramePr>
        <xdr:cNvPr id="267" name="Chart 267"/>
        <xdr:cNvGraphicFramePr/>
      </xdr:nvGraphicFramePr>
      <xdr:xfrm>
        <a:off x="59713774" y="35858912"/>
        <a:ext cx="64817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19</xdr:col>
      <xdr:colOff>625351</xdr:colOff>
      <xdr:row>34</xdr:row>
      <xdr:rowOff>28906</xdr:rowOff>
    </xdr:from>
    <xdr:to>
      <xdr:col>20</xdr:col>
      <xdr:colOff>1052441</xdr:colOff>
      <xdr:row>34</xdr:row>
      <xdr:rowOff>316508</xdr:rowOff>
    </xdr:to>
    <xdr:sp>
      <xdr:nvSpPr>
        <xdr:cNvPr id="268" name="Shape 268"/>
        <xdr:cNvSpPr txBox="1"/>
      </xdr:nvSpPr>
      <xdr:spPr>
        <a:xfrm>
          <a:off x="24475950" y="113166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19</xdr:col>
      <xdr:colOff>127373</xdr:colOff>
      <xdr:row>34</xdr:row>
      <xdr:rowOff>172707</xdr:rowOff>
    </xdr:from>
    <xdr:to>
      <xdr:col>19</xdr:col>
      <xdr:colOff>565672</xdr:colOff>
      <xdr:row>34</xdr:row>
      <xdr:rowOff>172707</xdr:rowOff>
    </xdr:to>
    <xdr:sp>
      <xdr:nvSpPr>
        <xdr:cNvPr id="269" name="Shape 269"/>
        <xdr:cNvSpPr/>
      </xdr:nvSpPr>
      <xdr:spPr>
        <a:xfrm>
          <a:off x="23977973" y="114604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889330</xdr:colOff>
      <xdr:row>192</xdr:row>
      <xdr:rowOff>207180</xdr:rowOff>
    </xdr:from>
    <xdr:to>
      <xdr:col>12</xdr:col>
      <xdr:colOff>4762</xdr:colOff>
      <xdr:row>211</xdr:row>
      <xdr:rowOff>196226</xdr:rowOff>
    </xdr:to>
    <xdr:graphicFrame>
      <xdr:nvGraphicFramePr>
        <xdr:cNvPr id="270" name="Chart 270"/>
        <xdr:cNvGraphicFramePr/>
      </xdr:nvGraphicFramePr>
      <xdr:xfrm>
        <a:off x="8560130" y="55350580"/>
        <a:ext cx="6583033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6</xdr:col>
      <xdr:colOff>1181684</xdr:colOff>
      <xdr:row>193</xdr:row>
      <xdr:rowOff>240850</xdr:rowOff>
    </xdr:from>
    <xdr:to>
      <xdr:col>11</xdr:col>
      <xdr:colOff>235260</xdr:colOff>
      <xdr:row>212</xdr:row>
      <xdr:rowOff>229896</xdr:rowOff>
    </xdr:to>
    <xdr:graphicFrame>
      <xdr:nvGraphicFramePr>
        <xdr:cNvPr id="271" name="Chart 271"/>
        <xdr:cNvGraphicFramePr/>
      </xdr:nvGraphicFramePr>
      <xdr:xfrm>
        <a:off x="8852484" y="55638885"/>
        <a:ext cx="527657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55</xdr:col>
      <xdr:colOff>249379</xdr:colOff>
      <xdr:row>119</xdr:row>
      <xdr:rowOff>63327</xdr:rowOff>
    </xdr:from>
    <xdr:to>
      <xdr:col>60</xdr:col>
      <xdr:colOff>260969</xdr:colOff>
      <xdr:row>136</xdr:row>
      <xdr:rowOff>302</xdr:rowOff>
    </xdr:to>
    <xdr:graphicFrame>
      <xdr:nvGraphicFramePr>
        <xdr:cNvPr id="272" name="Chart 272"/>
        <xdr:cNvGraphicFramePr/>
      </xdr:nvGraphicFramePr>
      <xdr:xfrm>
        <a:off x="68905579" y="35858912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3</xdr:col>
      <xdr:colOff>469180</xdr:colOff>
      <xdr:row>159</xdr:row>
      <xdr:rowOff>196559</xdr:rowOff>
    </xdr:from>
    <xdr:to>
      <xdr:col>8</xdr:col>
      <xdr:colOff>854177</xdr:colOff>
      <xdr:row>178</xdr:row>
      <xdr:rowOff>185604</xdr:rowOff>
    </xdr:to>
    <xdr:graphicFrame>
      <xdr:nvGraphicFramePr>
        <xdr:cNvPr id="273" name="Chart 273"/>
        <xdr:cNvGraphicFramePr/>
      </xdr:nvGraphicFramePr>
      <xdr:xfrm>
        <a:off x="4406180" y="46937004"/>
        <a:ext cx="660799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</xdr:col>
      <xdr:colOff>1004240</xdr:colOff>
      <xdr:row>158</xdr:row>
      <xdr:rowOff>74616</xdr:rowOff>
    </xdr:from>
    <xdr:to>
      <xdr:col>8</xdr:col>
      <xdr:colOff>233362</xdr:colOff>
      <xdr:row>176</xdr:row>
      <xdr:rowOff>93700</xdr:rowOff>
    </xdr:to>
    <xdr:graphicFrame>
      <xdr:nvGraphicFramePr>
        <xdr:cNvPr id="274" name="Chart 274"/>
        <xdr:cNvGraphicFramePr/>
      </xdr:nvGraphicFramePr>
      <xdr:xfrm>
        <a:off x="3696640" y="46560426"/>
        <a:ext cx="6696723" cy="46025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50</xdr:col>
      <xdr:colOff>762142</xdr:colOff>
      <xdr:row>120</xdr:row>
      <xdr:rowOff>219435</xdr:rowOff>
    </xdr:from>
    <xdr:to>
      <xdr:col>52</xdr:col>
      <xdr:colOff>1188010</xdr:colOff>
      <xdr:row>122</xdr:row>
      <xdr:rowOff>257535</xdr:rowOff>
    </xdr:to>
    <xdr:sp>
      <xdr:nvSpPr>
        <xdr:cNvPr id="275" name="Shape 275"/>
        <xdr:cNvSpPr txBox="1"/>
      </xdr:nvSpPr>
      <xdr:spPr>
        <a:xfrm>
          <a:off x="63195342" y="3630267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57</xdr:col>
      <xdr:colOff>21710</xdr:colOff>
      <xdr:row>120</xdr:row>
      <xdr:rowOff>219435</xdr:rowOff>
    </xdr:from>
    <xdr:to>
      <xdr:col>59</xdr:col>
      <xdr:colOff>447577</xdr:colOff>
      <xdr:row>122</xdr:row>
      <xdr:rowOff>257535</xdr:rowOff>
    </xdr:to>
    <xdr:sp>
      <xdr:nvSpPr>
        <xdr:cNvPr id="276" name="Shape 276"/>
        <xdr:cNvSpPr txBox="1"/>
      </xdr:nvSpPr>
      <xdr:spPr>
        <a:xfrm>
          <a:off x="71167110" y="36302675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Germany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11</xdr:col>
      <xdr:colOff>1139636</xdr:colOff>
      <xdr:row>160</xdr:row>
      <xdr:rowOff>173997</xdr:rowOff>
    </xdr:from>
    <xdr:to>
      <xdr:col>17</xdr:col>
      <xdr:colOff>4762</xdr:colOff>
      <xdr:row>178</xdr:row>
      <xdr:rowOff>8357</xdr:rowOff>
    </xdr:to>
    <xdr:graphicFrame>
      <xdr:nvGraphicFramePr>
        <xdr:cNvPr id="277" name="Chart 277"/>
        <xdr:cNvGraphicFramePr/>
      </xdr:nvGraphicFramePr>
      <xdr:xfrm>
        <a:off x="15033436" y="47169077"/>
        <a:ext cx="6332727" cy="44177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twoCellAnchor>
  <xdr:twoCellAnchor>
    <xdr:from>
      <xdr:col>11</xdr:col>
      <xdr:colOff>304663</xdr:colOff>
      <xdr:row>160</xdr:row>
      <xdr:rowOff>163821</xdr:rowOff>
    </xdr:from>
    <xdr:to>
      <xdr:col>16</xdr:col>
      <xdr:colOff>678648</xdr:colOff>
      <xdr:row>179</xdr:row>
      <xdr:rowOff>152866</xdr:rowOff>
    </xdr:to>
    <xdr:graphicFrame>
      <xdr:nvGraphicFramePr>
        <xdr:cNvPr id="278" name="Chart 278"/>
        <xdr:cNvGraphicFramePr/>
      </xdr:nvGraphicFramePr>
      <xdr:xfrm>
        <a:off x="14198463" y="47158901"/>
        <a:ext cx="659698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twoCellAnchor>
  <xdr:twoCellAnchor>
    <xdr:from>
      <xdr:col>19</xdr:col>
      <xdr:colOff>567633</xdr:colOff>
      <xdr:row>49</xdr:row>
      <xdr:rowOff>63383</xdr:rowOff>
    </xdr:from>
    <xdr:to>
      <xdr:col>20</xdr:col>
      <xdr:colOff>783333</xdr:colOff>
      <xdr:row>51</xdr:row>
      <xdr:rowOff>194499</xdr:rowOff>
    </xdr:to>
    <xdr:sp>
      <xdr:nvSpPr>
        <xdr:cNvPr id="279" name="Shape 279"/>
        <xdr:cNvSpPr txBox="1"/>
      </xdr:nvSpPr>
      <xdr:spPr>
        <a:xfrm>
          <a:off x="24418233" y="157231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19</xdr:col>
      <xdr:colOff>76573</xdr:colOff>
      <xdr:row>49</xdr:row>
      <xdr:rowOff>147087</xdr:rowOff>
    </xdr:from>
    <xdr:to>
      <xdr:col>19</xdr:col>
      <xdr:colOff>514872</xdr:colOff>
      <xdr:row>49</xdr:row>
      <xdr:rowOff>147087</xdr:rowOff>
    </xdr:to>
    <xdr:sp>
      <xdr:nvSpPr>
        <xdr:cNvPr id="280" name="Shape 280"/>
        <xdr:cNvSpPr/>
      </xdr:nvSpPr>
      <xdr:spPr>
        <a:xfrm>
          <a:off x="23927173" y="158068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50</xdr:row>
      <xdr:rowOff>117277</xdr:rowOff>
    </xdr:from>
    <xdr:to>
      <xdr:col>19</xdr:col>
      <xdr:colOff>514872</xdr:colOff>
      <xdr:row>50</xdr:row>
      <xdr:rowOff>117277</xdr:rowOff>
    </xdr:to>
    <xdr:sp>
      <xdr:nvSpPr>
        <xdr:cNvPr id="281" name="Shape 281"/>
        <xdr:cNvSpPr/>
      </xdr:nvSpPr>
      <xdr:spPr>
        <a:xfrm>
          <a:off x="23927173" y="160646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51</xdr:row>
      <xdr:rowOff>87467</xdr:rowOff>
    </xdr:from>
    <xdr:to>
      <xdr:col>19</xdr:col>
      <xdr:colOff>514872</xdr:colOff>
      <xdr:row>51</xdr:row>
      <xdr:rowOff>87467</xdr:rowOff>
    </xdr:to>
    <xdr:sp>
      <xdr:nvSpPr>
        <xdr:cNvPr id="282" name="Shape 282"/>
        <xdr:cNvSpPr/>
      </xdr:nvSpPr>
      <xdr:spPr>
        <a:xfrm>
          <a:off x="23927173" y="163225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47</xdr:col>
      <xdr:colOff>1016960</xdr:colOff>
      <xdr:row>141</xdr:row>
      <xdr:rowOff>149930</xdr:rowOff>
    </xdr:from>
    <xdr:to>
      <xdr:col>52</xdr:col>
      <xdr:colOff>1028550</xdr:colOff>
      <xdr:row>160</xdr:row>
      <xdr:rowOff>105955</xdr:rowOff>
    </xdr:to>
    <xdr:graphicFrame>
      <xdr:nvGraphicFramePr>
        <xdr:cNvPr id="283" name="Chart 283"/>
        <xdr:cNvGraphicFramePr/>
      </xdr:nvGraphicFramePr>
      <xdr:xfrm>
        <a:off x="59716360" y="42273925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twoCellAnchor>
  <xdr:twoCellAnchor>
    <xdr:from>
      <xdr:col>55</xdr:col>
      <xdr:colOff>72849</xdr:colOff>
      <xdr:row>142</xdr:row>
      <xdr:rowOff>48354</xdr:rowOff>
    </xdr:from>
    <xdr:to>
      <xdr:col>60</xdr:col>
      <xdr:colOff>260969</xdr:colOff>
      <xdr:row>161</xdr:row>
      <xdr:rowOff>37399</xdr:rowOff>
    </xdr:to>
    <xdr:graphicFrame>
      <xdr:nvGraphicFramePr>
        <xdr:cNvPr id="284" name="Chart 284"/>
        <xdr:cNvGraphicFramePr/>
      </xdr:nvGraphicFramePr>
      <xdr:xfrm>
        <a:off x="68729049" y="42460004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twoCellAnchor>
  <xdr:twoCellAnchor>
    <xdr:from>
      <xdr:col>62</xdr:col>
      <xdr:colOff>295155</xdr:colOff>
      <xdr:row>119</xdr:row>
      <xdr:rowOff>63327</xdr:rowOff>
    </xdr:from>
    <xdr:to>
      <xdr:col>67</xdr:col>
      <xdr:colOff>630750</xdr:colOff>
      <xdr:row>136</xdr:row>
      <xdr:rowOff>302</xdr:rowOff>
    </xdr:to>
    <xdr:graphicFrame>
      <xdr:nvGraphicFramePr>
        <xdr:cNvPr id="285" name="Chart 285"/>
        <xdr:cNvGraphicFramePr/>
      </xdr:nvGraphicFramePr>
      <xdr:xfrm>
        <a:off x="77663555" y="35858912"/>
        <a:ext cx="65585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twoCellAnchor>
  <xdr:twoCellAnchor>
    <xdr:from>
      <xdr:col>63</xdr:col>
      <xdr:colOff>1112991</xdr:colOff>
      <xdr:row>119</xdr:row>
      <xdr:rowOff>63327</xdr:rowOff>
    </xdr:from>
    <xdr:to>
      <xdr:col>69</xdr:col>
      <xdr:colOff>179020</xdr:colOff>
      <xdr:row>135</xdr:row>
      <xdr:rowOff>238027</xdr:rowOff>
    </xdr:to>
    <xdr:graphicFrame>
      <xdr:nvGraphicFramePr>
        <xdr:cNvPr id="286" name="Chart 286"/>
        <xdr:cNvGraphicFramePr/>
      </xdr:nvGraphicFramePr>
      <xdr:xfrm>
        <a:off x="79725990" y="35858912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twoCellAnchor>
  <xdr:twoCellAnchor>
    <xdr:from>
      <xdr:col>64</xdr:col>
      <xdr:colOff>307485</xdr:colOff>
      <xdr:row>122</xdr:row>
      <xdr:rowOff>287221</xdr:rowOff>
    </xdr:from>
    <xdr:to>
      <xdr:col>66</xdr:col>
      <xdr:colOff>733352</xdr:colOff>
      <xdr:row>125</xdr:row>
      <xdr:rowOff>37666</xdr:rowOff>
    </xdr:to>
    <xdr:sp>
      <xdr:nvSpPr>
        <xdr:cNvPr id="287" name="Shape 287"/>
        <xdr:cNvSpPr txBox="1"/>
      </xdr:nvSpPr>
      <xdr:spPr>
        <a:xfrm>
          <a:off x="80165085" y="36945771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729967</xdr:colOff>
      <xdr:row>103</xdr:row>
      <xdr:rowOff>11666</xdr:rowOff>
    </xdr:from>
    <xdr:to>
      <xdr:col>28</xdr:col>
      <xdr:colOff>1068443</xdr:colOff>
      <xdr:row>119</xdr:row>
      <xdr:rowOff>236297</xdr:rowOff>
    </xdr:to>
    <xdr:graphicFrame>
      <xdr:nvGraphicFramePr>
        <xdr:cNvPr id="288" name="Chart 288"/>
        <xdr:cNvGraphicFramePr/>
      </xdr:nvGraphicFramePr>
      <xdr:xfrm>
        <a:off x="29558967" y="31204771"/>
        <a:ext cx="656147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twoCellAnchor>
  <xdr:twoCellAnchor>
    <xdr:from>
      <xdr:col>23</xdr:col>
      <xdr:colOff>800575</xdr:colOff>
      <xdr:row>123</xdr:row>
      <xdr:rowOff>216562</xdr:rowOff>
    </xdr:from>
    <xdr:to>
      <xdr:col>28</xdr:col>
      <xdr:colOff>988695</xdr:colOff>
      <xdr:row>140</xdr:row>
      <xdr:rowOff>153538</xdr:rowOff>
    </xdr:to>
    <xdr:graphicFrame>
      <xdr:nvGraphicFramePr>
        <xdr:cNvPr id="289" name="Chart 289"/>
        <xdr:cNvGraphicFramePr/>
      </xdr:nvGraphicFramePr>
      <xdr:xfrm>
        <a:off x="29629575" y="37162767"/>
        <a:ext cx="641112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twoCellAnchor>
  <xdr:twoCellAnchor>
    <xdr:from>
      <xdr:col>19</xdr:col>
      <xdr:colOff>76573</xdr:colOff>
      <xdr:row>53</xdr:row>
      <xdr:rowOff>141884</xdr:rowOff>
    </xdr:from>
    <xdr:to>
      <xdr:col>19</xdr:col>
      <xdr:colOff>514872</xdr:colOff>
      <xdr:row>53</xdr:row>
      <xdr:rowOff>141884</xdr:rowOff>
    </xdr:to>
    <xdr:sp>
      <xdr:nvSpPr>
        <xdr:cNvPr id="290" name="Shape 290"/>
        <xdr:cNvSpPr/>
      </xdr:nvSpPr>
      <xdr:spPr>
        <a:xfrm>
          <a:off x="23927173" y="169522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567633</xdr:colOff>
      <xdr:row>52</xdr:row>
      <xdr:rowOff>89025</xdr:rowOff>
    </xdr:from>
    <xdr:to>
      <xdr:col>20</xdr:col>
      <xdr:colOff>994724</xdr:colOff>
      <xdr:row>54</xdr:row>
      <xdr:rowOff>220142</xdr:rowOff>
    </xdr:to>
    <xdr:sp>
      <xdr:nvSpPr>
        <xdr:cNvPr id="291" name="Shape 291"/>
        <xdr:cNvSpPr txBox="1"/>
      </xdr:nvSpPr>
      <xdr:spPr>
        <a:xfrm>
          <a:off x="24418233" y="166117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23</xdr:col>
      <xdr:colOff>802747</xdr:colOff>
      <xdr:row>81</xdr:row>
      <xdr:rowOff>33517</xdr:rowOff>
    </xdr:from>
    <xdr:to>
      <xdr:col>28</xdr:col>
      <xdr:colOff>844258</xdr:colOff>
      <xdr:row>97</xdr:row>
      <xdr:rowOff>258147</xdr:rowOff>
    </xdr:to>
    <xdr:graphicFrame>
      <xdr:nvGraphicFramePr>
        <xdr:cNvPr id="292" name="Chart 292"/>
        <xdr:cNvGraphicFramePr/>
      </xdr:nvGraphicFramePr>
      <xdr:xfrm>
        <a:off x="29631747" y="24898212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twoCellAnchor>
  <xdr:twoCellAnchor>
    <xdr:from>
      <xdr:col>29</xdr:col>
      <xdr:colOff>826116</xdr:colOff>
      <xdr:row>81</xdr:row>
      <xdr:rowOff>33517</xdr:rowOff>
    </xdr:from>
    <xdr:to>
      <xdr:col>34</xdr:col>
      <xdr:colOff>1232322</xdr:colOff>
      <xdr:row>97</xdr:row>
      <xdr:rowOff>258147</xdr:rowOff>
    </xdr:to>
    <xdr:graphicFrame>
      <xdr:nvGraphicFramePr>
        <xdr:cNvPr id="293" name="Chart 293"/>
        <xdr:cNvGraphicFramePr/>
      </xdr:nvGraphicFramePr>
      <xdr:xfrm>
        <a:off x="37122716" y="24898212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twoCellAnchor>
  <xdr:twoCellAnchor>
    <xdr:from>
      <xdr:col>36</xdr:col>
      <xdr:colOff>307191</xdr:colOff>
      <xdr:row>81</xdr:row>
      <xdr:rowOff>33517</xdr:rowOff>
    </xdr:from>
    <xdr:to>
      <xdr:col>41</xdr:col>
      <xdr:colOff>300067</xdr:colOff>
      <xdr:row>97</xdr:row>
      <xdr:rowOff>258147</xdr:rowOff>
    </xdr:to>
    <xdr:graphicFrame>
      <xdr:nvGraphicFramePr>
        <xdr:cNvPr id="294" name="Chart 294"/>
        <xdr:cNvGraphicFramePr/>
      </xdr:nvGraphicFramePr>
      <xdr:xfrm>
        <a:off x="45315991" y="24898212"/>
        <a:ext cx="62158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twoCellAnchor>
  <xdr:twoCellAnchor>
    <xdr:from>
      <xdr:col>29</xdr:col>
      <xdr:colOff>1125483</xdr:colOff>
      <xdr:row>103</xdr:row>
      <xdr:rowOff>11666</xdr:rowOff>
    </xdr:from>
    <xdr:to>
      <xdr:col>34</xdr:col>
      <xdr:colOff>1066461</xdr:colOff>
      <xdr:row>119</xdr:row>
      <xdr:rowOff>236297</xdr:rowOff>
    </xdr:to>
    <xdr:graphicFrame>
      <xdr:nvGraphicFramePr>
        <xdr:cNvPr id="295" name="Chart 295"/>
        <xdr:cNvGraphicFramePr/>
      </xdr:nvGraphicFramePr>
      <xdr:xfrm>
        <a:off x="37422083" y="31204771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twoCellAnchor>
  <xdr:twoCellAnchor>
    <xdr:from>
      <xdr:col>30</xdr:col>
      <xdr:colOff>261284</xdr:colOff>
      <xdr:row>123</xdr:row>
      <xdr:rowOff>216562</xdr:rowOff>
    </xdr:from>
    <xdr:to>
      <xdr:col>35</xdr:col>
      <xdr:colOff>449404</xdr:colOff>
      <xdr:row>140</xdr:row>
      <xdr:rowOff>153538</xdr:rowOff>
    </xdr:to>
    <xdr:graphicFrame>
      <xdr:nvGraphicFramePr>
        <xdr:cNvPr id="296" name="Chart 296"/>
        <xdr:cNvGraphicFramePr/>
      </xdr:nvGraphicFramePr>
      <xdr:xfrm>
        <a:off x="37802484" y="37162767"/>
        <a:ext cx="641112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twoCellAnchor>
  <xdr:twoCellAnchor>
    <xdr:from>
      <xdr:col>23</xdr:col>
      <xdr:colOff>659070</xdr:colOff>
      <xdr:row>18</xdr:row>
      <xdr:rowOff>173587</xdr:rowOff>
    </xdr:from>
    <xdr:to>
      <xdr:col>28</xdr:col>
      <xdr:colOff>868287</xdr:colOff>
      <xdr:row>34</xdr:row>
      <xdr:rowOff>131517</xdr:rowOff>
    </xdr:to>
    <xdr:graphicFrame>
      <xdr:nvGraphicFramePr>
        <xdr:cNvPr id="297" name="Chart 297"/>
        <xdr:cNvGraphicFramePr/>
      </xdr:nvGraphicFramePr>
      <xdr:xfrm>
        <a:off x="29488070" y="6592167"/>
        <a:ext cx="64322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4"/>
        </a:graphicData>
      </a:graphic>
    </xdr:graphicFrame>
    <xdr:clientData/>
  </xdr:twoCellAnchor>
  <xdr:twoCellAnchor>
    <xdr:from>
      <xdr:col>29</xdr:col>
      <xdr:colOff>929580</xdr:colOff>
      <xdr:row>18</xdr:row>
      <xdr:rowOff>100767</xdr:rowOff>
    </xdr:from>
    <xdr:to>
      <xdr:col>34</xdr:col>
      <xdr:colOff>1011782</xdr:colOff>
      <xdr:row>34</xdr:row>
      <xdr:rowOff>58697</xdr:rowOff>
    </xdr:to>
    <xdr:graphicFrame>
      <xdr:nvGraphicFramePr>
        <xdr:cNvPr id="298" name="Chart 298"/>
        <xdr:cNvGraphicFramePr/>
      </xdr:nvGraphicFramePr>
      <xdr:xfrm>
        <a:off x="37226180" y="6519347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5"/>
        </a:graphicData>
      </a:graphic>
    </xdr:graphicFrame>
    <xdr:clientData/>
  </xdr:twoCellAnchor>
  <xdr:twoCellAnchor>
    <xdr:from>
      <xdr:col>23</xdr:col>
      <xdr:colOff>800579</xdr:colOff>
      <xdr:row>146</xdr:row>
      <xdr:rowOff>174342</xdr:rowOff>
    </xdr:from>
    <xdr:to>
      <xdr:col>28</xdr:col>
      <xdr:colOff>988698</xdr:colOff>
      <xdr:row>165</xdr:row>
      <xdr:rowOff>163387</xdr:rowOff>
    </xdr:to>
    <xdr:graphicFrame>
      <xdr:nvGraphicFramePr>
        <xdr:cNvPr id="299" name="Chart 299"/>
        <xdr:cNvGraphicFramePr/>
      </xdr:nvGraphicFramePr>
      <xdr:xfrm>
        <a:off x="29629579" y="43604532"/>
        <a:ext cx="64111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6"/>
        </a:graphicData>
      </a:graphic>
    </xdr:graphicFrame>
    <xdr:clientData/>
  </xdr:twoCellAnchor>
  <xdr:twoCellAnchor>
    <xdr:from>
      <xdr:col>19</xdr:col>
      <xdr:colOff>121591</xdr:colOff>
      <xdr:row>94</xdr:row>
      <xdr:rowOff>162471</xdr:rowOff>
    </xdr:from>
    <xdr:to>
      <xdr:col>19</xdr:col>
      <xdr:colOff>559889</xdr:colOff>
      <xdr:row>94</xdr:row>
      <xdr:rowOff>162471</xdr:rowOff>
    </xdr:to>
    <xdr:sp>
      <xdr:nvSpPr>
        <xdr:cNvPr id="300" name="Shape 300"/>
        <xdr:cNvSpPr/>
      </xdr:nvSpPr>
      <xdr:spPr>
        <a:xfrm>
          <a:off x="23972191" y="2876668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612651</xdr:colOff>
      <xdr:row>94</xdr:row>
      <xdr:rowOff>14370</xdr:rowOff>
    </xdr:from>
    <xdr:to>
      <xdr:col>20</xdr:col>
      <xdr:colOff>1039741</xdr:colOff>
      <xdr:row>95</xdr:row>
      <xdr:rowOff>14317</xdr:rowOff>
    </xdr:to>
    <xdr:sp>
      <xdr:nvSpPr>
        <xdr:cNvPr id="301" name="Shape 301"/>
        <xdr:cNvSpPr txBox="1"/>
      </xdr:nvSpPr>
      <xdr:spPr>
        <a:xfrm>
          <a:off x="24463250" y="28618580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???</a:t>
          </a:r>
        </a:p>
      </xdr:txBody>
    </xdr:sp>
    <xdr:clientData/>
  </xdr:twoCellAnchor>
  <xdr:twoCellAnchor>
    <xdr:from>
      <xdr:col>19</xdr:col>
      <xdr:colOff>134291</xdr:colOff>
      <xdr:row>102</xdr:row>
      <xdr:rowOff>176060</xdr:rowOff>
    </xdr:from>
    <xdr:to>
      <xdr:col>19</xdr:col>
      <xdr:colOff>572589</xdr:colOff>
      <xdr:row>102</xdr:row>
      <xdr:rowOff>176060</xdr:rowOff>
    </xdr:to>
    <xdr:sp>
      <xdr:nvSpPr>
        <xdr:cNvPr id="302" name="Shape 302"/>
        <xdr:cNvSpPr/>
      </xdr:nvSpPr>
      <xdr:spPr>
        <a:xfrm>
          <a:off x="23984891" y="3108151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100</xdr:row>
      <xdr:rowOff>130497</xdr:rowOff>
    </xdr:from>
    <xdr:to>
      <xdr:col>22</xdr:col>
      <xdr:colOff>397185</xdr:colOff>
      <xdr:row>103</xdr:row>
      <xdr:rowOff>183371</xdr:rowOff>
    </xdr:to>
    <xdr:sp>
      <xdr:nvSpPr>
        <xdr:cNvPr id="303" name="Shape 303"/>
        <xdr:cNvSpPr txBox="1"/>
      </xdr:nvSpPr>
      <xdr:spPr>
        <a:xfrm>
          <a:off x="24475950" y="30460637"/>
          <a:ext cx="350563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19</xdr:col>
      <xdr:colOff>206771</xdr:colOff>
      <xdr:row>103</xdr:row>
      <xdr:rowOff>35132</xdr:rowOff>
    </xdr:from>
    <xdr:to>
      <xdr:col>19</xdr:col>
      <xdr:colOff>636089</xdr:colOff>
      <xdr:row>104</xdr:row>
      <xdr:rowOff>176795</xdr:rowOff>
    </xdr:to>
    <xdr:sp>
      <xdr:nvSpPr>
        <xdr:cNvPr id="304" name="Shape 304"/>
        <xdr:cNvSpPr/>
      </xdr:nvSpPr>
      <xdr:spPr>
        <a:xfrm>
          <a:off x="24057371" y="31228237"/>
          <a:ext cx="429319" cy="429319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104</xdr:row>
      <xdr:rowOff>28695</xdr:rowOff>
    </xdr:from>
    <xdr:to>
      <xdr:col>20</xdr:col>
      <xdr:colOff>1052441</xdr:colOff>
      <xdr:row>105</xdr:row>
      <xdr:rowOff>28642</xdr:rowOff>
    </xdr:to>
    <xdr:sp>
      <xdr:nvSpPr>
        <xdr:cNvPr id="305" name="Shape 305"/>
        <xdr:cNvSpPr txBox="1"/>
      </xdr:nvSpPr>
      <xdr:spPr>
        <a:xfrm>
          <a:off x="24475950" y="31509455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!!!</a:t>
          </a:r>
        </a:p>
      </xdr:txBody>
    </xdr:sp>
    <xdr:clientData/>
  </xdr:twoCellAnchor>
  <xdr:twoCellAnchor>
    <xdr:from>
      <xdr:col>42</xdr:col>
      <xdr:colOff>1067228</xdr:colOff>
      <xdr:row>62</xdr:row>
      <xdr:rowOff>28231</xdr:rowOff>
    </xdr:from>
    <xdr:to>
      <xdr:col>48</xdr:col>
      <xdr:colOff>31845</xdr:colOff>
      <xdr:row>78</xdr:row>
      <xdr:rowOff>252861</xdr:rowOff>
    </xdr:to>
    <xdr:graphicFrame>
      <xdr:nvGraphicFramePr>
        <xdr:cNvPr id="306" name="Chart 306"/>
        <xdr:cNvGraphicFramePr/>
      </xdr:nvGraphicFramePr>
      <xdr:xfrm>
        <a:off x="53543628" y="19427481"/>
        <a:ext cx="64322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7"/>
        </a:graphicData>
      </a:graphic>
    </xdr:graphicFrame>
    <xdr:clientData/>
  </xdr:twoCellAnchor>
  <xdr:twoCellAnchor>
    <xdr:from>
      <xdr:col>19</xdr:col>
      <xdr:colOff>127373</xdr:colOff>
      <xdr:row>118</xdr:row>
      <xdr:rowOff>175011</xdr:rowOff>
    </xdr:from>
    <xdr:to>
      <xdr:col>19</xdr:col>
      <xdr:colOff>565672</xdr:colOff>
      <xdr:row>118</xdr:row>
      <xdr:rowOff>175011</xdr:rowOff>
    </xdr:to>
    <xdr:sp>
      <xdr:nvSpPr>
        <xdr:cNvPr id="307" name="Shape 307"/>
        <xdr:cNvSpPr/>
      </xdr:nvSpPr>
      <xdr:spPr>
        <a:xfrm>
          <a:off x="23977973" y="3568294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118</xdr:row>
      <xdr:rowOff>109778</xdr:rowOff>
    </xdr:from>
    <xdr:to>
      <xdr:col>20</xdr:col>
      <xdr:colOff>660124</xdr:colOff>
      <xdr:row>120</xdr:row>
      <xdr:rowOff>240894</xdr:rowOff>
    </xdr:to>
    <xdr:sp>
      <xdr:nvSpPr>
        <xdr:cNvPr id="308" name="Shape 308"/>
        <xdr:cNvSpPr txBox="1"/>
      </xdr:nvSpPr>
      <xdr:spPr>
        <a:xfrm>
          <a:off x="24475949" y="35617708"/>
          <a:ext cx="127937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Midsommar weekend…</a:t>
          </a:r>
        </a:p>
      </xdr:txBody>
    </xdr:sp>
    <xdr:clientData/>
  </xdr:twoCellAnchor>
  <xdr:twoCellAnchor>
    <xdr:from>
      <xdr:col>19</xdr:col>
      <xdr:colOff>127373</xdr:colOff>
      <xdr:row>119</xdr:row>
      <xdr:rowOff>175335</xdr:rowOff>
    </xdr:from>
    <xdr:to>
      <xdr:col>19</xdr:col>
      <xdr:colOff>565672</xdr:colOff>
      <xdr:row>119</xdr:row>
      <xdr:rowOff>175335</xdr:rowOff>
    </xdr:to>
    <xdr:sp>
      <xdr:nvSpPr>
        <xdr:cNvPr id="309" name="Shape 309"/>
        <xdr:cNvSpPr/>
      </xdr:nvSpPr>
      <xdr:spPr>
        <a:xfrm>
          <a:off x="23977973" y="3597092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120</xdr:row>
      <xdr:rowOff>171557</xdr:rowOff>
    </xdr:from>
    <xdr:to>
      <xdr:col>19</xdr:col>
      <xdr:colOff>565672</xdr:colOff>
      <xdr:row>120</xdr:row>
      <xdr:rowOff>171557</xdr:rowOff>
    </xdr:to>
    <xdr:sp>
      <xdr:nvSpPr>
        <xdr:cNvPr id="310" name="Shape 310"/>
        <xdr:cNvSpPr/>
      </xdr:nvSpPr>
      <xdr:spPr>
        <a:xfrm>
          <a:off x="23977973" y="3625479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126</xdr:row>
      <xdr:rowOff>71984</xdr:rowOff>
    </xdr:from>
    <xdr:to>
      <xdr:col>20</xdr:col>
      <xdr:colOff>660124</xdr:colOff>
      <xdr:row>127</xdr:row>
      <xdr:rowOff>281343</xdr:rowOff>
    </xdr:to>
    <xdr:sp>
      <xdr:nvSpPr>
        <xdr:cNvPr id="311" name="Shape 311"/>
        <xdr:cNvSpPr txBox="1"/>
      </xdr:nvSpPr>
      <xdr:spPr>
        <a:xfrm>
          <a:off x="24475949" y="37881154"/>
          <a:ext cx="127937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127373</xdr:colOff>
      <xdr:row>126</xdr:row>
      <xdr:rowOff>164260</xdr:rowOff>
    </xdr:from>
    <xdr:to>
      <xdr:col>19</xdr:col>
      <xdr:colOff>565672</xdr:colOff>
      <xdr:row>126</xdr:row>
      <xdr:rowOff>164260</xdr:rowOff>
    </xdr:to>
    <xdr:sp>
      <xdr:nvSpPr>
        <xdr:cNvPr id="312" name="Shape 312"/>
        <xdr:cNvSpPr/>
      </xdr:nvSpPr>
      <xdr:spPr>
        <a:xfrm>
          <a:off x="23977973" y="379734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127</xdr:row>
      <xdr:rowOff>160483</xdr:rowOff>
    </xdr:from>
    <xdr:to>
      <xdr:col>19</xdr:col>
      <xdr:colOff>565672</xdr:colOff>
      <xdr:row>127</xdr:row>
      <xdr:rowOff>160483</xdr:rowOff>
    </xdr:to>
    <xdr:sp>
      <xdr:nvSpPr>
        <xdr:cNvPr id="313" name="Shape 313"/>
        <xdr:cNvSpPr/>
      </xdr:nvSpPr>
      <xdr:spPr>
        <a:xfrm>
          <a:off x="23977973" y="382573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632266</xdr:colOff>
      <xdr:row>133</xdr:row>
      <xdr:rowOff>55855</xdr:rowOff>
    </xdr:from>
    <xdr:to>
      <xdr:col>20</xdr:col>
      <xdr:colOff>667042</xdr:colOff>
      <xdr:row>134</xdr:row>
      <xdr:rowOff>265214</xdr:rowOff>
    </xdr:to>
    <xdr:sp>
      <xdr:nvSpPr>
        <xdr:cNvPr id="314" name="Shape 314"/>
        <xdr:cNvSpPr txBox="1"/>
      </xdr:nvSpPr>
      <xdr:spPr>
        <a:xfrm>
          <a:off x="24482866" y="39878610"/>
          <a:ext cx="12793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134291</xdr:colOff>
      <xdr:row>133</xdr:row>
      <xdr:rowOff>148132</xdr:rowOff>
    </xdr:from>
    <xdr:to>
      <xdr:col>19</xdr:col>
      <xdr:colOff>572589</xdr:colOff>
      <xdr:row>133</xdr:row>
      <xdr:rowOff>148132</xdr:rowOff>
    </xdr:to>
    <xdr:sp>
      <xdr:nvSpPr>
        <xdr:cNvPr id="315" name="Shape 315"/>
        <xdr:cNvSpPr/>
      </xdr:nvSpPr>
      <xdr:spPr>
        <a:xfrm>
          <a:off x="23984891" y="3997088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134291</xdr:colOff>
      <xdr:row>134</xdr:row>
      <xdr:rowOff>144354</xdr:rowOff>
    </xdr:from>
    <xdr:to>
      <xdr:col>19</xdr:col>
      <xdr:colOff>572589</xdr:colOff>
      <xdr:row>134</xdr:row>
      <xdr:rowOff>144354</xdr:rowOff>
    </xdr:to>
    <xdr:sp>
      <xdr:nvSpPr>
        <xdr:cNvPr id="316" name="Shape 316"/>
        <xdr:cNvSpPr/>
      </xdr:nvSpPr>
      <xdr:spPr>
        <a:xfrm>
          <a:off x="23984891" y="4025476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797718</xdr:colOff>
      <xdr:row>152</xdr:row>
      <xdr:rowOff>163232</xdr:rowOff>
    </xdr:from>
    <xdr:to>
      <xdr:col>11</xdr:col>
      <xdr:colOff>1022570</xdr:colOff>
      <xdr:row>156</xdr:row>
      <xdr:rowOff>77239</xdr:rowOff>
    </xdr:to>
    <xdr:sp>
      <xdr:nvSpPr>
        <xdr:cNvPr id="317" name="Shape 317"/>
        <xdr:cNvSpPr txBox="1"/>
      </xdr:nvSpPr>
      <xdr:spPr>
        <a:xfrm>
          <a:off x="10957718" y="45121232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  <xdr:twoCellAnchor>
    <xdr:from>
      <xdr:col>19</xdr:col>
      <xdr:colOff>632266</xdr:colOff>
      <xdr:row>140</xdr:row>
      <xdr:rowOff>72736</xdr:rowOff>
    </xdr:from>
    <xdr:to>
      <xdr:col>20</xdr:col>
      <xdr:colOff>667042</xdr:colOff>
      <xdr:row>141</xdr:row>
      <xdr:rowOff>282095</xdr:rowOff>
    </xdr:to>
    <xdr:sp>
      <xdr:nvSpPr>
        <xdr:cNvPr id="318" name="Shape 318"/>
        <xdr:cNvSpPr txBox="1"/>
      </xdr:nvSpPr>
      <xdr:spPr>
        <a:xfrm>
          <a:off x="24482866" y="41909076"/>
          <a:ext cx="12793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134291</xdr:colOff>
      <xdr:row>140</xdr:row>
      <xdr:rowOff>165013</xdr:rowOff>
    </xdr:from>
    <xdr:to>
      <xdr:col>19</xdr:col>
      <xdr:colOff>572589</xdr:colOff>
      <xdr:row>140</xdr:row>
      <xdr:rowOff>165013</xdr:rowOff>
    </xdr:to>
    <xdr:sp>
      <xdr:nvSpPr>
        <xdr:cNvPr id="319" name="Shape 319"/>
        <xdr:cNvSpPr/>
      </xdr:nvSpPr>
      <xdr:spPr>
        <a:xfrm>
          <a:off x="23984891" y="4200135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134291</xdr:colOff>
      <xdr:row>141</xdr:row>
      <xdr:rowOff>161235</xdr:rowOff>
    </xdr:from>
    <xdr:to>
      <xdr:col>19</xdr:col>
      <xdr:colOff>572589</xdr:colOff>
      <xdr:row>141</xdr:row>
      <xdr:rowOff>161235</xdr:rowOff>
    </xdr:to>
    <xdr:sp>
      <xdr:nvSpPr>
        <xdr:cNvPr id="320" name="Shape 320"/>
        <xdr:cNvSpPr/>
      </xdr:nvSpPr>
      <xdr:spPr>
        <a:xfrm>
          <a:off x="23984891" y="4228523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27</xdr:col>
      <xdr:colOff>830836</xdr:colOff>
      <xdr:row>2</xdr:row>
      <xdr:rowOff>15635</xdr:rowOff>
    </xdr:from>
    <xdr:to>
      <xdr:col>32</xdr:col>
      <xdr:colOff>1060512</xdr:colOff>
      <xdr:row>16</xdr:row>
      <xdr:rowOff>149460</xdr:rowOff>
    </xdr:to>
    <xdr:graphicFrame>
      <xdr:nvGraphicFramePr>
        <xdr:cNvPr id="322" name="Chart 322"/>
        <xdr:cNvGraphicFramePr/>
      </xdr:nvGraphicFramePr>
      <xdr:xfrm>
        <a:off x="34638236" y="1425335"/>
        <a:ext cx="64526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34</xdr:col>
      <xdr:colOff>381738</xdr:colOff>
      <xdr:row>2</xdr:row>
      <xdr:rowOff>15635</xdr:rowOff>
    </xdr:from>
    <xdr:to>
      <xdr:col>39</xdr:col>
      <xdr:colOff>611414</xdr:colOff>
      <xdr:row>16</xdr:row>
      <xdr:rowOff>149460</xdr:rowOff>
    </xdr:to>
    <xdr:graphicFrame>
      <xdr:nvGraphicFramePr>
        <xdr:cNvPr id="323" name="Chart 323"/>
        <xdr:cNvGraphicFramePr/>
      </xdr:nvGraphicFramePr>
      <xdr:xfrm>
        <a:off x="42901338" y="1425335"/>
        <a:ext cx="64526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615950</xdr:colOff>
      <xdr:row>17</xdr:row>
      <xdr:rowOff>207381</xdr:rowOff>
    </xdr:from>
    <xdr:to>
      <xdr:col>1</xdr:col>
      <xdr:colOff>758</xdr:colOff>
      <xdr:row>19</xdr:row>
      <xdr:rowOff>101145</xdr:rowOff>
    </xdr:to>
    <xdr:sp>
      <xdr:nvSpPr>
        <xdr:cNvPr id="324" name="Shape 324"/>
        <xdr:cNvSpPr txBox="1"/>
      </xdr:nvSpPr>
      <xdr:spPr>
        <a:xfrm>
          <a:off x="615950" y="6598021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148</xdr:row>
      <xdr:rowOff>12450</xdr:rowOff>
    </xdr:from>
    <xdr:to>
      <xdr:col>14</xdr:col>
      <xdr:colOff>254394</xdr:colOff>
      <xdr:row>151</xdr:row>
      <xdr:rowOff>181092</xdr:rowOff>
    </xdr:to>
    <xdr:sp>
      <xdr:nvSpPr>
        <xdr:cNvPr id="325" name="Shape 325"/>
        <xdr:cNvSpPr txBox="1"/>
      </xdr:nvSpPr>
      <xdr:spPr>
        <a:xfrm>
          <a:off x="7992095" y="44230675"/>
          <a:ext cx="9889900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17</xdr:col>
      <xdr:colOff>625349</xdr:colOff>
      <xdr:row>23</xdr:row>
      <xdr:rowOff>245075</xdr:rowOff>
    </xdr:from>
    <xdr:to>
      <xdr:col>18</xdr:col>
      <xdr:colOff>735480</xdr:colOff>
      <xdr:row>25</xdr:row>
      <xdr:rowOff>109629</xdr:rowOff>
    </xdr:to>
    <xdr:sp>
      <xdr:nvSpPr>
        <xdr:cNvPr id="326" name="Shape 326"/>
        <xdr:cNvSpPr txBox="1"/>
      </xdr:nvSpPr>
      <xdr:spPr>
        <a:xfrm>
          <a:off x="21986749" y="84378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17</xdr:col>
      <xdr:colOff>127373</xdr:colOff>
      <xdr:row>24</xdr:row>
      <xdr:rowOff>184729</xdr:rowOff>
    </xdr:from>
    <xdr:to>
      <xdr:col>17</xdr:col>
      <xdr:colOff>565672</xdr:colOff>
      <xdr:row>24</xdr:row>
      <xdr:rowOff>184729</xdr:rowOff>
    </xdr:to>
    <xdr:sp>
      <xdr:nvSpPr>
        <xdr:cNvPr id="327" name="Shape 327"/>
        <xdr:cNvSpPr/>
      </xdr:nvSpPr>
      <xdr:spPr>
        <a:xfrm>
          <a:off x="21488773" y="86842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25</xdr:row>
      <xdr:rowOff>61755</xdr:rowOff>
    </xdr:from>
    <xdr:to>
      <xdr:col>18</xdr:col>
      <xdr:colOff>735480</xdr:colOff>
      <xdr:row>26</xdr:row>
      <xdr:rowOff>233014</xdr:rowOff>
    </xdr:to>
    <xdr:sp>
      <xdr:nvSpPr>
        <xdr:cNvPr id="328" name="Shape 328"/>
        <xdr:cNvSpPr txBox="1"/>
      </xdr:nvSpPr>
      <xdr:spPr>
        <a:xfrm>
          <a:off x="21986749" y="88869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17</xdr:col>
      <xdr:colOff>127372</xdr:colOff>
      <xdr:row>25</xdr:row>
      <xdr:rowOff>206513</xdr:rowOff>
    </xdr:from>
    <xdr:to>
      <xdr:col>17</xdr:col>
      <xdr:colOff>565670</xdr:colOff>
      <xdr:row>25</xdr:row>
      <xdr:rowOff>206513</xdr:rowOff>
    </xdr:to>
    <xdr:sp>
      <xdr:nvSpPr>
        <xdr:cNvPr id="329" name="Shape 329"/>
        <xdr:cNvSpPr/>
      </xdr:nvSpPr>
      <xdr:spPr>
        <a:xfrm>
          <a:off x="21488772" y="90317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19</xdr:row>
      <xdr:rowOff>234057</xdr:rowOff>
    </xdr:from>
    <xdr:to>
      <xdr:col>18</xdr:col>
      <xdr:colOff>735480</xdr:colOff>
      <xdr:row>21</xdr:row>
      <xdr:rowOff>136711</xdr:rowOff>
    </xdr:to>
    <xdr:sp>
      <xdr:nvSpPr>
        <xdr:cNvPr id="330" name="Shape 330"/>
        <xdr:cNvSpPr txBox="1"/>
      </xdr:nvSpPr>
      <xdr:spPr>
        <a:xfrm>
          <a:off x="21986749" y="72571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17</xdr:col>
      <xdr:colOff>127372</xdr:colOff>
      <xdr:row>20</xdr:row>
      <xdr:rowOff>173710</xdr:rowOff>
    </xdr:from>
    <xdr:to>
      <xdr:col>17</xdr:col>
      <xdr:colOff>565670</xdr:colOff>
      <xdr:row>20</xdr:row>
      <xdr:rowOff>173710</xdr:rowOff>
    </xdr:to>
    <xdr:sp>
      <xdr:nvSpPr>
        <xdr:cNvPr id="331" name="Shape 331"/>
        <xdr:cNvSpPr/>
      </xdr:nvSpPr>
      <xdr:spPr>
        <a:xfrm>
          <a:off x="21488772" y="75035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625351</xdr:colOff>
      <xdr:row>29</xdr:row>
      <xdr:rowOff>174034</xdr:rowOff>
    </xdr:from>
    <xdr:to>
      <xdr:col>18</xdr:col>
      <xdr:colOff>841050</xdr:colOff>
      <xdr:row>31</xdr:row>
      <xdr:rowOff>248001</xdr:rowOff>
    </xdr:to>
    <xdr:sp>
      <xdr:nvSpPr>
        <xdr:cNvPr id="332" name="Shape 332"/>
        <xdr:cNvSpPr txBox="1"/>
      </xdr:nvSpPr>
      <xdr:spPr>
        <a:xfrm>
          <a:off x="21986750" y="102070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17</xdr:col>
      <xdr:colOff>127373</xdr:colOff>
      <xdr:row>30</xdr:row>
      <xdr:rowOff>190845</xdr:rowOff>
    </xdr:from>
    <xdr:to>
      <xdr:col>17</xdr:col>
      <xdr:colOff>565672</xdr:colOff>
      <xdr:row>30</xdr:row>
      <xdr:rowOff>190845</xdr:rowOff>
    </xdr:to>
    <xdr:sp>
      <xdr:nvSpPr>
        <xdr:cNvPr id="333" name="Shape 333"/>
        <xdr:cNvSpPr/>
      </xdr:nvSpPr>
      <xdr:spPr>
        <a:xfrm>
          <a:off x="21488773" y="105305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518302</xdr:colOff>
      <xdr:row>57</xdr:row>
      <xdr:rowOff>75662</xdr:rowOff>
    </xdr:from>
    <xdr:to>
      <xdr:col>32</xdr:col>
      <xdr:colOff>620449</xdr:colOff>
      <xdr:row>74</xdr:row>
      <xdr:rowOff>12637</xdr:rowOff>
    </xdr:to>
    <xdr:graphicFrame>
      <xdr:nvGraphicFramePr>
        <xdr:cNvPr id="334" name="Chart 334"/>
        <xdr:cNvGraphicFramePr/>
      </xdr:nvGraphicFramePr>
      <xdr:xfrm>
        <a:off x="34325702" y="18315402"/>
        <a:ext cx="632514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625351</xdr:colOff>
      <xdr:row>34</xdr:row>
      <xdr:rowOff>29541</xdr:rowOff>
    </xdr:from>
    <xdr:to>
      <xdr:col>18</xdr:col>
      <xdr:colOff>1052441</xdr:colOff>
      <xdr:row>34</xdr:row>
      <xdr:rowOff>317143</xdr:rowOff>
    </xdr:to>
    <xdr:sp>
      <xdr:nvSpPr>
        <xdr:cNvPr id="335" name="Shape 335"/>
        <xdr:cNvSpPr txBox="1"/>
      </xdr:nvSpPr>
      <xdr:spPr>
        <a:xfrm>
          <a:off x="21986750" y="115960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17</xdr:col>
      <xdr:colOff>127373</xdr:colOff>
      <xdr:row>34</xdr:row>
      <xdr:rowOff>173342</xdr:rowOff>
    </xdr:from>
    <xdr:to>
      <xdr:col>17</xdr:col>
      <xdr:colOff>565672</xdr:colOff>
      <xdr:row>34</xdr:row>
      <xdr:rowOff>173342</xdr:rowOff>
    </xdr:to>
    <xdr:sp>
      <xdr:nvSpPr>
        <xdr:cNvPr id="336" name="Shape 336"/>
        <xdr:cNvSpPr/>
      </xdr:nvSpPr>
      <xdr:spPr>
        <a:xfrm>
          <a:off x="21488773" y="117398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49</xdr:row>
      <xdr:rowOff>64018</xdr:rowOff>
    </xdr:from>
    <xdr:to>
      <xdr:col>18</xdr:col>
      <xdr:colOff>783333</xdr:colOff>
      <xdr:row>51</xdr:row>
      <xdr:rowOff>195134</xdr:rowOff>
    </xdr:to>
    <xdr:sp>
      <xdr:nvSpPr>
        <xdr:cNvPr id="337" name="Shape 337"/>
        <xdr:cNvSpPr txBox="1"/>
      </xdr:nvSpPr>
      <xdr:spPr>
        <a:xfrm>
          <a:off x="21929033" y="160025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17</xdr:col>
      <xdr:colOff>76573</xdr:colOff>
      <xdr:row>49</xdr:row>
      <xdr:rowOff>147722</xdr:rowOff>
    </xdr:from>
    <xdr:to>
      <xdr:col>17</xdr:col>
      <xdr:colOff>514872</xdr:colOff>
      <xdr:row>49</xdr:row>
      <xdr:rowOff>147722</xdr:rowOff>
    </xdr:to>
    <xdr:sp>
      <xdr:nvSpPr>
        <xdr:cNvPr id="338" name="Shape 338"/>
        <xdr:cNvSpPr/>
      </xdr:nvSpPr>
      <xdr:spPr>
        <a:xfrm>
          <a:off x="21437973" y="160862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50</xdr:row>
      <xdr:rowOff>117912</xdr:rowOff>
    </xdr:from>
    <xdr:to>
      <xdr:col>17</xdr:col>
      <xdr:colOff>514872</xdr:colOff>
      <xdr:row>50</xdr:row>
      <xdr:rowOff>117912</xdr:rowOff>
    </xdr:to>
    <xdr:sp>
      <xdr:nvSpPr>
        <xdr:cNvPr id="339" name="Shape 339"/>
        <xdr:cNvSpPr/>
      </xdr:nvSpPr>
      <xdr:spPr>
        <a:xfrm>
          <a:off x="21437973" y="16344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51</xdr:row>
      <xdr:rowOff>88102</xdr:rowOff>
    </xdr:from>
    <xdr:to>
      <xdr:col>17</xdr:col>
      <xdr:colOff>514872</xdr:colOff>
      <xdr:row>51</xdr:row>
      <xdr:rowOff>88102</xdr:rowOff>
    </xdr:to>
    <xdr:sp>
      <xdr:nvSpPr>
        <xdr:cNvPr id="340" name="Shape 340"/>
        <xdr:cNvSpPr/>
      </xdr:nvSpPr>
      <xdr:spPr>
        <a:xfrm>
          <a:off x="21437973" y="166019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456573</xdr:colOff>
      <xdr:row>20</xdr:row>
      <xdr:rowOff>213532</xdr:rowOff>
    </xdr:from>
    <xdr:to>
      <xdr:col>26</xdr:col>
      <xdr:colOff>547908</xdr:colOff>
      <xdr:row>36</xdr:row>
      <xdr:rowOff>171462</xdr:rowOff>
    </xdr:to>
    <xdr:graphicFrame>
      <xdr:nvGraphicFramePr>
        <xdr:cNvPr id="341" name="Chart 341"/>
        <xdr:cNvGraphicFramePr/>
      </xdr:nvGraphicFramePr>
      <xdr:xfrm>
        <a:off x="26796373" y="7543337"/>
        <a:ext cx="631433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27</xdr:col>
      <xdr:colOff>1013694</xdr:colOff>
      <xdr:row>81</xdr:row>
      <xdr:rowOff>137205</xdr:rowOff>
    </xdr:from>
    <xdr:to>
      <xdr:col>32</xdr:col>
      <xdr:colOff>1201814</xdr:colOff>
      <xdr:row>98</xdr:row>
      <xdr:rowOff>74180</xdr:rowOff>
    </xdr:to>
    <xdr:graphicFrame>
      <xdr:nvGraphicFramePr>
        <xdr:cNvPr id="342" name="Chart 342"/>
        <xdr:cNvGraphicFramePr/>
      </xdr:nvGraphicFramePr>
      <xdr:xfrm>
        <a:off x="34821094" y="25280665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17</xdr:col>
      <xdr:colOff>76573</xdr:colOff>
      <xdr:row>53</xdr:row>
      <xdr:rowOff>142519</xdr:rowOff>
    </xdr:from>
    <xdr:to>
      <xdr:col>17</xdr:col>
      <xdr:colOff>514872</xdr:colOff>
      <xdr:row>53</xdr:row>
      <xdr:rowOff>142519</xdr:rowOff>
    </xdr:to>
    <xdr:sp>
      <xdr:nvSpPr>
        <xdr:cNvPr id="343" name="Shape 343"/>
        <xdr:cNvSpPr/>
      </xdr:nvSpPr>
      <xdr:spPr>
        <a:xfrm>
          <a:off x="21437973" y="172316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52</xdr:row>
      <xdr:rowOff>89660</xdr:rowOff>
    </xdr:from>
    <xdr:to>
      <xdr:col>18</xdr:col>
      <xdr:colOff>994724</xdr:colOff>
      <xdr:row>54</xdr:row>
      <xdr:rowOff>220777</xdr:rowOff>
    </xdr:to>
    <xdr:sp>
      <xdr:nvSpPr>
        <xdr:cNvPr id="344" name="Shape 344"/>
        <xdr:cNvSpPr txBox="1"/>
      </xdr:nvSpPr>
      <xdr:spPr>
        <a:xfrm>
          <a:off x="21929033" y="168911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34</xdr:col>
      <xdr:colOff>198455</xdr:colOff>
      <xdr:row>57</xdr:row>
      <xdr:rowOff>46731</xdr:rowOff>
    </xdr:from>
    <xdr:to>
      <xdr:col>39</xdr:col>
      <xdr:colOff>316894</xdr:colOff>
      <xdr:row>73</xdr:row>
      <xdr:rowOff>271362</xdr:rowOff>
    </xdr:to>
    <xdr:graphicFrame>
      <xdr:nvGraphicFramePr>
        <xdr:cNvPr id="345" name="Chart 345"/>
        <xdr:cNvGraphicFramePr/>
      </xdr:nvGraphicFramePr>
      <xdr:xfrm>
        <a:off x="42718055" y="18286471"/>
        <a:ext cx="634143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21</xdr:col>
      <xdr:colOff>511152</xdr:colOff>
      <xdr:row>56</xdr:row>
      <xdr:rowOff>83527</xdr:rowOff>
    </xdr:from>
    <xdr:to>
      <xdr:col>26</xdr:col>
      <xdr:colOff>452130</xdr:colOff>
      <xdr:row>73</xdr:row>
      <xdr:rowOff>20503</xdr:rowOff>
    </xdr:to>
    <xdr:graphicFrame>
      <xdr:nvGraphicFramePr>
        <xdr:cNvPr id="346" name="Chart 346"/>
        <xdr:cNvGraphicFramePr/>
      </xdr:nvGraphicFramePr>
      <xdr:xfrm>
        <a:off x="26850952" y="18035612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334266</xdr:colOff>
      <xdr:row>80</xdr:row>
      <xdr:rowOff>238780</xdr:rowOff>
    </xdr:from>
    <xdr:to>
      <xdr:col>26</xdr:col>
      <xdr:colOff>275244</xdr:colOff>
      <xdr:row>97</xdr:row>
      <xdr:rowOff>175755</xdr:rowOff>
    </xdr:to>
    <xdr:graphicFrame>
      <xdr:nvGraphicFramePr>
        <xdr:cNvPr id="347" name="Chart 347"/>
        <xdr:cNvGraphicFramePr/>
      </xdr:nvGraphicFramePr>
      <xdr:xfrm>
        <a:off x="26674066" y="25094585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34</xdr:col>
      <xdr:colOff>504671</xdr:colOff>
      <xdr:row>81</xdr:row>
      <xdr:rowOff>137205</xdr:rowOff>
    </xdr:from>
    <xdr:to>
      <xdr:col>39</xdr:col>
      <xdr:colOff>692791</xdr:colOff>
      <xdr:row>98</xdr:row>
      <xdr:rowOff>74180</xdr:rowOff>
    </xdr:to>
    <xdr:graphicFrame>
      <xdr:nvGraphicFramePr>
        <xdr:cNvPr id="348" name="Chart 348"/>
        <xdr:cNvGraphicFramePr/>
      </xdr:nvGraphicFramePr>
      <xdr:xfrm>
        <a:off x="43024271" y="25280665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40</xdr:col>
      <xdr:colOff>681517</xdr:colOff>
      <xdr:row>2</xdr:row>
      <xdr:rowOff>15635</xdr:rowOff>
    </xdr:from>
    <xdr:to>
      <xdr:col>45</xdr:col>
      <xdr:colOff>840582</xdr:colOff>
      <xdr:row>16</xdr:row>
      <xdr:rowOff>149460</xdr:rowOff>
    </xdr:to>
    <xdr:graphicFrame>
      <xdr:nvGraphicFramePr>
        <xdr:cNvPr id="349" name="Chart 349"/>
        <xdr:cNvGraphicFramePr/>
      </xdr:nvGraphicFramePr>
      <xdr:xfrm>
        <a:off x="50668717" y="1425335"/>
        <a:ext cx="638206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27</xdr:col>
      <xdr:colOff>864739</xdr:colOff>
      <xdr:row>20</xdr:row>
      <xdr:rowOff>215548</xdr:rowOff>
    </xdr:from>
    <xdr:to>
      <xdr:col>32</xdr:col>
      <xdr:colOff>1052859</xdr:colOff>
      <xdr:row>36</xdr:row>
      <xdr:rowOff>173478</xdr:rowOff>
    </xdr:to>
    <xdr:graphicFrame>
      <xdr:nvGraphicFramePr>
        <xdr:cNvPr id="350" name="Chart 350"/>
        <xdr:cNvGraphicFramePr/>
      </xdr:nvGraphicFramePr>
      <xdr:xfrm>
        <a:off x="34672139" y="7545353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34</xdr:col>
      <xdr:colOff>387032</xdr:colOff>
      <xdr:row>20</xdr:row>
      <xdr:rowOff>213532</xdr:rowOff>
    </xdr:from>
    <xdr:to>
      <xdr:col>39</xdr:col>
      <xdr:colOff>575152</xdr:colOff>
      <xdr:row>36</xdr:row>
      <xdr:rowOff>171462</xdr:rowOff>
    </xdr:to>
    <xdr:graphicFrame>
      <xdr:nvGraphicFramePr>
        <xdr:cNvPr id="351" name="Chart 351"/>
        <xdr:cNvGraphicFramePr/>
      </xdr:nvGraphicFramePr>
      <xdr:xfrm>
        <a:off x="42906632" y="7543337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40</xdr:col>
      <xdr:colOff>1034865</xdr:colOff>
      <xdr:row>20</xdr:row>
      <xdr:rowOff>213532</xdr:rowOff>
    </xdr:from>
    <xdr:to>
      <xdr:col>45</xdr:col>
      <xdr:colOff>1052705</xdr:colOff>
      <xdr:row>36</xdr:row>
      <xdr:rowOff>171462</xdr:rowOff>
    </xdr:to>
    <xdr:graphicFrame>
      <xdr:nvGraphicFramePr>
        <xdr:cNvPr id="352" name="Chart 352"/>
        <xdr:cNvGraphicFramePr/>
      </xdr:nvGraphicFramePr>
      <xdr:xfrm>
        <a:off x="51022065" y="7543337"/>
        <a:ext cx="6240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21</xdr:col>
      <xdr:colOff>385961</xdr:colOff>
      <xdr:row>2</xdr:row>
      <xdr:rowOff>164479</xdr:rowOff>
    </xdr:from>
    <xdr:to>
      <xdr:col>26</xdr:col>
      <xdr:colOff>615637</xdr:colOff>
      <xdr:row>17</xdr:row>
      <xdr:rowOff>10649</xdr:rowOff>
    </xdr:to>
    <xdr:graphicFrame>
      <xdr:nvGraphicFramePr>
        <xdr:cNvPr id="353" name="Chart 353"/>
        <xdr:cNvGraphicFramePr/>
      </xdr:nvGraphicFramePr>
      <xdr:xfrm>
        <a:off x="26725761" y="1574179"/>
        <a:ext cx="64526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17</xdr:col>
      <xdr:colOff>168723</xdr:colOff>
      <xdr:row>102</xdr:row>
      <xdr:rowOff>170258</xdr:rowOff>
    </xdr:from>
    <xdr:to>
      <xdr:col>17</xdr:col>
      <xdr:colOff>607021</xdr:colOff>
      <xdr:row>102</xdr:row>
      <xdr:rowOff>170258</xdr:rowOff>
    </xdr:to>
    <xdr:sp>
      <xdr:nvSpPr>
        <xdr:cNvPr id="354" name="Shape 354"/>
        <xdr:cNvSpPr/>
      </xdr:nvSpPr>
      <xdr:spPr>
        <a:xfrm>
          <a:off x="21530123" y="3135447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659783</xdr:colOff>
      <xdr:row>100</xdr:row>
      <xdr:rowOff>174538</xdr:rowOff>
    </xdr:from>
    <xdr:to>
      <xdr:col>19</xdr:col>
      <xdr:colOff>868783</xdr:colOff>
      <xdr:row>104</xdr:row>
      <xdr:rowOff>149169</xdr:rowOff>
    </xdr:to>
    <xdr:sp>
      <xdr:nvSpPr>
        <xdr:cNvPr id="355" name="Shape 355"/>
        <xdr:cNvSpPr txBox="1"/>
      </xdr:nvSpPr>
      <xdr:spPr>
        <a:xfrm>
          <a:off x="22021182" y="30783443"/>
          <a:ext cx="2698202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8</xdr:col>
      <xdr:colOff>797718</xdr:colOff>
      <xdr:row>152</xdr:row>
      <xdr:rowOff>160382</xdr:rowOff>
    </xdr:from>
    <xdr:to>
      <xdr:col>11</xdr:col>
      <xdr:colOff>1022570</xdr:colOff>
      <xdr:row>156</xdr:row>
      <xdr:rowOff>74389</xdr:rowOff>
    </xdr:to>
    <xdr:sp>
      <xdr:nvSpPr>
        <xdr:cNvPr id="356" name="Shape 356"/>
        <xdr:cNvSpPr txBox="1"/>
      </xdr:nvSpPr>
      <xdr:spPr>
        <a:xfrm>
          <a:off x="10957718" y="45397147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419884</xdr:colOff>
      <xdr:row>1</xdr:row>
      <xdr:rowOff>129942</xdr:rowOff>
    </xdr:from>
    <xdr:to>
      <xdr:col>17</xdr:col>
      <xdr:colOff>582150</xdr:colOff>
      <xdr:row>16</xdr:row>
      <xdr:rowOff>79617</xdr:rowOff>
    </xdr:to>
    <xdr:graphicFrame>
      <xdr:nvGraphicFramePr>
        <xdr:cNvPr id="358" name="Chart 358"/>
        <xdr:cNvGraphicFramePr/>
      </xdr:nvGraphicFramePr>
      <xdr:xfrm>
        <a:off x="15304284" y="1076727"/>
        <a:ext cx="63852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18</xdr:col>
      <xdr:colOff>617610</xdr:colOff>
      <xdr:row>1</xdr:row>
      <xdr:rowOff>129942</xdr:rowOff>
    </xdr:from>
    <xdr:to>
      <xdr:col>23</xdr:col>
      <xdr:colOff>1094428</xdr:colOff>
      <xdr:row>16</xdr:row>
      <xdr:rowOff>79617</xdr:rowOff>
    </xdr:to>
    <xdr:graphicFrame>
      <xdr:nvGraphicFramePr>
        <xdr:cNvPr id="359" name="Chart 359"/>
        <xdr:cNvGraphicFramePr/>
      </xdr:nvGraphicFramePr>
      <xdr:xfrm>
        <a:off x="22969610" y="1076727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624907</xdr:colOff>
      <xdr:row>17</xdr:row>
      <xdr:rowOff>209499</xdr:rowOff>
    </xdr:from>
    <xdr:to>
      <xdr:col>17</xdr:col>
      <xdr:colOff>649815</xdr:colOff>
      <xdr:row>33</xdr:row>
      <xdr:rowOff>180129</xdr:rowOff>
    </xdr:to>
    <xdr:graphicFrame>
      <xdr:nvGraphicFramePr>
        <xdr:cNvPr id="360" name="Chart 360"/>
        <xdr:cNvGraphicFramePr/>
      </xdr:nvGraphicFramePr>
      <xdr:xfrm>
        <a:off x="15509307" y="6321374"/>
        <a:ext cx="624790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18</xdr:col>
      <xdr:colOff>864752</xdr:colOff>
      <xdr:row>17</xdr:row>
      <xdr:rowOff>183623</xdr:rowOff>
    </xdr:from>
    <xdr:to>
      <xdr:col>23</xdr:col>
      <xdr:colOff>1094428</xdr:colOff>
      <xdr:row>33</xdr:row>
      <xdr:rowOff>154253</xdr:rowOff>
    </xdr:to>
    <xdr:graphicFrame>
      <xdr:nvGraphicFramePr>
        <xdr:cNvPr id="361" name="Chart 361"/>
        <xdr:cNvGraphicFramePr/>
      </xdr:nvGraphicFramePr>
      <xdr:xfrm>
        <a:off x="23216752" y="6295498"/>
        <a:ext cx="64526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12</xdr:col>
      <xdr:colOff>224652</xdr:colOff>
      <xdr:row>38</xdr:row>
      <xdr:rowOff>174548</xdr:rowOff>
    </xdr:from>
    <xdr:to>
      <xdr:col>17</xdr:col>
      <xdr:colOff>676506</xdr:colOff>
      <xdr:row>54</xdr:row>
      <xdr:rowOff>200403</xdr:rowOff>
    </xdr:to>
    <xdr:graphicFrame>
      <xdr:nvGraphicFramePr>
        <xdr:cNvPr id="362" name="Chart 362"/>
        <xdr:cNvGraphicFramePr/>
      </xdr:nvGraphicFramePr>
      <xdr:xfrm>
        <a:off x="15109052" y="12581178"/>
        <a:ext cx="6674855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9</xdr:col>
      <xdr:colOff>608591</xdr:colOff>
      <xdr:row>24</xdr:row>
      <xdr:rowOff>256417</xdr:rowOff>
    </xdr:from>
    <xdr:to>
      <xdr:col>10</xdr:col>
      <xdr:colOff>433259</xdr:colOff>
      <xdr:row>28</xdr:row>
      <xdr:rowOff>154848</xdr:rowOff>
    </xdr:to>
    <xdr:sp>
      <xdr:nvSpPr>
        <xdr:cNvPr id="363" name="Shape 363"/>
        <xdr:cNvSpPr txBox="1"/>
      </xdr:nvSpPr>
      <xdr:spPr>
        <a:xfrm>
          <a:off x="11759191" y="8559677"/>
          <a:ext cx="1069269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 (similar to Italy)</a:t>
          </a:r>
        </a:p>
      </xdr:txBody>
    </xdr:sp>
    <xdr:clientData/>
  </xdr:twoCellAnchor>
  <xdr:twoCellAnchor>
    <xdr:from>
      <xdr:col>9</xdr:col>
      <xdr:colOff>139980</xdr:colOff>
      <xdr:row>25</xdr:row>
      <xdr:rowOff>185659</xdr:rowOff>
    </xdr:from>
    <xdr:to>
      <xdr:col>9</xdr:col>
      <xdr:colOff>578279</xdr:colOff>
      <xdr:row>25</xdr:row>
      <xdr:rowOff>185659</xdr:rowOff>
    </xdr:to>
    <xdr:sp>
      <xdr:nvSpPr>
        <xdr:cNvPr id="364" name="Shape 364"/>
        <xdr:cNvSpPr/>
      </xdr:nvSpPr>
      <xdr:spPr>
        <a:xfrm>
          <a:off x="11290580" y="87956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18</xdr:row>
      <xdr:rowOff>30254</xdr:rowOff>
    </xdr:from>
    <xdr:to>
      <xdr:col>10</xdr:col>
      <xdr:colOff>623302</xdr:colOff>
      <xdr:row>19</xdr:row>
      <xdr:rowOff>201513</xdr:rowOff>
    </xdr:to>
    <xdr:sp>
      <xdr:nvSpPr>
        <xdr:cNvPr id="365" name="Shape 365"/>
        <xdr:cNvSpPr txBox="1"/>
      </xdr:nvSpPr>
      <xdr:spPr>
        <a:xfrm>
          <a:off x="11759191" y="6448834"/>
          <a:ext cx="125931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Schools closed !!! (to check)</a:t>
          </a:r>
        </a:p>
      </xdr:txBody>
    </xdr:sp>
    <xdr:clientData/>
  </xdr:twoCellAnchor>
  <xdr:twoCellAnchor>
    <xdr:from>
      <xdr:col>9</xdr:col>
      <xdr:colOff>139980</xdr:colOff>
      <xdr:row>18</xdr:row>
      <xdr:rowOff>174428</xdr:rowOff>
    </xdr:from>
    <xdr:to>
      <xdr:col>9</xdr:col>
      <xdr:colOff>578279</xdr:colOff>
      <xdr:row>18</xdr:row>
      <xdr:rowOff>174428</xdr:rowOff>
    </xdr:to>
    <xdr:sp>
      <xdr:nvSpPr>
        <xdr:cNvPr id="366" name="Shape 366"/>
        <xdr:cNvSpPr/>
      </xdr:nvSpPr>
      <xdr:spPr>
        <a:xfrm>
          <a:off x="11290580" y="65930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19</xdr:row>
      <xdr:rowOff>293257</xdr:rowOff>
    </xdr:from>
    <xdr:to>
      <xdr:col>10</xdr:col>
      <xdr:colOff>433259</xdr:colOff>
      <xdr:row>22</xdr:row>
      <xdr:rowOff>35118</xdr:rowOff>
    </xdr:to>
    <xdr:sp>
      <xdr:nvSpPr>
        <xdr:cNvPr id="367" name="Shape 367"/>
        <xdr:cNvSpPr txBox="1"/>
      </xdr:nvSpPr>
      <xdr:spPr>
        <a:xfrm>
          <a:off x="11759191" y="70375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9</xdr:col>
      <xdr:colOff>139980</xdr:colOff>
      <xdr:row>20</xdr:row>
      <xdr:rowOff>176134</xdr:rowOff>
    </xdr:from>
    <xdr:to>
      <xdr:col>9</xdr:col>
      <xdr:colOff>578279</xdr:colOff>
      <xdr:row>20</xdr:row>
      <xdr:rowOff>176134</xdr:rowOff>
    </xdr:to>
    <xdr:sp>
      <xdr:nvSpPr>
        <xdr:cNvPr id="368" name="Shape 368"/>
        <xdr:cNvSpPr/>
      </xdr:nvSpPr>
      <xdr:spPr>
        <a:xfrm>
          <a:off x="11290580" y="7246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887531</xdr:colOff>
      <xdr:row>8</xdr:row>
      <xdr:rowOff>229651</xdr:rowOff>
    </xdr:from>
    <xdr:to>
      <xdr:col>21</xdr:col>
      <xdr:colOff>489755</xdr:colOff>
      <xdr:row>14</xdr:row>
      <xdr:rowOff>181227</xdr:rowOff>
    </xdr:to>
    <xdr:grpSp>
      <xdr:nvGrpSpPr>
        <xdr:cNvPr id="371" name="Group 371"/>
        <xdr:cNvGrpSpPr/>
      </xdr:nvGrpSpPr>
      <xdr:grpSpPr>
        <a:xfrm>
          <a:off x="25728731" y="3752631"/>
          <a:ext cx="846825" cy="1677507"/>
          <a:chOff x="0" y="0"/>
          <a:chExt cx="846823" cy="1677505"/>
        </a:xfrm>
      </xdr:grpSpPr>
      <xdr:sp>
        <xdr:nvSpPr>
          <xdr:cNvPr id="369" name="Shape 369"/>
          <xdr:cNvSpPr/>
        </xdr:nvSpPr>
        <xdr:spPr>
          <a:xfrm flipV="1">
            <a:off x="-1" y="0"/>
            <a:ext cx="2" cy="1677506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70" name="Shape 370"/>
          <xdr:cNvSpPr/>
        </xdr:nvSpPr>
        <xdr:spPr>
          <a:xfrm flipV="1">
            <a:off x="846823" y="0"/>
            <a:ext cx="1" cy="1677505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1004183</xdr:colOff>
      <xdr:row>1</xdr:row>
      <xdr:rowOff>129942</xdr:rowOff>
    </xdr:from>
    <xdr:to>
      <xdr:col>29</xdr:col>
      <xdr:colOff>1138282</xdr:colOff>
      <xdr:row>16</xdr:row>
      <xdr:rowOff>29687</xdr:rowOff>
    </xdr:to>
    <xdr:graphicFrame>
      <xdr:nvGraphicFramePr>
        <xdr:cNvPr id="372" name="Chart 372"/>
        <xdr:cNvGraphicFramePr/>
      </xdr:nvGraphicFramePr>
      <xdr:xfrm>
        <a:off x="30823783" y="1076727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864752</xdr:colOff>
      <xdr:row>38</xdr:row>
      <xdr:rowOff>135998</xdr:rowOff>
    </xdr:from>
    <xdr:to>
      <xdr:col>23</xdr:col>
      <xdr:colOff>1188272</xdr:colOff>
      <xdr:row>55</xdr:row>
      <xdr:rowOff>111816</xdr:rowOff>
    </xdr:to>
    <xdr:graphicFrame>
      <xdr:nvGraphicFramePr>
        <xdr:cNvPr id="373" name="Chart 373"/>
        <xdr:cNvGraphicFramePr/>
      </xdr:nvGraphicFramePr>
      <xdr:xfrm>
        <a:off x="23216752" y="12542628"/>
        <a:ext cx="6546521" cy="486595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13</xdr:col>
      <xdr:colOff>17825</xdr:colOff>
      <xdr:row>38</xdr:row>
      <xdr:rowOff>237428</xdr:rowOff>
    </xdr:from>
    <xdr:to>
      <xdr:col>15</xdr:col>
      <xdr:colOff>443692</xdr:colOff>
      <xdr:row>52</xdr:row>
      <xdr:rowOff>51373</xdr:rowOff>
    </xdr:to>
    <xdr:sp>
      <xdr:nvSpPr>
        <xdr:cNvPr id="374" name="Shape 374"/>
        <xdr:cNvSpPr txBox="1"/>
      </xdr:nvSpPr>
      <xdr:spPr>
        <a:xfrm>
          <a:off x="16146825" y="12644058"/>
          <a:ext cx="2915068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22/03 - 17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26/03 - 18.5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05/04 - 22 days from Italy</a:t>
          </a:r>
        </a:p>
      </xdr:txBody>
    </xdr:sp>
    <xdr:clientData/>
  </xdr:twoCellAnchor>
  <xdr:twoCellAnchor>
    <xdr:from>
      <xdr:col>24</xdr:col>
      <xdr:colOff>968877</xdr:colOff>
      <xdr:row>17</xdr:row>
      <xdr:rowOff>209499</xdr:rowOff>
    </xdr:from>
    <xdr:to>
      <xdr:col>29</xdr:col>
      <xdr:colOff>1015773</xdr:colOff>
      <xdr:row>33</xdr:row>
      <xdr:rowOff>180129</xdr:rowOff>
    </xdr:to>
    <xdr:graphicFrame>
      <xdr:nvGraphicFramePr>
        <xdr:cNvPr id="375" name="Chart 375"/>
        <xdr:cNvGraphicFramePr/>
      </xdr:nvGraphicFramePr>
      <xdr:xfrm>
        <a:off x="30788477" y="6321374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25</xdr:col>
      <xdr:colOff>269204</xdr:colOff>
      <xdr:row>38</xdr:row>
      <xdr:rowOff>174548</xdr:rowOff>
    </xdr:from>
    <xdr:to>
      <xdr:col>30</xdr:col>
      <xdr:colOff>527936</xdr:colOff>
      <xdr:row>55</xdr:row>
      <xdr:rowOff>100436</xdr:rowOff>
    </xdr:to>
    <xdr:graphicFrame>
      <xdr:nvGraphicFramePr>
        <xdr:cNvPr id="376" name="Chart 376"/>
        <xdr:cNvGraphicFramePr/>
      </xdr:nvGraphicFramePr>
      <xdr:xfrm>
        <a:off x="31333404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755568</xdr:colOff>
      <xdr:row>38</xdr:row>
      <xdr:rowOff>174548</xdr:rowOff>
    </xdr:from>
    <xdr:to>
      <xdr:col>36</xdr:col>
      <xdr:colOff>1014300</xdr:colOff>
      <xdr:row>55</xdr:row>
      <xdr:rowOff>100436</xdr:rowOff>
    </xdr:to>
    <xdr:graphicFrame>
      <xdr:nvGraphicFramePr>
        <xdr:cNvPr id="377" name="Chart 377"/>
        <xdr:cNvGraphicFramePr/>
      </xdr:nvGraphicFramePr>
      <xdr:xfrm>
        <a:off x="39287368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18</xdr:col>
      <xdr:colOff>589857</xdr:colOff>
      <xdr:row>59</xdr:row>
      <xdr:rowOff>244752</xdr:rowOff>
    </xdr:from>
    <xdr:to>
      <xdr:col>23</xdr:col>
      <xdr:colOff>624652</xdr:colOff>
      <xdr:row>76</xdr:row>
      <xdr:rowOff>105527</xdr:rowOff>
    </xdr:to>
    <xdr:graphicFrame>
      <xdr:nvGraphicFramePr>
        <xdr:cNvPr id="378" name="Chart 378"/>
        <xdr:cNvGraphicFramePr/>
      </xdr:nvGraphicFramePr>
      <xdr:xfrm>
        <a:off x="22941857" y="18692137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435146</xdr:colOff>
      <xdr:row>59</xdr:row>
      <xdr:rowOff>244752</xdr:rowOff>
    </xdr:from>
    <xdr:to>
      <xdr:col>17</xdr:col>
      <xdr:colOff>549426</xdr:colOff>
      <xdr:row>76</xdr:row>
      <xdr:rowOff>105527</xdr:rowOff>
    </xdr:to>
    <xdr:graphicFrame>
      <xdr:nvGraphicFramePr>
        <xdr:cNvPr id="379" name="Chart 379"/>
        <xdr:cNvGraphicFramePr/>
      </xdr:nvGraphicFramePr>
      <xdr:xfrm>
        <a:off x="15319546" y="18692137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25</xdr:col>
      <xdr:colOff>1195459</xdr:colOff>
      <xdr:row>59</xdr:row>
      <xdr:rowOff>151714</xdr:rowOff>
    </xdr:from>
    <xdr:to>
      <xdr:col>31</xdr:col>
      <xdr:colOff>406469</xdr:colOff>
      <xdr:row>75</xdr:row>
      <xdr:rowOff>151299</xdr:rowOff>
    </xdr:to>
    <xdr:graphicFrame>
      <xdr:nvGraphicFramePr>
        <xdr:cNvPr id="380" name="Chart 380"/>
        <xdr:cNvGraphicFramePr/>
      </xdr:nvGraphicFramePr>
      <xdr:xfrm>
        <a:off x="32259659" y="18599099"/>
        <a:ext cx="6678611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32</xdr:col>
      <xdr:colOff>189634</xdr:colOff>
      <xdr:row>59</xdr:row>
      <xdr:rowOff>151714</xdr:rowOff>
    </xdr:from>
    <xdr:to>
      <xdr:col>37</xdr:col>
      <xdr:colOff>348699</xdr:colOff>
      <xdr:row>75</xdr:row>
      <xdr:rowOff>151299</xdr:rowOff>
    </xdr:to>
    <xdr:graphicFrame>
      <xdr:nvGraphicFramePr>
        <xdr:cNvPr id="381" name="Chart 381"/>
        <xdr:cNvGraphicFramePr/>
      </xdr:nvGraphicFramePr>
      <xdr:xfrm>
        <a:off x="39966034" y="18599099"/>
        <a:ext cx="6382066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12</xdr:col>
      <xdr:colOff>172742</xdr:colOff>
      <xdr:row>79</xdr:row>
      <xdr:rowOff>259301</xdr:rowOff>
    </xdr:from>
    <xdr:to>
      <xdr:col>17</xdr:col>
      <xdr:colOff>608642</xdr:colOff>
      <xdr:row>96</xdr:row>
      <xdr:rowOff>196276</xdr:rowOff>
    </xdr:to>
    <xdr:graphicFrame>
      <xdr:nvGraphicFramePr>
        <xdr:cNvPr id="382" name="Chart 382"/>
        <xdr:cNvGraphicFramePr/>
      </xdr:nvGraphicFramePr>
      <xdr:xfrm>
        <a:off x="15057142" y="24535986"/>
        <a:ext cx="66589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9</xdr:col>
      <xdr:colOff>608591</xdr:colOff>
      <xdr:row>72</xdr:row>
      <xdr:rowOff>229267</xdr:rowOff>
    </xdr:from>
    <xdr:to>
      <xdr:col>10</xdr:col>
      <xdr:colOff>433259</xdr:colOff>
      <xdr:row>74</xdr:row>
      <xdr:rowOff>93821</xdr:rowOff>
    </xdr:to>
    <xdr:sp>
      <xdr:nvSpPr>
        <xdr:cNvPr id="383" name="Shape 383"/>
        <xdr:cNvSpPr txBox="1"/>
      </xdr:nvSpPr>
      <xdr:spPr>
        <a:xfrm>
          <a:off x="11759191" y="22416167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Softening of restrictions</a:t>
          </a:r>
        </a:p>
      </xdr:txBody>
    </xdr:sp>
    <xdr:clientData/>
  </xdr:twoCellAnchor>
  <xdr:twoCellAnchor>
    <xdr:from>
      <xdr:col>9</xdr:col>
      <xdr:colOff>139980</xdr:colOff>
      <xdr:row>73</xdr:row>
      <xdr:rowOff>155637</xdr:rowOff>
    </xdr:from>
    <xdr:to>
      <xdr:col>9</xdr:col>
      <xdr:colOff>578279</xdr:colOff>
      <xdr:row>73</xdr:row>
      <xdr:rowOff>155637</xdr:rowOff>
    </xdr:to>
    <xdr:sp>
      <xdr:nvSpPr>
        <xdr:cNvPr id="384" name="Shape 384"/>
        <xdr:cNvSpPr/>
      </xdr:nvSpPr>
      <xdr:spPr>
        <a:xfrm>
          <a:off x="11290580" y="2264924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768882</xdr:colOff>
      <xdr:row>105</xdr:row>
      <xdr:rowOff>195578</xdr:rowOff>
    </xdr:from>
    <xdr:to>
      <xdr:col>16</xdr:col>
      <xdr:colOff>747956</xdr:colOff>
      <xdr:row>122</xdr:row>
      <xdr:rowOff>132553</xdr:rowOff>
    </xdr:to>
    <xdr:graphicFrame>
      <xdr:nvGraphicFramePr>
        <xdr:cNvPr id="385" name="Chart 385"/>
        <xdr:cNvGraphicFramePr/>
      </xdr:nvGraphicFramePr>
      <xdr:xfrm>
        <a:off x="14408682" y="31951293"/>
        <a:ext cx="620207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17</xdr:col>
      <xdr:colOff>291248</xdr:colOff>
      <xdr:row>105</xdr:row>
      <xdr:rowOff>195578</xdr:rowOff>
    </xdr:from>
    <xdr:to>
      <xdr:col>22</xdr:col>
      <xdr:colOff>199710</xdr:colOff>
      <xdr:row>122</xdr:row>
      <xdr:rowOff>132553</xdr:rowOff>
    </xdr:to>
    <xdr:graphicFrame>
      <xdr:nvGraphicFramePr>
        <xdr:cNvPr id="386" name="Chart 386"/>
        <xdr:cNvGraphicFramePr/>
      </xdr:nvGraphicFramePr>
      <xdr:xfrm>
        <a:off x="21398648" y="31951293"/>
        <a:ext cx="613146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9</xdr:col>
      <xdr:colOff>595891</xdr:colOff>
      <xdr:row>121</xdr:row>
      <xdr:rowOff>51473</xdr:rowOff>
    </xdr:from>
    <xdr:to>
      <xdr:col>10</xdr:col>
      <xdr:colOff>946506</xdr:colOff>
      <xdr:row>122</xdr:row>
      <xdr:rowOff>260832</xdr:rowOff>
    </xdr:to>
    <xdr:sp>
      <xdr:nvSpPr>
        <xdr:cNvPr id="387" name="Shape 387"/>
        <xdr:cNvSpPr txBox="1"/>
      </xdr:nvSpPr>
      <xdr:spPr>
        <a:xfrm>
          <a:off x="11746491" y="36409668"/>
          <a:ext cx="159521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updates on Sundays and Mondays</a:t>
          </a:r>
        </a:p>
      </xdr:txBody>
    </xdr:sp>
    <xdr:clientData/>
  </xdr:twoCellAnchor>
  <xdr:twoCellAnchor>
    <xdr:from>
      <xdr:col>9</xdr:col>
      <xdr:colOff>114580</xdr:colOff>
      <xdr:row>121</xdr:row>
      <xdr:rowOff>157548</xdr:rowOff>
    </xdr:from>
    <xdr:to>
      <xdr:col>9</xdr:col>
      <xdr:colOff>552879</xdr:colOff>
      <xdr:row>121</xdr:row>
      <xdr:rowOff>157548</xdr:rowOff>
    </xdr:to>
    <xdr:sp>
      <xdr:nvSpPr>
        <xdr:cNvPr id="388" name="Shape 388"/>
        <xdr:cNvSpPr/>
      </xdr:nvSpPr>
      <xdr:spPr>
        <a:xfrm>
          <a:off x="11265180" y="36515743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114580</xdr:colOff>
      <xdr:row>122</xdr:row>
      <xdr:rowOff>154759</xdr:rowOff>
    </xdr:from>
    <xdr:to>
      <xdr:col>9</xdr:col>
      <xdr:colOff>552879</xdr:colOff>
      <xdr:row>122</xdr:row>
      <xdr:rowOff>154759</xdr:rowOff>
    </xdr:to>
    <xdr:sp>
      <xdr:nvSpPr>
        <xdr:cNvPr id="389" name="Shape 389"/>
        <xdr:cNvSpPr/>
      </xdr:nvSpPr>
      <xdr:spPr>
        <a:xfrm>
          <a:off x="11265180" y="3680060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881822</xdr:colOff>
      <xdr:row>125</xdr:row>
      <xdr:rowOff>19304</xdr:rowOff>
    </xdr:from>
    <xdr:to>
      <xdr:col>16</xdr:col>
      <xdr:colOff>860896</xdr:colOff>
      <xdr:row>141</xdr:row>
      <xdr:rowOff>243934</xdr:rowOff>
    </xdr:to>
    <xdr:graphicFrame>
      <xdr:nvGraphicFramePr>
        <xdr:cNvPr id="390" name="Chart 390"/>
        <xdr:cNvGraphicFramePr/>
      </xdr:nvGraphicFramePr>
      <xdr:xfrm>
        <a:off x="14521622" y="37528119"/>
        <a:ext cx="620207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17</xdr:col>
      <xdr:colOff>404187</xdr:colOff>
      <xdr:row>125</xdr:row>
      <xdr:rowOff>19304</xdr:rowOff>
    </xdr:from>
    <xdr:to>
      <xdr:col>22</xdr:col>
      <xdr:colOff>312649</xdr:colOff>
      <xdr:row>141</xdr:row>
      <xdr:rowOff>243934</xdr:rowOff>
    </xdr:to>
    <xdr:graphicFrame>
      <xdr:nvGraphicFramePr>
        <xdr:cNvPr id="391" name="Chart 391"/>
        <xdr:cNvGraphicFramePr/>
      </xdr:nvGraphicFramePr>
      <xdr:xfrm>
        <a:off x="21511587" y="37528119"/>
        <a:ext cx="613146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</xdr:col>
      <xdr:colOff>1083620</xdr:colOff>
      <xdr:row>147</xdr:row>
      <xdr:rowOff>6519</xdr:rowOff>
    </xdr:from>
    <xdr:to>
      <xdr:col>7</xdr:col>
      <xdr:colOff>692855</xdr:colOff>
      <xdr:row>149</xdr:row>
      <xdr:rowOff>150525</xdr:rowOff>
    </xdr:to>
    <xdr:sp>
      <xdr:nvSpPr>
        <xdr:cNvPr id="392" name="Shape 392"/>
        <xdr:cNvSpPr txBox="1"/>
      </xdr:nvSpPr>
      <xdr:spPr>
        <a:xfrm>
          <a:off x="3522020" y="43711664"/>
          <a:ext cx="5832236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https://covid-19.sciensano.be/fr/covid-19-situation-epidemiologique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1_Simple_Charts">
  <a:themeElements>
    <a:clrScheme name="01_Simple_Charts">
      <a:dk1>
        <a:srgbClr val="000000"/>
      </a:dk1>
      <a:lt1>
        <a:srgbClr val="FFFFFF"/>
      </a:lt1>
      <a:dk2>
        <a:srgbClr val="444444"/>
      </a:dk2>
      <a:lt2>
        <a:srgbClr val="89847F"/>
      </a:lt2>
      <a:accent1>
        <a:srgbClr val="41BCEB"/>
      </a:accent1>
      <a:accent2>
        <a:srgbClr val="85CC82"/>
      </a:accent2>
      <a:accent3>
        <a:srgbClr val="FF9E41"/>
      </a:accent3>
      <a:accent4>
        <a:srgbClr val="FF5545"/>
      </a:accent4>
      <a:accent5>
        <a:srgbClr val="F16CB6"/>
      </a:accent5>
      <a:accent6>
        <a:srgbClr val="5862C2"/>
      </a:accent6>
      <a:hlink>
        <a:srgbClr val="0000FF"/>
      </a:hlink>
      <a:folHlink>
        <a:srgbClr val="FF00FF"/>
      </a:folHlink>
    </a:clrScheme>
    <a:fontScheme name="01_Simple_Char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1_Simple_Char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hueOff val="255805"/>
            <a:lumOff val="-19001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232323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</Relationships>
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</Relationships>
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</Relationships>
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</Relationships>
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3:L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" customWidth="1"/>
    <col min="2" max="12" width="16.3516" style="1" customWidth="1"/>
    <col min="13" max="16384" width="16.3516" style="1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</row>
    <row r="4" ht="27" customHeight="1">
      <c r="B4" s="10">
        <v>43885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</row>
    <row r="5" ht="26" customHeight="1">
      <c r="B5" s="15">
        <v>43886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</row>
    <row r="6" ht="26" customHeight="1">
      <c r="B6" s="15">
        <v>43887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</row>
    <row r="7" ht="26" customHeight="1">
      <c r="B7" s="15">
        <v>43888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</row>
    <row r="8" ht="26" customHeight="1">
      <c r="B8" s="15">
        <v>43889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</row>
    <row r="9" ht="26" customHeight="1">
      <c r="B9" s="15">
        <v>43890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</row>
    <row r="10" ht="26" customHeight="1">
      <c r="B10" s="15">
        <v>43891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</row>
    <row r="11" ht="26" customHeight="1">
      <c r="B11" s="15">
        <v>43892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</row>
    <row r="12" ht="26" customHeight="1">
      <c r="B12" s="15">
        <v>43893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</row>
    <row r="13" ht="26" customHeight="1">
      <c r="B13" s="15">
        <v>43894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</row>
    <row r="14" ht="26" customHeight="1">
      <c r="B14" s="15">
        <v>43895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</row>
    <row r="15" ht="27" customHeight="1">
      <c r="B15" s="21">
        <v>43896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</row>
    <row r="16" ht="28" customHeight="1">
      <c r="B16" s="22">
        <v>43897</v>
      </c>
      <c r="C16" s="23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</row>
    <row r="17" ht="28" customHeight="1">
      <c r="B17" s="24">
        <v>43898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</row>
    <row r="18" ht="28" customHeight="1">
      <c r="B18" s="29">
        <v>43899</v>
      </c>
      <c r="C18" s="30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34">
        <v>53826</v>
      </c>
    </row>
    <row r="19" ht="27" customHeight="1">
      <c r="B19" s="35">
        <v>43900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</row>
    <row r="20" ht="26" customHeight="1">
      <c r="B20" s="15">
        <v>43901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</row>
    <row r="21" ht="26" customHeight="1">
      <c r="B21" s="15">
        <v>43902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</row>
    <row r="22" ht="26" customHeight="1">
      <c r="B22" s="44">
        <v>43903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8">
        <v>97488</v>
      </c>
    </row>
    <row r="23" ht="26" customHeight="1">
      <c r="B23" s="44">
        <v>43904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52">
        <v>109170</v>
      </c>
    </row>
    <row r="24" ht="26" customHeight="1">
      <c r="B24" s="44">
        <v>43905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8">
        <v>124899</v>
      </c>
    </row>
    <row r="25" ht="26" customHeight="1">
      <c r="B25" s="44">
        <v>43906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52">
        <v>137962</v>
      </c>
    </row>
    <row r="26" ht="26" customHeight="1">
      <c r="B26" s="44">
        <v>43907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8">
        <v>148657</v>
      </c>
    </row>
    <row r="27" ht="26" customHeight="1">
      <c r="B27" s="44">
        <v>43908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52">
        <v>165541</v>
      </c>
    </row>
    <row r="28" ht="26" customHeight="1">
      <c r="B28" s="44">
        <v>43909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8">
        <v>182777</v>
      </c>
    </row>
    <row r="29" ht="27" customHeight="1">
      <c r="B29" s="53">
        <v>43910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57">
        <v>206886</v>
      </c>
    </row>
    <row r="30" ht="28" customHeight="1">
      <c r="B30" s="58">
        <v>43911</v>
      </c>
      <c r="C30" s="59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63">
        <v>233222</v>
      </c>
    </row>
    <row r="31" ht="27" customHeight="1">
      <c r="B31" s="64">
        <v>43912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65">
        <v>258402</v>
      </c>
    </row>
    <row r="32" ht="27" customHeight="1">
      <c r="B32" s="66">
        <v>43913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45">
        <v>275468</v>
      </c>
    </row>
    <row r="33" ht="28" customHeight="1">
      <c r="B33" s="67">
        <v>43914</v>
      </c>
      <c r="C33" s="52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49">
        <v>296964</v>
      </c>
    </row>
    <row r="34" ht="28" customHeight="1">
      <c r="B34" s="68">
        <v>43915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45">
        <v>324445</v>
      </c>
    </row>
    <row r="35" ht="28" customHeight="1">
      <c r="B35" s="22">
        <v>43916</v>
      </c>
      <c r="C35" s="6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49">
        <v>361060</v>
      </c>
    </row>
    <row r="36" ht="27" customHeight="1">
      <c r="B36" s="70">
        <v>43917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45">
        <v>394079</v>
      </c>
    </row>
    <row r="37" ht="26" customHeight="1">
      <c r="B37" s="44">
        <v>43918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49">
        <v>429526</v>
      </c>
    </row>
    <row r="38" ht="26" customHeight="1">
      <c r="B38" s="44">
        <v>43919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45">
        <v>454030</v>
      </c>
    </row>
    <row r="39" ht="26" customHeight="1">
      <c r="B39" s="44">
        <v>43920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49">
        <v>477359</v>
      </c>
    </row>
    <row r="40" ht="26" customHeight="1">
      <c r="B40" s="44">
        <v>43921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45">
        <v>506968</v>
      </c>
    </row>
    <row r="41" ht="26" customHeight="1">
      <c r="B41" s="44">
        <v>43922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49">
        <v>541423</v>
      </c>
    </row>
    <row r="42" ht="27" customHeight="1">
      <c r="B42" s="44">
        <v>43923</v>
      </c>
      <c r="C42" s="45">
        <v>28540</v>
      </c>
      <c r="D42" s="71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45">
        <v>581232</v>
      </c>
    </row>
    <row r="43" ht="28" customHeight="1">
      <c r="B43" s="44">
        <v>43924</v>
      </c>
      <c r="C43" s="72">
        <v>28741</v>
      </c>
      <c r="D43" s="73">
        <v>4068</v>
      </c>
      <c r="E43" s="74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49">
        <v>619849</v>
      </c>
    </row>
    <row r="44" ht="27" customHeight="1">
      <c r="B44" s="75">
        <v>43925</v>
      </c>
      <c r="C44" s="45">
        <v>29010</v>
      </c>
      <c r="D44" s="76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45">
        <v>657224</v>
      </c>
    </row>
    <row r="45" ht="25.5" customHeight="1">
      <c r="B45" s="77">
        <v>43926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79">
        <v>691461</v>
      </c>
    </row>
    <row r="46" ht="25" customHeight="1">
      <c r="B46" s="77">
        <v>43927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81">
        <v>721732</v>
      </c>
    </row>
    <row r="47" ht="26.5" customHeight="1">
      <c r="B47" s="82">
        <v>43928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84">
        <v>755445</v>
      </c>
    </row>
    <row r="48" ht="28" customHeight="1">
      <c r="B48" s="85">
        <v>43929</v>
      </c>
      <c r="C48" s="86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81">
        <v>807125</v>
      </c>
    </row>
    <row r="49" ht="26.5" customHeight="1">
      <c r="B49" s="87">
        <v>43930</v>
      </c>
      <c r="C49" s="83">
        <v>28399</v>
      </c>
      <c r="D49" s="84">
        <v>3605</v>
      </c>
      <c r="E49" s="84">
        <v>32004</v>
      </c>
      <c r="F49" s="84">
        <v>64873</v>
      </c>
      <c r="G49" s="84">
        <v>96877</v>
      </c>
      <c r="H49" s="84">
        <v>1615</v>
      </c>
      <c r="I49" s="84">
        <v>28470</v>
      </c>
      <c r="J49" s="84">
        <v>18279</v>
      </c>
      <c r="K49" s="84">
        <v>143626</v>
      </c>
      <c r="L49" s="84">
        <v>853369</v>
      </c>
    </row>
    <row r="50" ht="25" customHeight="1">
      <c r="B50" s="77">
        <v>43931</v>
      </c>
      <c r="C50" s="80">
        <v>28242</v>
      </c>
      <c r="D50" s="81">
        <v>3497</v>
      </c>
      <c r="E50" s="81">
        <v>31739</v>
      </c>
      <c r="F50" s="81">
        <v>66534</v>
      </c>
      <c r="G50" s="81">
        <v>98273</v>
      </c>
      <c r="H50" s="81">
        <v>1396</v>
      </c>
      <c r="I50" s="81">
        <v>30455</v>
      </c>
      <c r="J50" s="81">
        <v>18849</v>
      </c>
      <c r="K50" s="81">
        <v>147577</v>
      </c>
      <c r="L50" s="81">
        <v>906864</v>
      </c>
    </row>
    <row r="51" ht="25" customHeight="1">
      <c r="B51" s="77">
        <v>43932</v>
      </c>
      <c r="C51" s="83">
        <v>28144</v>
      </c>
      <c r="D51" s="84">
        <v>3381</v>
      </c>
      <c r="E51" s="84">
        <v>31525</v>
      </c>
      <c r="F51" s="84">
        <v>68744</v>
      </c>
      <c r="G51" s="84">
        <v>100269</v>
      </c>
      <c r="H51" s="84">
        <v>1996</v>
      </c>
      <c r="I51" s="84">
        <v>32534</v>
      </c>
      <c r="J51" s="84">
        <v>19468</v>
      </c>
      <c r="K51" s="84">
        <v>152271</v>
      </c>
      <c r="L51" s="84">
        <v>963473</v>
      </c>
    </row>
    <row r="52" ht="25" customHeight="1">
      <c r="B52" s="77">
        <v>43933</v>
      </c>
      <c r="C52" s="80">
        <v>27847</v>
      </c>
      <c r="D52" s="81">
        <v>3343</v>
      </c>
      <c r="E52" s="81">
        <v>31190</v>
      </c>
      <c r="F52" s="81">
        <v>71063</v>
      </c>
      <c r="G52" s="81">
        <v>102253</v>
      </c>
      <c r="H52" s="81">
        <v>1984</v>
      </c>
      <c r="I52" s="81">
        <v>34211</v>
      </c>
      <c r="J52" s="81">
        <v>19899</v>
      </c>
      <c r="K52" s="81">
        <v>156363</v>
      </c>
      <c r="L52" s="81">
        <v>1010193</v>
      </c>
    </row>
    <row r="53" ht="25" customHeight="1">
      <c r="B53" s="77">
        <v>43934</v>
      </c>
      <c r="C53" s="83">
        <v>28023</v>
      </c>
      <c r="D53" s="84">
        <v>3260</v>
      </c>
      <c r="E53" s="84">
        <v>31283</v>
      </c>
      <c r="F53" s="84">
        <v>72333</v>
      </c>
      <c r="G53" s="84">
        <v>103616</v>
      </c>
      <c r="H53" s="84">
        <v>1363</v>
      </c>
      <c r="I53" s="84">
        <v>35435</v>
      </c>
      <c r="J53" s="84">
        <v>20465</v>
      </c>
      <c r="K53" s="84">
        <v>159516</v>
      </c>
      <c r="L53" s="84">
        <v>1046910</v>
      </c>
    </row>
    <row r="54" ht="25" customHeight="1">
      <c r="B54" s="77">
        <v>43935</v>
      </c>
      <c r="C54" s="80">
        <v>28011</v>
      </c>
      <c r="D54" s="81">
        <v>3186</v>
      </c>
      <c r="E54" s="81">
        <v>31197</v>
      </c>
      <c r="F54" s="81">
        <v>73094</v>
      </c>
      <c r="G54" s="81">
        <v>104291</v>
      </c>
      <c r="H54" s="81">
        <v>675</v>
      </c>
      <c r="I54" s="81">
        <v>37130</v>
      </c>
      <c r="J54" s="81">
        <v>21067</v>
      </c>
      <c r="K54" s="81">
        <v>162488</v>
      </c>
      <c r="L54" s="81">
        <v>1073689</v>
      </c>
    </row>
    <row r="55" ht="25" customHeight="1">
      <c r="B55" s="77">
        <v>43936</v>
      </c>
      <c r="C55" s="83">
        <v>27643</v>
      </c>
      <c r="D55" s="84">
        <v>3079</v>
      </c>
      <c r="E55" s="84">
        <v>30722</v>
      </c>
      <c r="F55" s="84">
        <v>74696</v>
      </c>
      <c r="G55" s="84">
        <v>105418</v>
      </c>
      <c r="H55" s="84">
        <v>1127</v>
      </c>
      <c r="I55" s="84">
        <v>38092</v>
      </c>
      <c r="J55" s="84">
        <v>21645</v>
      </c>
      <c r="K55" s="84">
        <v>165155</v>
      </c>
      <c r="L55" s="84">
        <v>1117404</v>
      </c>
    </row>
    <row r="56" ht="25" customHeight="1">
      <c r="B56" s="77">
        <v>43937</v>
      </c>
      <c r="C56" s="80">
        <v>26893</v>
      </c>
      <c r="D56" s="81">
        <v>2936</v>
      </c>
      <c r="E56" s="81">
        <v>29829</v>
      </c>
      <c r="F56" s="81">
        <v>76778</v>
      </c>
      <c r="G56" s="81">
        <v>106607</v>
      </c>
      <c r="H56" s="81">
        <v>1189</v>
      </c>
      <c r="I56" s="81">
        <v>40164</v>
      </c>
      <c r="J56" s="81">
        <v>22170</v>
      </c>
      <c r="K56" s="81">
        <v>168941</v>
      </c>
      <c r="L56" s="81">
        <v>1178403</v>
      </c>
    </row>
    <row r="57" ht="25" customHeight="1">
      <c r="B57" s="77">
        <v>43938</v>
      </c>
      <c r="C57" s="83">
        <v>25786</v>
      </c>
      <c r="D57" s="84">
        <v>2812</v>
      </c>
      <c r="E57" s="84">
        <v>28598</v>
      </c>
      <c r="F57" s="84">
        <v>78364</v>
      </c>
      <c r="G57" s="84">
        <v>106962</v>
      </c>
      <c r="H57" s="84">
        <v>355</v>
      </c>
      <c r="I57" s="84">
        <v>42727</v>
      </c>
      <c r="J57" s="84">
        <v>22745</v>
      </c>
      <c r="K57" s="84">
        <v>172434</v>
      </c>
      <c r="L57" s="84">
        <v>1244108</v>
      </c>
    </row>
    <row r="58" ht="26.5" customHeight="1">
      <c r="B58" s="77">
        <v>43939</v>
      </c>
      <c r="C58" s="80">
        <v>25007</v>
      </c>
      <c r="D58" s="81">
        <v>2733</v>
      </c>
      <c r="E58" s="81">
        <v>27740</v>
      </c>
      <c r="F58" s="81">
        <v>80031</v>
      </c>
      <c r="G58" s="88">
        <v>107771</v>
      </c>
      <c r="H58" s="81">
        <v>809</v>
      </c>
      <c r="I58" s="81">
        <v>44927</v>
      </c>
      <c r="J58" s="81">
        <v>23227</v>
      </c>
      <c r="K58" s="81">
        <v>175925</v>
      </c>
      <c r="L58" s="81">
        <v>1305833</v>
      </c>
    </row>
    <row r="59" ht="28" customHeight="1">
      <c r="B59" s="77">
        <v>43940</v>
      </c>
      <c r="C59" s="83">
        <v>25033</v>
      </c>
      <c r="D59" s="84">
        <v>2635</v>
      </c>
      <c r="E59" s="84">
        <v>27668</v>
      </c>
      <c r="F59" s="89">
        <v>80589</v>
      </c>
      <c r="G59" s="73">
        <v>108257</v>
      </c>
      <c r="H59" s="90">
        <v>486</v>
      </c>
      <c r="I59" s="84">
        <v>47055</v>
      </c>
      <c r="J59" s="84">
        <v>23660</v>
      </c>
      <c r="K59" s="84">
        <v>178972</v>
      </c>
      <c r="L59" s="84">
        <v>1356541</v>
      </c>
    </row>
    <row r="60" ht="26.5" customHeight="1">
      <c r="B60" s="77">
        <v>43941</v>
      </c>
      <c r="C60" s="80">
        <v>24906</v>
      </c>
      <c r="D60" s="81">
        <v>2573</v>
      </c>
      <c r="E60" s="81">
        <v>27479</v>
      </c>
      <c r="F60" s="81">
        <v>80758</v>
      </c>
      <c r="G60" s="91">
        <v>108237</v>
      </c>
      <c r="H60" s="81">
        <v>-20</v>
      </c>
      <c r="I60" s="81">
        <v>48877</v>
      </c>
      <c r="J60" s="81">
        <v>24114</v>
      </c>
      <c r="K60" s="81">
        <v>181228</v>
      </c>
      <c r="L60" s="81">
        <v>1398024</v>
      </c>
    </row>
    <row r="61" ht="25" customHeight="1">
      <c r="B61" s="77">
        <v>43942</v>
      </c>
      <c r="C61" s="83">
        <v>24134</v>
      </c>
      <c r="D61" s="84">
        <v>2471</v>
      </c>
      <c r="E61" s="84">
        <v>26605</v>
      </c>
      <c r="F61" s="84">
        <v>81104</v>
      </c>
      <c r="G61" s="84">
        <v>107709</v>
      </c>
      <c r="H61" s="84">
        <v>-528</v>
      </c>
      <c r="I61" s="84">
        <v>51600</v>
      </c>
      <c r="J61" s="84">
        <v>24648</v>
      </c>
      <c r="K61" s="84">
        <v>183957</v>
      </c>
      <c r="L61" s="84">
        <v>1450150</v>
      </c>
    </row>
    <row r="62" ht="25" customHeight="1">
      <c r="B62" s="77">
        <v>43943</v>
      </c>
      <c r="C62" s="80">
        <v>23805</v>
      </c>
      <c r="D62" s="81">
        <v>2384</v>
      </c>
      <c r="E62" s="81">
        <v>26189</v>
      </c>
      <c r="F62" s="81">
        <v>81510</v>
      </c>
      <c r="G62" s="81">
        <v>107699</v>
      </c>
      <c r="H62" s="81">
        <v>-10</v>
      </c>
      <c r="I62" s="81">
        <v>54543</v>
      </c>
      <c r="J62" s="81">
        <v>25085</v>
      </c>
      <c r="K62" s="81">
        <v>187327</v>
      </c>
      <c r="L62" s="81">
        <v>1513251</v>
      </c>
    </row>
    <row r="63" ht="25" customHeight="1">
      <c r="B63" s="77">
        <v>43944</v>
      </c>
      <c r="C63" s="83">
        <v>22871</v>
      </c>
      <c r="D63" s="84">
        <v>2267</v>
      </c>
      <c r="E63" s="84">
        <v>25138</v>
      </c>
      <c r="F63" s="84">
        <v>81710</v>
      </c>
      <c r="G63" s="84">
        <v>106848</v>
      </c>
      <c r="H63" s="84">
        <v>-851</v>
      </c>
      <c r="I63" s="84">
        <v>57576</v>
      </c>
      <c r="J63" s="84">
        <v>25549</v>
      </c>
      <c r="K63" s="84">
        <v>189973</v>
      </c>
      <c r="L63" s="84">
        <v>1579909</v>
      </c>
    </row>
    <row r="64" ht="25" customHeight="1">
      <c r="B64" s="77">
        <v>43945</v>
      </c>
      <c r="C64" s="80">
        <v>22068</v>
      </c>
      <c r="D64" s="81">
        <v>2173</v>
      </c>
      <c r="E64" s="81">
        <v>24241</v>
      </c>
      <c r="F64" s="81">
        <v>82286</v>
      </c>
      <c r="G64" s="81">
        <v>106527</v>
      </c>
      <c r="H64" s="81">
        <v>-321</v>
      </c>
      <c r="I64" s="81">
        <v>60498</v>
      </c>
      <c r="J64" s="81">
        <v>25969</v>
      </c>
      <c r="K64" s="81">
        <v>192994</v>
      </c>
      <c r="L64" s="81">
        <v>1642356</v>
      </c>
    </row>
    <row r="65" ht="25" customHeight="1">
      <c r="B65" s="77">
        <v>43946</v>
      </c>
      <c r="C65" s="83">
        <v>21533</v>
      </c>
      <c r="D65" s="84">
        <v>2102</v>
      </c>
      <c r="E65" s="84">
        <v>23635</v>
      </c>
      <c r="F65" s="84">
        <v>82212</v>
      </c>
      <c r="G65" s="84">
        <v>105847</v>
      </c>
      <c r="H65" s="84">
        <v>-680</v>
      </c>
      <c r="I65" s="84">
        <v>63120</v>
      </c>
      <c r="J65" s="84">
        <v>26384</v>
      </c>
      <c r="K65" s="84">
        <v>195351</v>
      </c>
      <c r="L65" s="84">
        <v>1707743</v>
      </c>
    </row>
    <row r="66" ht="25" customHeight="1">
      <c r="B66" s="77">
        <v>43947</v>
      </c>
      <c r="C66" s="80">
        <v>21372</v>
      </c>
      <c r="D66" s="81">
        <v>2009</v>
      </c>
      <c r="E66" s="81">
        <v>23381</v>
      </c>
      <c r="F66" s="81">
        <v>82722</v>
      </c>
      <c r="G66" s="81">
        <v>106103</v>
      </c>
      <c r="H66" s="81">
        <v>256</v>
      </c>
      <c r="I66" s="81">
        <v>64928</v>
      </c>
      <c r="J66" s="81">
        <v>26644</v>
      </c>
      <c r="K66" s="81">
        <v>197675</v>
      </c>
      <c r="L66" s="81">
        <v>1757659</v>
      </c>
    </row>
    <row r="67" ht="25" customHeight="1">
      <c r="B67" s="77">
        <v>43948</v>
      </c>
      <c r="C67" s="83">
        <v>20353</v>
      </c>
      <c r="D67" s="84">
        <v>1956</v>
      </c>
      <c r="E67" s="84">
        <v>22309</v>
      </c>
      <c r="F67" s="84">
        <v>83504</v>
      </c>
      <c r="G67" s="84">
        <v>105813</v>
      </c>
      <c r="H67" s="84">
        <v>-290</v>
      </c>
      <c r="I67" s="84">
        <v>66624</v>
      </c>
      <c r="J67" s="84">
        <v>26977</v>
      </c>
      <c r="K67" s="84">
        <v>199414</v>
      </c>
      <c r="L67" s="84">
        <v>1789662</v>
      </c>
    </row>
    <row r="68" ht="25" customHeight="1">
      <c r="B68" s="77">
        <v>43949</v>
      </c>
      <c r="C68" s="80">
        <v>19723</v>
      </c>
      <c r="D68" s="81">
        <v>1863</v>
      </c>
      <c r="E68" s="81">
        <v>21586</v>
      </c>
      <c r="F68" s="81">
        <v>83619</v>
      </c>
      <c r="G68" s="81">
        <v>105205</v>
      </c>
      <c r="H68" s="81">
        <v>-608</v>
      </c>
      <c r="I68" s="81">
        <v>68941</v>
      </c>
      <c r="J68" s="81">
        <v>27359</v>
      </c>
      <c r="K68" s="81">
        <v>201505</v>
      </c>
      <c r="L68" s="81">
        <v>1846934</v>
      </c>
    </row>
    <row r="69" ht="25" customHeight="1">
      <c r="B69" s="77">
        <v>43950</v>
      </c>
      <c r="C69" s="83">
        <v>19210</v>
      </c>
      <c r="D69" s="84">
        <v>1795</v>
      </c>
      <c r="E69" s="84">
        <v>21005</v>
      </c>
      <c r="F69" s="84">
        <v>83652</v>
      </c>
      <c r="G69" s="84">
        <v>104657</v>
      </c>
      <c r="H69" s="84">
        <v>-548</v>
      </c>
      <c r="I69" s="84">
        <v>71252</v>
      </c>
      <c r="J69" s="84">
        <v>27682</v>
      </c>
      <c r="K69" s="84">
        <v>203591</v>
      </c>
      <c r="L69" s="84">
        <v>1910761</v>
      </c>
    </row>
    <row r="70" ht="25" customHeight="1">
      <c r="B70" s="77">
        <v>43951</v>
      </c>
      <c r="C70" s="80">
        <v>18149</v>
      </c>
      <c r="D70" s="81">
        <v>1694</v>
      </c>
      <c r="E70" s="81">
        <v>19843</v>
      </c>
      <c r="F70" s="81">
        <v>81708</v>
      </c>
      <c r="G70" s="81">
        <v>101551</v>
      </c>
      <c r="H70" s="81">
        <v>-3106</v>
      </c>
      <c r="I70" s="81">
        <v>75945</v>
      </c>
      <c r="J70" s="81">
        <v>27967</v>
      </c>
      <c r="K70" s="81">
        <v>205463</v>
      </c>
      <c r="L70" s="81">
        <v>1979217</v>
      </c>
    </row>
    <row r="71" ht="25" customHeight="1">
      <c r="B71" s="77">
        <v>43952</v>
      </c>
      <c r="C71" s="83">
        <v>17569</v>
      </c>
      <c r="D71" s="84">
        <v>1578</v>
      </c>
      <c r="E71" s="84">
        <v>19147</v>
      </c>
      <c r="F71" s="84">
        <v>81796</v>
      </c>
      <c r="G71" s="84">
        <v>100943</v>
      </c>
      <c r="H71" s="84">
        <v>-608</v>
      </c>
      <c r="I71" s="84">
        <v>78249</v>
      </c>
      <c r="J71" s="84">
        <v>28236</v>
      </c>
      <c r="K71" s="84">
        <v>207428</v>
      </c>
      <c r="L71" s="84">
        <v>2053425</v>
      </c>
    </row>
    <row r="72" ht="25" customHeight="1">
      <c r="B72" s="77">
        <v>43953</v>
      </c>
      <c r="C72" s="80">
        <v>17357</v>
      </c>
      <c r="D72" s="81">
        <v>1539</v>
      </c>
      <c r="E72" s="81">
        <v>18896</v>
      </c>
      <c r="F72" s="81">
        <v>81808</v>
      </c>
      <c r="G72" s="81">
        <v>100704</v>
      </c>
      <c r="H72" s="81">
        <v>-239</v>
      </c>
      <c r="I72" s="81">
        <v>79914</v>
      </c>
      <c r="J72" s="81">
        <v>28710</v>
      </c>
      <c r="K72" s="81">
        <v>209328</v>
      </c>
      <c r="L72" s="81">
        <v>2108837</v>
      </c>
    </row>
    <row r="73" ht="26.5" customHeight="1">
      <c r="B73" s="82">
        <v>43954</v>
      </c>
      <c r="C73" s="92">
        <v>17242</v>
      </c>
      <c r="D73" s="93">
        <v>1501</v>
      </c>
      <c r="E73" s="93">
        <v>18743</v>
      </c>
      <c r="F73" s="93">
        <v>81436</v>
      </c>
      <c r="G73" s="93">
        <v>100179</v>
      </c>
      <c r="H73" s="93">
        <v>-525</v>
      </c>
      <c r="I73" s="93">
        <v>81654</v>
      </c>
      <c r="J73" s="93">
        <v>28884</v>
      </c>
      <c r="K73" s="93">
        <v>210717</v>
      </c>
      <c r="L73" s="93">
        <v>2153772</v>
      </c>
    </row>
    <row r="74" ht="28" customHeight="1">
      <c r="B74" s="85">
        <v>43955</v>
      </c>
      <c r="C74" s="94">
        <v>16823</v>
      </c>
      <c r="D74" s="95">
        <v>1479</v>
      </c>
      <c r="E74" s="95">
        <v>18302</v>
      </c>
      <c r="F74" s="95">
        <v>81678</v>
      </c>
      <c r="G74" s="95">
        <v>99980</v>
      </c>
      <c r="H74" s="95">
        <v>-199</v>
      </c>
      <c r="I74" s="95">
        <v>82879</v>
      </c>
      <c r="J74" s="95">
        <v>29079</v>
      </c>
      <c r="K74" s="95">
        <v>211938</v>
      </c>
      <c r="L74" s="96">
        <v>2191403</v>
      </c>
    </row>
    <row r="75" ht="26.5" customHeight="1">
      <c r="B75" s="87">
        <v>43956</v>
      </c>
      <c r="C75" s="97">
        <v>16270</v>
      </c>
      <c r="D75" s="98">
        <v>1427</v>
      </c>
      <c r="E75" s="98">
        <v>17697</v>
      </c>
      <c r="F75" s="98">
        <v>80770</v>
      </c>
      <c r="G75" s="98">
        <v>98467</v>
      </c>
      <c r="H75" s="98">
        <v>-1513</v>
      </c>
      <c r="I75" s="98">
        <v>85231</v>
      </c>
      <c r="J75" s="98">
        <v>29315</v>
      </c>
      <c r="K75" s="98">
        <v>213013</v>
      </c>
      <c r="L75" s="98">
        <v>2246666</v>
      </c>
    </row>
    <row r="76" ht="25" customHeight="1">
      <c r="B76" s="77">
        <v>43957</v>
      </c>
      <c r="C76" s="80">
        <v>15769</v>
      </c>
      <c r="D76" s="81">
        <v>1333</v>
      </c>
      <c r="E76" s="81">
        <v>17102</v>
      </c>
      <c r="F76" s="81">
        <v>74426</v>
      </c>
      <c r="G76" s="81">
        <v>91528</v>
      </c>
      <c r="H76" s="81">
        <v>-6939</v>
      </c>
      <c r="I76" s="81">
        <v>93245</v>
      </c>
      <c r="J76" s="81">
        <v>29684</v>
      </c>
      <c r="K76" s="81">
        <v>214457</v>
      </c>
      <c r="L76" s="81">
        <v>2310929</v>
      </c>
    </row>
    <row r="77" ht="25" customHeight="1">
      <c r="B77" s="77">
        <v>43958</v>
      </c>
      <c r="C77" s="83">
        <v>15174</v>
      </c>
      <c r="D77" s="84">
        <v>1311</v>
      </c>
      <c r="E77" s="84">
        <v>16485</v>
      </c>
      <c r="F77" s="84">
        <v>73139</v>
      </c>
      <c r="G77" s="84">
        <v>89624</v>
      </c>
      <c r="H77" s="84">
        <v>-1904</v>
      </c>
      <c r="I77" s="84">
        <v>96276</v>
      </c>
      <c r="J77" s="84">
        <v>29958</v>
      </c>
      <c r="K77" s="84">
        <v>215858</v>
      </c>
      <c r="L77" s="84">
        <v>2381288</v>
      </c>
    </row>
    <row r="78" ht="25" customHeight="1">
      <c r="B78" s="77">
        <v>43959</v>
      </c>
      <c r="C78" s="80">
        <v>14636</v>
      </c>
      <c r="D78" s="81">
        <v>1168</v>
      </c>
      <c r="E78" s="81">
        <v>15804</v>
      </c>
      <c r="F78" s="81">
        <v>72157</v>
      </c>
      <c r="G78" s="81">
        <v>87961</v>
      </c>
      <c r="H78" s="81">
        <v>-1663</v>
      </c>
      <c r="I78" s="81">
        <v>99023</v>
      </c>
      <c r="J78" s="81">
        <v>30201</v>
      </c>
      <c r="K78" s="81">
        <v>217185</v>
      </c>
      <c r="L78" s="81">
        <v>2445063</v>
      </c>
    </row>
    <row r="79" ht="25" customHeight="1">
      <c r="B79" s="77">
        <v>43960</v>
      </c>
      <c r="C79" s="83">
        <v>13834</v>
      </c>
      <c r="D79" s="84">
        <v>1034</v>
      </c>
      <c r="E79" s="84">
        <v>14868</v>
      </c>
      <c r="F79" s="84">
        <v>69974</v>
      </c>
      <c r="G79" s="84">
        <v>84842</v>
      </c>
      <c r="H79" s="84">
        <v>-3119</v>
      </c>
      <c r="I79" s="84">
        <v>103031</v>
      </c>
      <c r="J79" s="84">
        <v>30395</v>
      </c>
      <c r="K79" s="84">
        <v>218268</v>
      </c>
      <c r="L79" s="84">
        <v>2514234</v>
      </c>
    </row>
    <row r="80" ht="25" customHeight="1">
      <c r="B80" s="77">
        <v>43961</v>
      </c>
      <c r="C80" s="80">
        <v>13618</v>
      </c>
      <c r="D80" s="81">
        <v>1027</v>
      </c>
      <c r="E80" s="81">
        <v>14645</v>
      </c>
      <c r="F80" s="81">
        <v>68679</v>
      </c>
      <c r="G80" s="81">
        <v>83324</v>
      </c>
      <c r="H80" s="81">
        <v>-1518</v>
      </c>
      <c r="I80" s="81">
        <v>105186</v>
      </c>
      <c r="J80" s="81">
        <v>30560</v>
      </c>
      <c r="K80" s="81">
        <v>219070</v>
      </c>
      <c r="L80" s="81">
        <v>2565912</v>
      </c>
    </row>
    <row r="81" ht="25" customHeight="1">
      <c r="B81" s="77">
        <v>43962</v>
      </c>
      <c r="C81" s="83">
        <v>13539</v>
      </c>
      <c r="D81" s="84">
        <v>999</v>
      </c>
      <c r="E81" s="84">
        <v>14538</v>
      </c>
      <c r="F81" s="84">
        <v>67950</v>
      </c>
      <c r="G81" s="84">
        <v>82488</v>
      </c>
      <c r="H81" s="84">
        <v>-836</v>
      </c>
      <c r="I81" s="84">
        <v>106587</v>
      </c>
      <c r="J81" s="84">
        <v>30739</v>
      </c>
      <c r="K81" s="84">
        <v>219814</v>
      </c>
      <c r="L81" s="84">
        <v>2606652</v>
      </c>
    </row>
    <row r="82" ht="25" customHeight="1">
      <c r="B82" s="77">
        <v>43963</v>
      </c>
      <c r="C82" s="80">
        <v>12865</v>
      </c>
      <c r="D82" s="81">
        <v>952</v>
      </c>
      <c r="E82" s="81">
        <v>13817</v>
      </c>
      <c r="F82" s="81">
        <v>67449</v>
      </c>
      <c r="G82" s="81">
        <v>81266</v>
      </c>
      <c r="H82" s="81">
        <v>-1222</v>
      </c>
      <c r="I82" s="81">
        <v>109039</v>
      </c>
      <c r="J82" s="81">
        <v>30911</v>
      </c>
      <c r="K82" s="81">
        <v>221216</v>
      </c>
      <c r="L82" s="81">
        <v>2673655</v>
      </c>
    </row>
    <row r="83" ht="25" customHeight="1">
      <c r="B83" s="77">
        <v>43964</v>
      </c>
      <c r="C83" s="83">
        <v>12172</v>
      </c>
      <c r="D83" s="84">
        <v>893</v>
      </c>
      <c r="E83" s="84">
        <v>13065</v>
      </c>
      <c r="F83" s="84">
        <v>65392</v>
      </c>
      <c r="G83" s="84">
        <v>78457</v>
      </c>
      <c r="H83" s="84">
        <v>-2809</v>
      </c>
      <c r="I83" s="84">
        <v>112541</v>
      </c>
      <c r="J83" s="84">
        <v>31106</v>
      </c>
      <c r="K83" s="84">
        <v>222104</v>
      </c>
      <c r="L83" s="84">
        <v>2735628</v>
      </c>
    </row>
    <row r="84" ht="25" customHeight="1">
      <c r="B84" s="77">
        <v>43965</v>
      </c>
      <c r="C84" s="80">
        <v>11453</v>
      </c>
      <c r="D84" s="81">
        <v>855</v>
      </c>
      <c r="E84" s="81">
        <v>12308</v>
      </c>
      <c r="F84" s="81">
        <v>64132</v>
      </c>
      <c r="G84" s="81">
        <v>76440</v>
      </c>
      <c r="H84" s="81">
        <v>-2017</v>
      </c>
      <c r="I84" s="81">
        <v>115288</v>
      </c>
      <c r="J84" s="81">
        <v>31368</v>
      </c>
      <c r="K84" s="81">
        <v>223096</v>
      </c>
      <c r="L84" s="81">
        <v>2807504</v>
      </c>
    </row>
    <row r="85" ht="25" customHeight="1">
      <c r="B85" s="77">
        <v>43966</v>
      </c>
      <c r="C85" s="83">
        <v>10792</v>
      </c>
      <c r="D85" s="84">
        <v>808</v>
      </c>
      <c r="E85" s="84">
        <v>11600</v>
      </c>
      <c r="F85" s="84">
        <v>60470</v>
      </c>
      <c r="G85" s="84">
        <v>72070</v>
      </c>
      <c r="H85" s="84">
        <v>-4370</v>
      </c>
      <c r="I85" s="84">
        <v>120205</v>
      </c>
      <c r="J85" s="84">
        <v>31610</v>
      </c>
      <c r="K85" s="84">
        <v>223885</v>
      </c>
      <c r="L85" s="84">
        <v>2875680</v>
      </c>
    </row>
    <row r="86" ht="25" customHeight="1">
      <c r="B86" s="77">
        <v>43967</v>
      </c>
      <c r="C86" s="80">
        <v>10400</v>
      </c>
      <c r="D86" s="81">
        <v>775</v>
      </c>
      <c r="E86" s="81">
        <v>11175</v>
      </c>
      <c r="F86" s="81">
        <v>59012</v>
      </c>
      <c r="G86" s="81">
        <v>70187</v>
      </c>
      <c r="H86" s="81">
        <v>-1883</v>
      </c>
      <c r="I86" s="81">
        <v>122810</v>
      </c>
      <c r="J86" s="81">
        <v>31763</v>
      </c>
      <c r="K86" s="81">
        <v>224760</v>
      </c>
      <c r="L86" s="81">
        <v>2944859</v>
      </c>
    </row>
    <row r="87" ht="26.5" customHeight="1">
      <c r="B87" s="82">
        <v>43968</v>
      </c>
      <c r="C87" s="92">
        <v>10311</v>
      </c>
      <c r="D87" s="93">
        <v>762</v>
      </c>
      <c r="E87" s="93">
        <v>11073</v>
      </c>
      <c r="F87" s="93">
        <v>57278</v>
      </c>
      <c r="G87" s="93">
        <v>68351</v>
      </c>
      <c r="H87" s="93">
        <v>-1836</v>
      </c>
      <c r="I87" s="93">
        <v>125176</v>
      </c>
      <c r="J87" s="93">
        <v>31908</v>
      </c>
      <c r="K87" s="93">
        <v>225435</v>
      </c>
      <c r="L87" s="93">
        <v>3004960</v>
      </c>
    </row>
    <row r="88" ht="28" customHeight="1">
      <c r="B88" s="85">
        <v>43969</v>
      </c>
      <c r="C88" s="94">
        <v>10207</v>
      </c>
      <c r="D88" s="95">
        <v>749</v>
      </c>
      <c r="E88" s="95">
        <v>10956</v>
      </c>
      <c r="F88" s="95">
        <v>55597</v>
      </c>
      <c r="G88" s="95">
        <v>66553</v>
      </c>
      <c r="H88" s="95">
        <v>-1798</v>
      </c>
      <c r="I88" s="95">
        <v>127326</v>
      </c>
      <c r="J88" s="95">
        <v>32007</v>
      </c>
      <c r="K88" s="95">
        <v>225886</v>
      </c>
      <c r="L88" s="96">
        <v>3041366</v>
      </c>
    </row>
    <row r="89" ht="26.5" customHeight="1">
      <c r="B89" s="87">
        <v>43970</v>
      </c>
      <c r="C89" s="97">
        <v>9991</v>
      </c>
      <c r="D89" s="98">
        <v>716</v>
      </c>
      <c r="E89" s="98">
        <v>10707</v>
      </c>
      <c r="F89" s="98">
        <v>54422</v>
      </c>
      <c r="G89" s="98">
        <v>65129</v>
      </c>
      <c r="H89" s="98">
        <v>-1424</v>
      </c>
      <c r="I89" s="98">
        <v>129401</v>
      </c>
      <c r="J89" s="98">
        <v>32169</v>
      </c>
      <c r="K89" s="98">
        <v>226699</v>
      </c>
      <c r="L89" s="98">
        <v>3104524</v>
      </c>
    </row>
    <row r="90" ht="25" customHeight="1">
      <c r="B90" s="77">
        <v>43971</v>
      </c>
      <c r="C90" s="80">
        <v>9624</v>
      </c>
      <c r="D90" s="81">
        <v>676</v>
      </c>
      <c r="E90" s="81">
        <v>10300</v>
      </c>
      <c r="F90" s="81">
        <v>52452</v>
      </c>
      <c r="G90" s="81">
        <v>62752</v>
      </c>
      <c r="H90" s="81">
        <v>-2377</v>
      </c>
      <c r="I90" s="81">
        <v>132282</v>
      </c>
      <c r="J90" s="81">
        <v>32330</v>
      </c>
      <c r="K90" s="81">
        <v>227364</v>
      </c>
      <c r="L90" s="81">
        <v>3171719</v>
      </c>
    </row>
    <row r="91" ht="25" customHeight="1">
      <c r="B91" s="77">
        <v>43972</v>
      </c>
      <c r="C91" s="83">
        <v>9269</v>
      </c>
      <c r="D91" s="84">
        <v>640</v>
      </c>
      <c r="E91" s="84">
        <v>9909</v>
      </c>
      <c r="F91" s="84">
        <v>51051</v>
      </c>
      <c r="G91" s="84">
        <v>60960</v>
      </c>
      <c r="H91" s="84">
        <v>-1792</v>
      </c>
      <c r="I91" s="84">
        <v>134560</v>
      </c>
      <c r="J91" s="84">
        <v>32486</v>
      </c>
      <c r="K91" s="84">
        <v>228006</v>
      </c>
      <c r="L91" s="84">
        <v>3243398</v>
      </c>
    </row>
    <row r="92" ht="25" customHeight="1">
      <c r="B92" s="77">
        <v>43973</v>
      </c>
      <c r="C92" s="80">
        <v>8957</v>
      </c>
      <c r="D92" s="81">
        <v>595</v>
      </c>
      <c r="E92" s="81">
        <v>9552</v>
      </c>
      <c r="F92" s="81">
        <v>49770</v>
      </c>
      <c r="G92" s="81">
        <v>59322</v>
      </c>
      <c r="H92" s="81">
        <v>-1638</v>
      </c>
      <c r="I92" s="81">
        <v>136720</v>
      </c>
      <c r="J92" s="81">
        <v>32616</v>
      </c>
      <c r="K92" s="81">
        <v>228658</v>
      </c>
      <c r="L92" s="81">
        <v>3318778</v>
      </c>
    </row>
    <row r="93" ht="25" customHeight="1">
      <c r="B93" s="77">
        <v>43974</v>
      </c>
      <c r="C93" s="83">
        <v>8695</v>
      </c>
      <c r="D93" s="84">
        <v>572</v>
      </c>
      <c r="E93" s="84">
        <v>9267</v>
      </c>
      <c r="F93" s="84">
        <v>48485</v>
      </c>
      <c r="G93" s="84">
        <v>57752</v>
      </c>
      <c r="H93" s="84">
        <v>-1570</v>
      </c>
      <c r="I93" s="84">
        <v>138840</v>
      </c>
      <c r="J93" s="84">
        <v>32735</v>
      </c>
      <c r="K93" s="84">
        <v>229327</v>
      </c>
      <c r="L93" s="84">
        <v>3391188</v>
      </c>
    </row>
    <row r="94" ht="25" customHeight="1">
      <c r="B94" s="77">
        <v>43975</v>
      </c>
      <c r="C94" s="80">
        <v>8613</v>
      </c>
      <c r="D94" s="81">
        <v>553</v>
      </c>
      <c r="E94" s="81">
        <v>9166</v>
      </c>
      <c r="F94" s="81">
        <v>47428</v>
      </c>
      <c r="G94" s="81">
        <v>56594</v>
      </c>
      <c r="H94" s="81">
        <v>-1158</v>
      </c>
      <c r="I94" s="81">
        <v>140479</v>
      </c>
      <c r="J94" s="81">
        <v>32785</v>
      </c>
      <c r="K94" s="81">
        <v>229858</v>
      </c>
      <c r="L94" s="81">
        <v>3447012</v>
      </c>
    </row>
    <row r="95" ht="25" customHeight="1">
      <c r="B95" s="77">
        <v>43976</v>
      </c>
      <c r="C95" s="83">
        <v>8185</v>
      </c>
      <c r="D95" s="84">
        <v>541</v>
      </c>
      <c r="E95" s="84">
        <v>8726</v>
      </c>
      <c r="F95" s="84">
        <v>46574</v>
      </c>
      <c r="G95" s="84">
        <v>55300</v>
      </c>
      <c r="H95" s="84">
        <v>-1294</v>
      </c>
      <c r="I95" s="84">
        <v>141981</v>
      </c>
      <c r="J95" s="84">
        <v>32877</v>
      </c>
      <c r="K95" s="84">
        <v>230158</v>
      </c>
      <c r="L95" s="84">
        <v>3482253</v>
      </c>
    </row>
    <row r="96" ht="25" customHeight="1">
      <c r="B96" s="77">
        <v>43977</v>
      </c>
      <c r="C96" s="80">
        <v>7917</v>
      </c>
      <c r="D96" s="81">
        <v>521</v>
      </c>
      <c r="E96" s="81">
        <v>8438</v>
      </c>
      <c r="F96" s="81">
        <v>44504</v>
      </c>
      <c r="G96" s="81">
        <v>52942</v>
      </c>
      <c r="H96" s="81">
        <v>-2358</v>
      </c>
      <c r="I96" s="81">
        <v>144658</v>
      </c>
      <c r="J96" s="81">
        <v>32955</v>
      </c>
      <c r="K96" s="81">
        <v>230555</v>
      </c>
      <c r="L96" s="81">
        <v>3539927</v>
      </c>
    </row>
    <row r="97" ht="25" customHeight="1">
      <c r="B97" s="77">
        <v>43978</v>
      </c>
      <c r="C97" s="83">
        <v>7729</v>
      </c>
      <c r="D97" s="84">
        <v>505</v>
      </c>
      <c r="E97" s="84">
        <v>8234</v>
      </c>
      <c r="F97" s="84">
        <v>42732</v>
      </c>
      <c r="G97" s="84">
        <v>50966</v>
      </c>
      <c r="H97" s="84">
        <v>-1976</v>
      </c>
      <c r="I97" s="84">
        <v>147101</v>
      </c>
      <c r="J97" s="84">
        <v>33072</v>
      </c>
      <c r="K97" s="84">
        <v>231139</v>
      </c>
      <c r="L97" s="84">
        <v>3607251</v>
      </c>
    </row>
    <row r="98" ht="25" customHeight="1">
      <c r="B98" s="77">
        <v>43979</v>
      </c>
      <c r="C98" s="80">
        <v>7379</v>
      </c>
      <c r="D98" s="81">
        <v>489</v>
      </c>
      <c r="E98" s="81">
        <v>7868</v>
      </c>
      <c r="F98" s="81">
        <v>40118</v>
      </c>
      <c r="G98" s="81">
        <v>47986</v>
      </c>
      <c r="H98" s="81">
        <v>-2980</v>
      </c>
      <c r="I98" s="81">
        <v>150604</v>
      </c>
      <c r="J98" s="81">
        <v>33142</v>
      </c>
      <c r="K98" s="81">
        <v>231732</v>
      </c>
      <c r="L98" s="81">
        <v>3683144</v>
      </c>
    </row>
    <row r="99" ht="25" customHeight="1">
      <c r="B99" s="77">
        <v>43980</v>
      </c>
      <c r="C99" s="83">
        <v>7094</v>
      </c>
      <c r="D99" s="84">
        <v>475</v>
      </c>
      <c r="E99" s="84">
        <v>7569</v>
      </c>
      <c r="F99" s="84">
        <v>38606</v>
      </c>
      <c r="G99" s="84">
        <v>46175</v>
      </c>
      <c r="H99" s="84">
        <v>-1811</v>
      </c>
      <c r="I99" s="84">
        <v>152844</v>
      </c>
      <c r="J99" s="84">
        <v>33229</v>
      </c>
      <c r="K99" s="84">
        <v>232248</v>
      </c>
      <c r="L99" s="84">
        <v>3755279</v>
      </c>
    </row>
    <row r="100" ht="25" customHeight="1">
      <c r="B100" s="77">
        <v>43981</v>
      </c>
      <c r="C100" s="80">
        <v>6680</v>
      </c>
      <c r="D100" s="81">
        <v>450</v>
      </c>
      <c r="E100" s="81">
        <v>7130</v>
      </c>
      <c r="F100" s="81">
        <v>36561</v>
      </c>
      <c r="G100" s="81">
        <v>43691</v>
      </c>
      <c r="H100" s="81">
        <v>-2484</v>
      </c>
      <c r="I100" s="81">
        <v>155633</v>
      </c>
      <c r="J100" s="81">
        <v>33340</v>
      </c>
      <c r="K100" s="81">
        <v>232664</v>
      </c>
      <c r="L100" s="81">
        <v>3824621</v>
      </c>
    </row>
    <row r="101" ht="25" customHeight="1">
      <c r="B101" s="77">
        <v>43982</v>
      </c>
      <c r="C101" s="83">
        <v>6387</v>
      </c>
      <c r="D101" s="84">
        <v>435</v>
      </c>
      <c r="E101" s="84">
        <v>6822</v>
      </c>
      <c r="F101" s="84">
        <v>35253</v>
      </c>
      <c r="G101" s="84">
        <v>42075</v>
      </c>
      <c r="H101" s="84">
        <v>-1616</v>
      </c>
      <c r="I101" s="84">
        <v>157507</v>
      </c>
      <c r="J101" s="84">
        <v>33415</v>
      </c>
      <c r="K101" s="84">
        <v>232997</v>
      </c>
      <c r="L101" s="84">
        <v>3878739</v>
      </c>
    </row>
    <row r="102" ht="25" customHeight="1">
      <c r="B102" s="77">
        <v>43983</v>
      </c>
      <c r="C102" s="80">
        <v>6099</v>
      </c>
      <c r="D102" s="81">
        <v>424</v>
      </c>
      <c r="E102" s="81">
        <v>6523</v>
      </c>
      <c r="F102" s="81">
        <v>34844</v>
      </c>
      <c r="G102" s="81">
        <v>41367</v>
      </c>
      <c r="H102" s="81">
        <v>-708</v>
      </c>
      <c r="I102" s="81">
        <v>158355</v>
      </c>
      <c r="J102" s="81">
        <v>33475</v>
      </c>
      <c r="K102" s="81">
        <v>233197</v>
      </c>
      <c r="L102" s="81">
        <v>3910133</v>
      </c>
    </row>
    <row r="103" ht="26.5" customHeight="1">
      <c r="B103" s="82">
        <v>43984</v>
      </c>
      <c r="C103" s="92">
        <v>5916</v>
      </c>
      <c r="D103" s="93">
        <v>408</v>
      </c>
      <c r="E103" s="93">
        <v>6324</v>
      </c>
      <c r="F103" s="93">
        <v>33569</v>
      </c>
      <c r="G103" s="93">
        <v>39893</v>
      </c>
      <c r="H103" s="93">
        <v>-1474</v>
      </c>
      <c r="I103" s="93">
        <v>160092</v>
      </c>
      <c r="J103" s="93">
        <v>33530</v>
      </c>
      <c r="K103" s="93">
        <v>233515</v>
      </c>
      <c r="L103" s="93">
        <v>3962292</v>
      </c>
    </row>
    <row r="104" ht="28" customHeight="1">
      <c r="B104" s="85">
        <v>43985</v>
      </c>
      <c r="C104" s="94">
        <v>5742</v>
      </c>
      <c r="D104" s="95">
        <v>353</v>
      </c>
      <c r="E104" s="95">
        <v>6095</v>
      </c>
      <c r="F104" s="95">
        <v>33202</v>
      </c>
      <c r="G104" s="95">
        <v>39297</v>
      </c>
      <c r="H104" s="95">
        <v>-596</v>
      </c>
      <c r="I104" s="95">
        <v>160938</v>
      </c>
      <c r="J104" s="95">
        <v>33601</v>
      </c>
      <c r="K104" s="95">
        <v>233836</v>
      </c>
      <c r="L104" s="96">
        <v>3999591</v>
      </c>
    </row>
    <row r="105" ht="26.5" customHeight="1">
      <c r="B105" s="87">
        <v>43986</v>
      </c>
      <c r="C105" s="97">
        <v>5503</v>
      </c>
      <c r="D105" s="98">
        <v>338</v>
      </c>
      <c r="E105" s="98">
        <v>5841</v>
      </c>
      <c r="F105" s="98">
        <v>32588</v>
      </c>
      <c r="G105" s="98">
        <v>38429</v>
      </c>
      <c r="H105" s="98">
        <v>-868</v>
      </c>
      <c r="I105" s="98">
        <v>161895</v>
      </c>
      <c r="J105" s="98">
        <v>33689</v>
      </c>
      <c r="K105" s="98">
        <v>234013</v>
      </c>
      <c r="L105" s="98">
        <v>4049544</v>
      </c>
    </row>
    <row r="106" ht="25" customHeight="1">
      <c r="B106" s="77">
        <v>43987</v>
      </c>
      <c r="C106" s="80">
        <v>5301</v>
      </c>
      <c r="D106" s="81">
        <v>316</v>
      </c>
      <c r="E106" s="81">
        <v>5617</v>
      </c>
      <c r="F106" s="81">
        <v>31359</v>
      </c>
      <c r="G106" s="81">
        <v>36976</v>
      </c>
      <c r="H106" s="81">
        <v>-1453</v>
      </c>
      <c r="I106" s="81">
        <v>163781</v>
      </c>
      <c r="J106" s="81">
        <v>33774</v>
      </c>
      <c r="K106" s="81">
        <v>234531</v>
      </c>
      <c r="L106" s="81">
        <v>4114572</v>
      </c>
    </row>
    <row r="107" ht="25" customHeight="1">
      <c r="B107" s="77">
        <v>43988</v>
      </c>
      <c r="C107" s="83">
        <v>5002</v>
      </c>
      <c r="D107" s="84">
        <v>293</v>
      </c>
      <c r="E107" s="84">
        <v>5295</v>
      </c>
      <c r="F107" s="84">
        <v>30582</v>
      </c>
      <c r="G107" s="84">
        <v>35877</v>
      </c>
      <c r="H107" s="84">
        <v>-1099</v>
      </c>
      <c r="I107" s="84">
        <v>165078</v>
      </c>
      <c r="J107" s="84">
        <v>33846</v>
      </c>
      <c r="K107" s="84">
        <v>234801</v>
      </c>
      <c r="L107" s="84">
        <v>4187057</v>
      </c>
    </row>
    <row r="108" ht="25" customHeight="1">
      <c r="B108" s="77">
        <v>43989</v>
      </c>
      <c r="C108" s="80">
        <v>4864</v>
      </c>
      <c r="D108" s="81">
        <v>287</v>
      </c>
      <c r="E108" s="81">
        <v>5151</v>
      </c>
      <c r="F108" s="81">
        <v>30111</v>
      </c>
      <c r="G108" s="81">
        <v>35262</v>
      </c>
      <c r="H108" s="81">
        <v>-615</v>
      </c>
      <c r="I108" s="81">
        <v>165837</v>
      </c>
      <c r="J108" s="81">
        <v>33899</v>
      </c>
      <c r="K108" s="81">
        <v>234998</v>
      </c>
      <c r="L108" s="81">
        <v>4236535</v>
      </c>
    </row>
    <row r="109" ht="25" customHeight="1">
      <c r="B109" s="77">
        <v>43990</v>
      </c>
      <c r="C109" s="83">
        <v>4729</v>
      </c>
      <c r="D109" s="84">
        <v>283</v>
      </c>
      <c r="E109" s="84">
        <v>5012</v>
      </c>
      <c r="F109" s="84">
        <v>29718</v>
      </c>
      <c r="G109" s="84">
        <v>34730</v>
      </c>
      <c r="H109" s="84">
        <v>-532</v>
      </c>
      <c r="I109" s="84">
        <v>166584</v>
      </c>
      <c r="J109" s="84">
        <v>33964</v>
      </c>
      <c r="K109" s="84">
        <v>235278</v>
      </c>
      <c r="L109" s="84">
        <v>4263647</v>
      </c>
    </row>
    <row r="110" ht="25" customHeight="1">
      <c r="B110" s="77">
        <v>43991</v>
      </c>
      <c r="C110" s="80">
        <v>4581</v>
      </c>
      <c r="D110" s="81">
        <v>263</v>
      </c>
      <c r="E110" s="81">
        <v>4844</v>
      </c>
      <c r="F110" s="81">
        <v>28028</v>
      </c>
      <c r="G110" s="81">
        <v>32872</v>
      </c>
      <c r="H110" s="81">
        <v>-1858</v>
      </c>
      <c r="I110" s="81">
        <v>168646</v>
      </c>
      <c r="J110" s="81">
        <v>34043</v>
      </c>
      <c r="K110" s="81">
        <v>235561</v>
      </c>
      <c r="L110" s="81">
        <v>4318650</v>
      </c>
    </row>
    <row r="111" ht="25" customHeight="1">
      <c r="B111" s="77">
        <v>43992</v>
      </c>
      <c r="C111" s="83">
        <v>4320</v>
      </c>
      <c r="D111" s="84">
        <v>249</v>
      </c>
      <c r="E111" s="84">
        <v>4569</v>
      </c>
      <c r="F111" s="84">
        <v>27141</v>
      </c>
      <c r="G111" s="84">
        <v>31710</v>
      </c>
      <c r="H111" s="84">
        <v>-1162</v>
      </c>
      <c r="I111" s="84">
        <v>169939</v>
      </c>
      <c r="J111" s="84">
        <v>34114</v>
      </c>
      <c r="K111" s="84">
        <v>235763</v>
      </c>
      <c r="L111" s="84">
        <v>4381349</v>
      </c>
    </row>
    <row r="112" ht="25" customHeight="1">
      <c r="B112" s="77">
        <v>43993</v>
      </c>
      <c r="C112" s="80">
        <v>4131</v>
      </c>
      <c r="D112" s="81">
        <v>236</v>
      </c>
      <c r="E112" s="81">
        <v>4367</v>
      </c>
      <c r="F112" s="81">
        <v>26270</v>
      </c>
      <c r="G112" s="81">
        <v>30637</v>
      </c>
      <c r="H112" s="81">
        <v>-1073</v>
      </c>
      <c r="I112" s="81">
        <v>171338</v>
      </c>
      <c r="J112" s="81">
        <v>34167</v>
      </c>
      <c r="K112" s="81">
        <v>236142</v>
      </c>
      <c r="L112" s="81">
        <v>4443821</v>
      </c>
    </row>
    <row r="113" ht="25" customHeight="1">
      <c r="B113" s="77">
        <v>43994</v>
      </c>
      <c r="C113" s="83">
        <v>3893</v>
      </c>
      <c r="D113" s="84">
        <v>227</v>
      </c>
      <c r="E113" s="84">
        <v>4120</v>
      </c>
      <c r="F113" s="84">
        <v>24877</v>
      </c>
      <c r="G113" s="84">
        <v>28997</v>
      </c>
      <c r="H113" s="84">
        <v>-1640</v>
      </c>
      <c r="I113" s="84">
        <v>173085</v>
      </c>
      <c r="J113" s="84">
        <v>34223</v>
      </c>
      <c r="K113" s="84">
        <v>236305</v>
      </c>
      <c r="L113" s="84">
        <v>4514441</v>
      </c>
    </row>
    <row r="114" ht="25" customHeight="1">
      <c r="B114" s="77">
        <v>43995</v>
      </c>
      <c r="C114" s="80">
        <v>3747</v>
      </c>
      <c r="D114" s="81">
        <v>220</v>
      </c>
      <c r="E114" s="81">
        <v>3967</v>
      </c>
      <c r="F114" s="81">
        <v>23518</v>
      </c>
      <c r="G114" s="81">
        <v>27485</v>
      </c>
      <c r="H114" s="81">
        <v>-1512</v>
      </c>
      <c r="I114" s="81">
        <v>174865</v>
      </c>
      <c r="J114" s="81">
        <v>34301</v>
      </c>
      <c r="K114" s="81">
        <v>236651</v>
      </c>
      <c r="L114" s="81">
        <v>4564191</v>
      </c>
    </row>
    <row r="115" ht="25" customHeight="1">
      <c r="B115" s="77">
        <v>43996</v>
      </c>
      <c r="C115" s="83">
        <v>3594</v>
      </c>
      <c r="D115" s="84">
        <v>209</v>
      </c>
      <c r="E115" s="84">
        <v>3803</v>
      </c>
      <c r="F115" s="84">
        <v>22471</v>
      </c>
      <c r="G115" s="84">
        <v>26274</v>
      </c>
      <c r="H115" s="84">
        <v>-1211</v>
      </c>
      <c r="I115" s="84">
        <v>176370</v>
      </c>
      <c r="J115" s="84">
        <v>34345</v>
      </c>
      <c r="K115" s="84">
        <v>236989</v>
      </c>
      <c r="L115" s="84">
        <v>4620718</v>
      </c>
    </row>
    <row r="116" ht="25" customHeight="1">
      <c r="B116" s="77">
        <v>43997</v>
      </c>
      <c r="C116" s="80">
        <v>3489</v>
      </c>
      <c r="D116" s="81">
        <v>207</v>
      </c>
      <c r="E116" s="81">
        <v>3696</v>
      </c>
      <c r="F116" s="81">
        <v>22213</v>
      </c>
      <c r="G116" s="81">
        <v>25909</v>
      </c>
      <c r="H116" s="81">
        <v>-365</v>
      </c>
      <c r="I116" s="81">
        <v>177010</v>
      </c>
      <c r="J116" s="81">
        <v>34371</v>
      </c>
      <c r="K116" s="81">
        <v>237290</v>
      </c>
      <c r="L116" s="81">
        <v>4648825</v>
      </c>
    </row>
    <row r="117" ht="25" customHeight="1">
      <c r="B117" s="77">
        <v>43998</v>
      </c>
      <c r="C117" s="83">
        <v>3301</v>
      </c>
      <c r="D117" s="84">
        <v>177</v>
      </c>
      <c r="E117" s="84">
        <v>3478</v>
      </c>
      <c r="F117" s="84">
        <v>21091</v>
      </c>
      <c r="G117" s="84">
        <v>24569</v>
      </c>
      <c r="H117" s="84">
        <v>-1340</v>
      </c>
      <c r="I117" s="84">
        <v>178526</v>
      </c>
      <c r="J117" s="84">
        <v>34405</v>
      </c>
      <c r="K117" s="84">
        <v>237500</v>
      </c>
      <c r="L117" s="84">
        <v>4695707</v>
      </c>
    </row>
    <row r="118" ht="25" customHeight="1">
      <c r="B118" s="77">
        <v>43999</v>
      </c>
      <c r="C118" s="80">
        <v>3113</v>
      </c>
      <c r="D118" s="81">
        <v>163</v>
      </c>
      <c r="E118" s="81">
        <v>3276</v>
      </c>
      <c r="F118" s="81">
        <v>20649</v>
      </c>
      <c r="G118" s="81">
        <v>23925</v>
      </c>
      <c r="H118" s="81">
        <v>-644</v>
      </c>
      <c r="I118" s="81">
        <v>179455</v>
      </c>
      <c r="J118" s="81">
        <v>34448</v>
      </c>
      <c r="K118" s="81">
        <v>237828</v>
      </c>
      <c r="L118" s="81">
        <v>4773408</v>
      </c>
    </row>
    <row r="119" ht="25" customHeight="1">
      <c r="B119" s="77">
        <v>44000</v>
      </c>
      <c r="C119" s="83">
        <v>2867</v>
      </c>
      <c r="D119" s="84">
        <v>168</v>
      </c>
      <c r="E119" s="84">
        <v>3035</v>
      </c>
      <c r="F119" s="84">
        <v>20066</v>
      </c>
      <c r="G119" s="84">
        <v>23101</v>
      </c>
      <c r="H119" s="84">
        <v>-824</v>
      </c>
      <c r="I119" s="84">
        <v>180544</v>
      </c>
      <c r="J119" s="84">
        <v>34514</v>
      </c>
      <c r="K119" s="84">
        <v>238159</v>
      </c>
      <c r="L119" s="84">
        <v>4831562</v>
      </c>
    </row>
    <row r="120" ht="25" customHeight="1">
      <c r="B120" s="77">
        <v>44001</v>
      </c>
      <c r="C120" s="80">
        <v>2632</v>
      </c>
      <c r="D120" s="81">
        <v>161</v>
      </c>
      <c r="E120" s="81">
        <v>2793</v>
      </c>
      <c r="F120" s="81">
        <v>18750</v>
      </c>
      <c r="G120" s="81">
        <v>21543</v>
      </c>
      <c r="H120" s="81">
        <v>-1558</v>
      </c>
      <c r="I120" s="81">
        <v>181907</v>
      </c>
      <c r="J120" s="81">
        <v>34561</v>
      </c>
      <c r="K120" s="81">
        <v>238011</v>
      </c>
      <c r="L120" s="81">
        <v>4889103</v>
      </c>
    </row>
    <row r="121" ht="25" customHeight="1">
      <c r="B121" s="77">
        <v>44002</v>
      </c>
      <c r="C121" s="83">
        <v>2474</v>
      </c>
      <c r="D121" s="84">
        <v>152</v>
      </c>
      <c r="E121" s="84">
        <v>2626</v>
      </c>
      <c r="F121" s="84">
        <v>18586</v>
      </c>
      <c r="G121" s="84">
        <v>21212</v>
      </c>
      <c r="H121" s="84">
        <v>-331</v>
      </c>
      <c r="I121" s="84">
        <v>182453</v>
      </c>
      <c r="J121" s="84">
        <v>34610</v>
      </c>
      <c r="K121" s="84">
        <v>238275</v>
      </c>
      <c r="L121" s="84">
        <v>4943825</v>
      </c>
    </row>
    <row r="122" ht="25" customHeight="1">
      <c r="B122" s="77">
        <v>44003</v>
      </c>
      <c r="C122" s="80">
        <v>2314</v>
      </c>
      <c r="D122" s="81">
        <v>148</v>
      </c>
      <c r="E122" s="81">
        <v>2462</v>
      </c>
      <c r="F122" s="81">
        <v>18510</v>
      </c>
      <c r="G122" s="81">
        <v>20972</v>
      </c>
      <c r="H122" s="81">
        <v>-240</v>
      </c>
      <c r="I122" s="81">
        <v>182893</v>
      </c>
      <c r="J122" s="81">
        <v>34634</v>
      </c>
      <c r="K122" s="81">
        <v>238499</v>
      </c>
      <c r="L122" s="81">
        <v>4984370</v>
      </c>
    </row>
    <row r="123" ht="25" customHeight="1">
      <c r="B123" s="77">
        <v>44004</v>
      </c>
      <c r="C123" s="83">
        <v>2038</v>
      </c>
      <c r="D123" s="84">
        <v>127</v>
      </c>
      <c r="E123" s="84">
        <v>2165</v>
      </c>
      <c r="F123" s="84">
        <v>18472</v>
      </c>
      <c r="G123" s="84">
        <v>20637</v>
      </c>
      <c r="H123" s="84">
        <v>-335</v>
      </c>
      <c r="I123" s="84">
        <v>183426</v>
      </c>
      <c r="J123" s="84">
        <v>34657</v>
      </c>
      <c r="K123" s="84">
        <v>238720</v>
      </c>
      <c r="L123" s="84">
        <v>5013342</v>
      </c>
    </row>
    <row r="124" ht="25" customHeight="1">
      <c r="B124" s="77">
        <v>44005</v>
      </c>
      <c r="C124" s="80">
        <v>1853</v>
      </c>
      <c r="D124" s="81">
        <v>115</v>
      </c>
      <c r="E124" s="81">
        <v>1968</v>
      </c>
      <c r="F124" s="81">
        <v>17605</v>
      </c>
      <c r="G124" s="81">
        <v>19573</v>
      </c>
      <c r="H124" s="81">
        <v>-1064</v>
      </c>
      <c r="I124" s="81">
        <v>184585</v>
      </c>
      <c r="J124" s="81">
        <v>34675</v>
      </c>
      <c r="K124" s="81">
        <v>238833</v>
      </c>
      <c r="L124" s="81">
        <v>5053827</v>
      </c>
    </row>
    <row r="125" ht="25" customHeight="1">
      <c r="B125" s="77">
        <v>44006</v>
      </c>
      <c r="C125" s="83">
        <v>1610</v>
      </c>
      <c r="D125" s="84">
        <v>107</v>
      </c>
      <c r="E125" s="84">
        <v>1717</v>
      </c>
      <c r="F125" s="84">
        <v>16938</v>
      </c>
      <c r="G125" s="84">
        <v>18655</v>
      </c>
      <c r="H125" s="84">
        <v>-918</v>
      </c>
      <c r="I125" s="84">
        <v>186111</v>
      </c>
      <c r="J125" s="84">
        <v>34644</v>
      </c>
      <c r="K125" s="84">
        <v>239410</v>
      </c>
      <c r="L125" s="84">
        <v>5107093</v>
      </c>
    </row>
    <row r="126" ht="25" customHeight="1">
      <c r="B126" s="77">
        <v>44007</v>
      </c>
      <c r="C126" s="80">
        <v>1515</v>
      </c>
      <c r="D126" s="81">
        <v>103</v>
      </c>
      <c r="E126" s="81">
        <v>1618</v>
      </c>
      <c r="F126" s="81">
        <v>16685</v>
      </c>
      <c r="G126" s="81">
        <v>18303</v>
      </c>
      <c r="H126" s="81">
        <v>-352</v>
      </c>
      <c r="I126" s="81">
        <v>186725</v>
      </c>
      <c r="J126" s="81">
        <v>34678</v>
      </c>
      <c r="K126" s="81">
        <v>239706</v>
      </c>
      <c r="L126" s="81">
        <v>5163154</v>
      </c>
    </row>
    <row r="127" ht="25" customHeight="1">
      <c r="B127" s="77">
        <v>44008</v>
      </c>
      <c r="C127" s="83">
        <v>1356</v>
      </c>
      <c r="D127" s="84">
        <v>105</v>
      </c>
      <c r="E127" s="84">
        <v>1461</v>
      </c>
      <c r="F127" s="84">
        <v>16177</v>
      </c>
      <c r="G127" s="84">
        <v>17638</v>
      </c>
      <c r="H127" s="84">
        <v>-665</v>
      </c>
      <c r="I127" s="84">
        <v>187615</v>
      </c>
      <c r="J127" s="84">
        <v>34708</v>
      </c>
      <c r="K127" s="84">
        <v>239961</v>
      </c>
      <c r="L127" s="84">
        <v>5215922</v>
      </c>
    </row>
    <row r="128" ht="25" customHeight="1">
      <c r="B128" s="77">
        <v>44009</v>
      </c>
      <c r="C128" s="80">
        <v>1260</v>
      </c>
      <c r="D128" s="81">
        <v>97</v>
      </c>
      <c r="E128" s="81">
        <v>1357</v>
      </c>
      <c r="F128" s="81">
        <v>15479</v>
      </c>
      <c r="G128" s="81">
        <v>16836</v>
      </c>
      <c r="H128" s="81">
        <v>-802</v>
      </c>
      <c r="I128" s="81">
        <v>188584</v>
      </c>
      <c r="J128" s="81">
        <v>34716</v>
      </c>
      <c r="K128" s="81">
        <v>240136</v>
      </c>
      <c r="L128" s="81">
        <v>5277273</v>
      </c>
    </row>
    <row r="129" ht="25" customHeight="1">
      <c r="B129" s="77">
        <v>44010</v>
      </c>
      <c r="C129" s="83">
        <v>1160</v>
      </c>
      <c r="D129" s="84">
        <v>98</v>
      </c>
      <c r="E129" s="84">
        <v>1258</v>
      </c>
      <c r="F129" s="84">
        <v>15423</v>
      </c>
      <c r="G129" s="84">
        <v>16681</v>
      </c>
      <c r="H129" s="84">
        <v>-155</v>
      </c>
      <c r="I129" s="84">
        <v>188891</v>
      </c>
      <c r="J129" s="84">
        <v>34738</v>
      </c>
      <c r="K129" s="84">
        <v>240310</v>
      </c>
      <c r="L129" s="84">
        <v>5314619</v>
      </c>
    </row>
    <row r="130" ht="25" customHeight="1">
      <c r="B130" s="77">
        <v>44011</v>
      </c>
      <c r="C130" s="80">
        <v>1120</v>
      </c>
      <c r="D130" s="81">
        <v>96</v>
      </c>
      <c r="E130" s="81">
        <v>1216</v>
      </c>
      <c r="F130" s="81">
        <v>15280</v>
      </c>
      <c r="G130" s="81">
        <v>16496</v>
      </c>
      <c r="H130" s="81">
        <v>-185</v>
      </c>
      <c r="I130" s="81">
        <v>189196</v>
      </c>
      <c r="J130" s="81">
        <v>34744</v>
      </c>
      <c r="K130" s="81">
        <v>240436</v>
      </c>
      <c r="L130" s="81">
        <v>5341837</v>
      </c>
    </row>
    <row r="131" ht="25" customHeight="1">
      <c r="B131" s="77">
        <v>44012</v>
      </c>
      <c r="C131" s="83">
        <v>1090</v>
      </c>
      <c r="D131" s="84">
        <v>93</v>
      </c>
      <c r="E131" s="84">
        <v>1183</v>
      </c>
      <c r="F131" s="84">
        <v>14380</v>
      </c>
      <c r="G131" s="84">
        <v>15563</v>
      </c>
      <c r="H131" s="84">
        <v>-933</v>
      </c>
      <c r="I131" s="84">
        <v>190248</v>
      </c>
      <c r="J131" s="84">
        <v>34767</v>
      </c>
      <c r="K131" s="84">
        <v>240578</v>
      </c>
      <c r="L131" s="84">
        <v>5390110</v>
      </c>
    </row>
    <row r="132" ht="25" customHeight="1">
      <c r="B132" s="77">
        <v>44013</v>
      </c>
      <c r="C132" s="80">
        <v>1025</v>
      </c>
      <c r="D132" s="81">
        <v>87</v>
      </c>
      <c r="E132" s="81">
        <v>1112</v>
      </c>
      <c r="F132" s="81">
        <v>14143</v>
      </c>
      <c r="G132" s="81">
        <v>15255</v>
      </c>
      <c r="H132" s="81">
        <v>-308</v>
      </c>
      <c r="I132" s="81">
        <v>190717</v>
      </c>
      <c r="J132" s="81">
        <v>34788</v>
      </c>
      <c r="K132" s="81">
        <v>240760</v>
      </c>
      <c r="L132" s="81">
        <v>5445476</v>
      </c>
    </row>
    <row r="133" ht="25" customHeight="1">
      <c r="B133" s="77">
        <v>44014</v>
      </c>
      <c r="C133" s="83">
        <v>963</v>
      </c>
      <c r="D133" s="84">
        <v>82</v>
      </c>
      <c r="E133" s="84">
        <v>1045</v>
      </c>
      <c r="F133" s="84">
        <v>14015</v>
      </c>
      <c r="G133" s="84">
        <v>15060</v>
      </c>
      <c r="H133" s="84">
        <v>-195</v>
      </c>
      <c r="I133" s="84">
        <v>191083</v>
      </c>
      <c r="J133" s="84">
        <v>34818</v>
      </c>
      <c r="K133" s="84">
        <v>240961</v>
      </c>
      <c r="L133" s="84">
        <v>5498719</v>
      </c>
    </row>
    <row r="134" ht="25" customHeight="1">
      <c r="B134" s="77">
        <v>44015</v>
      </c>
      <c r="C134" s="80">
        <v>956</v>
      </c>
      <c r="D134" s="81">
        <v>79</v>
      </c>
      <c r="E134" s="81">
        <v>1035</v>
      </c>
      <c r="F134" s="81">
        <v>13849</v>
      </c>
      <c r="G134" s="81">
        <v>14884</v>
      </c>
      <c r="H134" s="81">
        <v>-176</v>
      </c>
      <c r="I134" s="81">
        <v>191467</v>
      </c>
      <c r="J134" s="81">
        <v>34833</v>
      </c>
      <c r="K134" s="81">
        <v>241184</v>
      </c>
      <c r="L134" s="81">
        <v>5575815</v>
      </c>
    </row>
    <row r="135" ht="25" customHeight="1">
      <c r="B135" s="77">
        <v>44016</v>
      </c>
      <c r="C135" s="83">
        <v>940</v>
      </c>
      <c r="D135" s="84">
        <v>71</v>
      </c>
      <c r="E135" s="84">
        <v>1011</v>
      </c>
      <c r="F135" s="84">
        <v>13610</v>
      </c>
      <c r="G135" s="84">
        <v>14621</v>
      </c>
      <c r="H135" s="84">
        <v>-263</v>
      </c>
      <c r="I135" s="84">
        <v>191944</v>
      </c>
      <c r="J135" s="84">
        <v>34854</v>
      </c>
      <c r="K135" s="84">
        <v>241419</v>
      </c>
      <c r="L135" s="84">
        <v>5600826</v>
      </c>
    </row>
    <row r="136" ht="25" customHeight="1">
      <c r="B136" s="77">
        <v>44017</v>
      </c>
      <c r="C136" s="80">
        <v>945</v>
      </c>
      <c r="D136" s="81">
        <v>74</v>
      </c>
      <c r="E136" s="81">
        <v>1019</v>
      </c>
      <c r="F136" s="81">
        <v>13623</v>
      </c>
      <c r="G136" s="81">
        <v>14642</v>
      </c>
      <c r="H136" s="81">
        <v>21</v>
      </c>
      <c r="I136" s="81">
        <v>192108</v>
      </c>
      <c r="J136" s="81">
        <v>34861</v>
      </c>
      <c r="K136" s="81">
        <v>241611</v>
      </c>
      <c r="L136" s="81">
        <v>5638288</v>
      </c>
    </row>
    <row r="137" ht="25" customHeight="1">
      <c r="B137" s="77">
        <v>44018</v>
      </c>
      <c r="C137" s="83">
        <v>946</v>
      </c>
      <c r="D137" s="84">
        <v>72</v>
      </c>
      <c r="E137" s="84">
        <v>1018</v>
      </c>
      <c r="F137" s="84">
        <v>13691</v>
      </c>
      <c r="G137" s="84">
        <v>14709</v>
      </c>
      <c r="H137" s="84">
        <v>67</v>
      </c>
      <c r="I137" s="84">
        <v>192241</v>
      </c>
      <c r="J137" s="84">
        <v>34869</v>
      </c>
      <c r="K137" s="84">
        <v>241819</v>
      </c>
      <c r="L137" s="84">
        <v>5660454</v>
      </c>
    </row>
    <row r="138" ht="25" customHeight="1">
      <c r="B138" s="77">
        <v>44019</v>
      </c>
      <c r="C138" s="80">
        <v>940</v>
      </c>
      <c r="D138" s="81">
        <v>70</v>
      </c>
      <c r="E138" s="81">
        <v>1010</v>
      </c>
      <c r="F138" s="81">
        <v>13232</v>
      </c>
      <c r="G138" s="81">
        <v>14242</v>
      </c>
      <c r="H138" s="81">
        <v>-467</v>
      </c>
      <c r="I138" s="81">
        <v>192815</v>
      </c>
      <c r="J138" s="81">
        <v>34899</v>
      </c>
      <c r="K138" s="81">
        <v>241956</v>
      </c>
      <c r="L138" s="81">
        <v>5703673</v>
      </c>
    </row>
    <row r="139" ht="25" customHeight="1">
      <c r="B139" s="77">
        <v>44020</v>
      </c>
      <c r="C139" s="83">
        <v>899</v>
      </c>
      <c r="D139" s="84">
        <v>71</v>
      </c>
      <c r="E139" s="84">
        <v>970</v>
      </c>
      <c r="F139" s="84">
        <v>12625</v>
      </c>
      <c r="G139" s="84">
        <v>13595</v>
      </c>
      <c r="H139" s="84">
        <v>-647</v>
      </c>
      <c r="I139" s="84">
        <v>193640</v>
      </c>
      <c r="J139" s="84">
        <v>34914</v>
      </c>
      <c r="K139" s="84">
        <v>242149</v>
      </c>
      <c r="L139" s="84">
        <v>5754116</v>
      </c>
    </row>
    <row r="140" ht="25" customHeight="1">
      <c r="B140" s="77">
        <v>44021</v>
      </c>
      <c r="C140" s="80">
        <v>871</v>
      </c>
      <c r="D140" s="81">
        <v>69</v>
      </c>
      <c r="E140" s="81">
        <v>940</v>
      </c>
      <c r="F140" s="81">
        <v>12519</v>
      </c>
      <c r="G140" s="81">
        <v>13459</v>
      </c>
      <c r="H140" s="81">
        <v>-136</v>
      </c>
      <c r="I140" s="81">
        <v>193978</v>
      </c>
      <c r="J140" s="81">
        <v>34926</v>
      </c>
      <c r="K140" s="81">
        <v>242363</v>
      </c>
      <c r="L140" s="81">
        <v>5806668</v>
      </c>
    </row>
    <row r="141" ht="25" customHeight="1">
      <c r="B141" s="77">
        <v>44022</v>
      </c>
      <c r="C141" s="83">
        <v>844</v>
      </c>
      <c r="D141" s="84">
        <v>65</v>
      </c>
      <c r="E141" s="84">
        <v>909</v>
      </c>
      <c r="F141" s="84">
        <v>12519</v>
      </c>
      <c r="G141" s="84">
        <v>13428</v>
      </c>
      <c r="H141" s="84">
        <v>-31</v>
      </c>
      <c r="I141" s="84">
        <v>194273</v>
      </c>
      <c r="J141" s="84">
        <v>34938</v>
      </c>
      <c r="K141" s="84">
        <v>242639</v>
      </c>
      <c r="L141" s="84">
        <v>5854621</v>
      </c>
    </row>
    <row r="142" ht="25" customHeight="1">
      <c r="B142" s="77">
        <v>44023</v>
      </c>
      <c r="C142" s="80">
        <v>826</v>
      </c>
      <c r="D142" s="81">
        <v>67</v>
      </c>
      <c r="E142" s="81">
        <v>893</v>
      </c>
      <c r="F142" s="81">
        <v>12410</v>
      </c>
      <c r="G142" s="81">
        <v>13303</v>
      </c>
      <c r="H142" s="81">
        <v>-125</v>
      </c>
      <c r="I142" s="81">
        <v>194579</v>
      </c>
      <c r="J142" s="81">
        <v>34945</v>
      </c>
      <c r="K142" s="81">
        <v>242827</v>
      </c>
      <c r="L142" s="81">
        <v>5900552</v>
      </c>
    </row>
    <row r="143" ht="25" customHeight="1">
      <c r="B143" s="77">
        <v>44024</v>
      </c>
      <c r="C143" s="83">
        <v>776</v>
      </c>
      <c r="D143" s="84">
        <v>68</v>
      </c>
      <c r="E143" s="84">
        <v>844</v>
      </c>
      <c r="F143" s="84">
        <v>12335</v>
      </c>
      <c r="G143" s="84">
        <v>13179</v>
      </c>
      <c r="H143" s="84">
        <v>-124</v>
      </c>
      <c r="I143" s="84">
        <v>194928</v>
      </c>
      <c r="J143" s="84">
        <v>34954</v>
      </c>
      <c r="K143" s="84">
        <v>243061</v>
      </c>
      <c r="L143" s="84">
        <v>5938811</v>
      </c>
    </row>
  </sheetData>
  <mergeCells count="1">
    <mergeCell ref="B2:L2"/>
  </mergeCells>
  <pageMargins left="1" right="1" top="1" bottom="1" header="0.25" footer="0.25"/>
  <pageSetup firstPageNumber="1" fitToHeight="1" fitToWidth="1" scale="25" useFirstPageNumber="0" orientation="landscape" pageOrder="downThenOver"/>
  <headerFooter>
    <oddFooter>&amp;C&amp;"Helvetica Neue,Regular"&amp;10&amp;K000000&amp;P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0" customWidth="1"/>
    <col min="2" max="8" width="16.3516" style="340" customWidth="1"/>
    <col min="9" max="16384" width="16.3516" style="340" customWidth="1"/>
  </cols>
  <sheetData>
    <row r="1" ht="74.55" customHeight="1"/>
    <row r="2" ht="36.45" customHeight="1">
      <c r="B2" t="s" s="2">
        <v>87</v>
      </c>
      <c r="C2" s="2"/>
      <c r="D2" s="2"/>
      <c r="E2" s="2"/>
      <c r="F2" s="2"/>
      <c r="G2" s="2"/>
      <c r="H2" s="2"/>
    </row>
    <row r="3" ht="38.55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12</v>
      </c>
      <c r="D4" s="276">
        <v>1</v>
      </c>
      <c r="E4" s="276">
        <v>4</v>
      </c>
      <c r="F4" s="276">
        <v>1</v>
      </c>
      <c r="G4" s="276">
        <v>1</v>
      </c>
      <c r="H4" s="276">
        <f>C4-(D4+E4)</f>
        <v>7</v>
      </c>
    </row>
    <row r="5" ht="22.65" customHeight="1">
      <c r="B5" s="307">
        <v>43886</v>
      </c>
      <c r="C5" s="278">
        <v>14</v>
      </c>
      <c r="D5" s="279">
        <v>1</v>
      </c>
      <c r="E5" s="279">
        <v>11</v>
      </c>
      <c r="F5" s="279">
        <f>D5-D4</f>
        <v>0</v>
      </c>
      <c r="G5" s="279">
        <f>C5-C4</f>
        <v>2</v>
      </c>
      <c r="H5" s="279">
        <f>C5-(D5+E5)</f>
        <v>2</v>
      </c>
    </row>
    <row r="6" ht="22.65" customHeight="1">
      <c r="B6" s="277">
        <v>43887</v>
      </c>
      <c r="C6" s="280">
        <v>18</v>
      </c>
      <c r="D6" s="281">
        <v>2</v>
      </c>
      <c r="E6" s="281">
        <v>11</v>
      </c>
      <c r="F6" s="281">
        <f>D6-D5</f>
        <v>1</v>
      </c>
      <c r="G6" s="281">
        <f>C6-C5</f>
        <v>4</v>
      </c>
      <c r="H6" s="281">
        <f>C6-(D6+E6)</f>
        <v>5</v>
      </c>
    </row>
    <row r="7" ht="22.65" customHeight="1">
      <c r="B7" s="277">
        <v>43888</v>
      </c>
      <c r="C7" s="278">
        <v>38</v>
      </c>
      <c r="D7" s="279">
        <v>2</v>
      </c>
      <c r="E7" s="279">
        <v>11</v>
      </c>
      <c r="F7" s="279">
        <f>D7-D6</f>
        <v>0</v>
      </c>
      <c r="G7" s="279">
        <f>C7-C6</f>
        <v>20</v>
      </c>
      <c r="H7" s="279">
        <f>C7-(D7+E7)</f>
        <v>25</v>
      </c>
    </row>
    <row r="8" ht="22.65" customHeight="1">
      <c r="B8" s="277">
        <v>43889</v>
      </c>
      <c r="C8" s="280">
        <v>57</v>
      </c>
      <c r="D8" s="281">
        <v>2</v>
      </c>
      <c r="E8" s="281">
        <v>11</v>
      </c>
      <c r="F8" s="281">
        <f>D8-D7</f>
        <v>0</v>
      </c>
      <c r="G8" s="281">
        <f>C8-C7</f>
        <v>19</v>
      </c>
      <c r="H8" s="281">
        <f>C8-(D8+E8)</f>
        <v>44</v>
      </c>
    </row>
    <row r="9" ht="22.65" customHeight="1">
      <c r="B9" s="277">
        <v>43890</v>
      </c>
      <c r="C9" s="278">
        <v>100</v>
      </c>
      <c r="D9" s="279">
        <v>2</v>
      </c>
      <c r="E9" s="279">
        <v>12</v>
      </c>
      <c r="F9" s="279">
        <f>D9-D8</f>
        <v>0</v>
      </c>
      <c r="G9" s="279">
        <f>C9-C8</f>
        <v>43</v>
      </c>
      <c r="H9" s="279">
        <f>C9-(D9+E9)</f>
        <v>86</v>
      </c>
    </row>
    <row r="10" ht="22.65" customHeight="1">
      <c r="B10" s="277">
        <v>43891</v>
      </c>
      <c r="C10" s="280">
        <v>130</v>
      </c>
      <c r="D10" s="281">
        <v>2</v>
      </c>
      <c r="E10" s="281">
        <v>12</v>
      </c>
      <c r="F10" s="281">
        <f>D10-D9</f>
        <v>0</v>
      </c>
      <c r="G10" s="281">
        <f>C10-C9</f>
        <v>30</v>
      </c>
      <c r="H10" s="281">
        <f>C10-(D10+E10)</f>
        <v>116</v>
      </c>
    </row>
    <row r="11" ht="22.65" customHeight="1">
      <c r="B11" s="277">
        <v>43892</v>
      </c>
      <c r="C11" s="278">
        <v>191</v>
      </c>
      <c r="D11" s="279">
        <v>3</v>
      </c>
      <c r="E11" s="279">
        <v>12</v>
      </c>
      <c r="F11" s="279">
        <f>D11-D10</f>
        <v>1</v>
      </c>
      <c r="G11" s="279">
        <f>C11-C10</f>
        <v>61</v>
      </c>
      <c r="H11" s="279">
        <f>C11-(D11+E11)</f>
        <v>176</v>
      </c>
    </row>
    <row r="12" ht="22.65" customHeight="1">
      <c r="B12" s="277">
        <v>43893</v>
      </c>
      <c r="C12" s="280">
        <v>204</v>
      </c>
      <c r="D12" s="281">
        <v>4</v>
      </c>
      <c r="E12" s="281">
        <v>12</v>
      </c>
      <c r="F12" s="281">
        <f>D12-D11</f>
        <v>1</v>
      </c>
      <c r="G12" s="281">
        <f>C12-C11</f>
        <v>13</v>
      </c>
      <c r="H12" s="281">
        <f>C12-(D12+E12)</f>
        <v>188</v>
      </c>
    </row>
    <row r="13" ht="22.65" customHeight="1">
      <c r="B13" s="277">
        <v>43894</v>
      </c>
      <c r="C13" s="278">
        <v>285</v>
      </c>
      <c r="D13" s="279">
        <v>4</v>
      </c>
      <c r="E13" s="279">
        <v>12</v>
      </c>
      <c r="F13" s="279">
        <f>D13-D12</f>
        <v>0</v>
      </c>
      <c r="G13" s="279">
        <f>C13-C12</f>
        <v>81</v>
      </c>
      <c r="H13" s="279">
        <f>C13-(D13+E13)</f>
        <v>269</v>
      </c>
    </row>
    <row r="14" ht="22.65" customHeight="1">
      <c r="B14" s="277">
        <v>43895</v>
      </c>
      <c r="C14" s="280">
        <v>377</v>
      </c>
      <c r="D14" s="281">
        <v>6</v>
      </c>
      <c r="E14" s="281">
        <v>12</v>
      </c>
      <c r="F14" s="281">
        <f>D14-D13</f>
        <v>2</v>
      </c>
      <c r="G14" s="281">
        <f>C14-C13</f>
        <v>92</v>
      </c>
      <c r="H14" s="281">
        <f>C14-(D14+E14)</f>
        <v>359</v>
      </c>
    </row>
    <row r="15" ht="22.65" customHeight="1">
      <c r="B15" s="277">
        <v>43896</v>
      </c>
      <c r="C15" s="278">
        <v>653</v>
      </c>
      <c r="D15" s="279">
        <v>9</v>
      </c>
      <c r="E15" s="279">
        <v>12</v>
      </c>
      <c r="F15" s="279">
        <f>D15-D14</f>
        <v>3</v>
      </c>
      <c r="G15" s="279">
        <f>C15-C14</f>
        <v>276</v>
      </c>
      <c r="H15" s="279">
        <f>C15-(D15+E15)</f>
        <v>632</v>
      </c>
    </row>
    <row r="16" ht="22.65" customHeight="1">
      <c r="B16" s="277">
        <v>43897</v>
      </c>
      <c r="C16" s="280">
        <v>949</v>
      </c>
      <c r="D16" s="281">
        <v>11</v>
      </c>
      <c r="E16" s="281">
        <v>12</v>
      </c>
      <c r="F16" s="281">
        <f>D16-D15</f>
        <v>2</v>
      </c>
      <c r="G16" s="281">
        <f>C16-C15</f>
        <v>296</v>
      </c>
      <c r="H16" s="281">
        <f>C16-(D16+E16)</f>
        <v>926</v>
      </c>
    </row>
    <row r="17" ht="22.65" customHeight="1">
      <c r="B17" s="277">
        <v>43898</v>
      </c>
      <c r="C17" s="278">
        <v>1126</v>
      </c>
      <c r="D17" s="279">
        <v>19</v>
      </c>
      <c r="E17" s="279">
        <v>12</v>
      </c>
      <c r="F17" s="279">
        <f>D17-D16</f>
        <v>8</v>
      </c>
      <c r="G17" s="279">
        <f>C17-C16</f>
        <v>177</v>
      </c>
      <c r="H17" s="279">
        <f>C17-(D17+E17)</f>
        <v>1095</v>
      </c>
    </row>
    <row r="18" ht="22.65" customHeight="1">
      <c r="B18" s="277">
        <v>43899</v>
      </c>
      <c r="C18" s="280">
        <v>1412</v>
      </c>
      <c r="D18" s="281">
        <v>19</v>
      </c>
      <c r="E18" s="281">
        <v>12</v>
      </c>
      <c r="F18" s="281">
        <f>D18-D17</f>
        <v>0</v>
      </c>
      <c r="G18" s="281">
        <f>C18-C17</f>
        <v>286</v>
      </c>
      <c r="H18" s="281">
        <f>C18-(D18+E18)</f>
        <v>1381</v>
      </c>
    </row>
    <row r="19" ht="22.65" customHeight="1">
      <c r="B19" s="277">
        <v>43900</v>
      </c>
      <c r="C19" s="278">
        <v>1781</v>
      </c>
      <c r="D19" s="279">
        <v>33</v>
      </c>
      <c r="E19" s="279">
        <v>12</v>
      </c>
      <c r="F19" s="279">
        <f>D19-D18</f>
        <v>14</v>
      </c>
      <c r="G19" s="279">
        <f>C19-C18</f>
        <v>369</v>
      </c>
      <c r="H19" s="279">
        <f>C19-(D19+E19)</f>
        <v>1736</v>
      </c>
    </row>
    <row r="20" ht="22.65" customHeight="1">
      <c r="B20" s="277">
        <v>43901</v>
      </c>
      <c r="C20" s="280">
        <v>2281</v>
      </c>
      <c r="D20" s="281">
        <v>48</v>
      </c>
      <c r="E20" s="281">
        <v>12</v>
      </c>
      <c r="F20" s="281">
        <f>D20-D19</f>
        <v>15</v>
      </c>
      <c r="G20" s="281">
        <f>C20-C19</f>
        <v>500</v>
      </c>
      <c r="H20" s="281">
        <f>C20-(D20+E20)</f>
        <v>2221</v>
      </c>
    </row>
    <row r="21" ht="22.65" customHeight="1">
      <c r="B21" s="277">
        <v>43902</v>
      </c>
      <c r="C21" s="278">
        <v>2876</v>
      </c>
      <c r="D21" s="279">
        <v>61</v>
      </c>
      <c r="E21" s="279">
        <v>12</v>
      </c>
      <c r="F21" s="279">
        <f>D21-D20</f>
        <v>13</v>
      </c>
      <c r="G21" s="279">
        <f>C21-C20</f>
        <v>595</v>
      </c>
      <c r="H21" s="279">
        <f>C21-(D21+E21)</f>
        <v>2803</v>
      </c>
    </row>
    <row r="22" ht="24.15" customHeight="1">
      <c r="B22" s="305">
        <v>43903</v>
      </c>
      <c r="C22" s="318">
        <v>3661</v>
      </c>
      <c r="D22" s="319">
        <v>79</v>
      </c>
      <c r="E22" s="319">
        <v>12</v>
      </c>
      <c r="F22" s="281">
        <f>D22-D21</f>
        <v>18</v>
      </c>
      <c r="G22" s="281">
        <f>C22-C21</f>
        <v>785</v>
      </c>
      <c r="H22" s="281">
        <f>C22-(D22+E22)</f>
        <v>3570</v>
      </c>
    </row>
    <row r="23" ht="25.65" customHeight="1">
      <c r="B23" s="301">
        <v>43904</v>
      </c>
      <c r="C23" s="341">
        <v>4499</v>
      </c>
      <c r="D23" s="322">
        <v>91</v>
      </c>
      <c r="E23" s="323">
        <v>12</v>
      </c>
      <c r="F23" s="325">
        <f>D23-D22</f>
        <v>12</v>
      </c>
      <c r="G23" s="279">
        <f>C23-C22</f>
        <v>838</v>
      </c>
      <c r="H23" s="279">
        <f>C23-(D23+E23)</f>
        <v>4396</v>
      </c>
    </row>
    <row r="24" ht="24.15" customHeight="1">
      <c r="B24" s="304">
        <v>43905</v>
      </c>
      <c r="C24" s="327">
        <v>5421</v>
      </c>
      <c r="D24" s="328">
        <v>127</v>
      </c>
      <c r="E24" s="328">
        <v>12</v>
      </c>
      <c r="F24" s="281">
        <f>D24-D23</f>
        <v>36</v>
      </c>
      <c r="G24" s="281">
        <f>C24-C23</f>
        <v>922</v>
      </c>
      <c r="H24" s="281">
        <f>C24-(D24+E24)</f>
        <v>5282</v>
      </c>
    </row>
    <row r="25" ht="24.15" customHeight="1">
      <c r="B25" s="305">
        <v>43906</v>
      </c>
      <c r="C25" s="329">
        <v>6633</v>
      </c>
      <c r="D25" s="330">
        <v>148</v>
      </c>
      <c r="E25" s="330">
        <v>12</v>
      </c>
      <c r="F25" s="279">
        <f>D25-D24</f>
        <v>21</v>
      </c>
      <c r="G25" s="279">
        <f>C25-C24</f>
        <v>1212</v>
      </c>
      <c r="H25" s="279">
        <f>C25-(D25+E25)</f>
        <v>6473</v>
      </c>
    </row>
    <row r="26" ht="25.65" customHeight="1">
      <c r="B26" s="301">
        <v>43907</v>
      </c>
      <c r="C26" s="331">
        <v>7730</v>
      </c>
      <c r="D26" s="332">
        <v>175</v>
      </c>
      <c r="E26" s="333">
        <v>12</v>
      </c>
      <c r="F26" s="303">
        <f>D26-D25</f>
        <v>27</v>
      </c>
      <c r="G26" s="281">
        <f>C26-C25</f>
        <v>1097</v>
      </c>
      <c r="H26" s="281">
        <f>C26-(D26+E26)</f>
        <v>7543</v>
      </c>
    </row>
    <row r="27" ht="24.15" customHeight="1">
      <c r="B27" s="304">
        <v>43908</v>
      </c>
      <c r="C27" s="335">
        <v>9134</v>
      </c>
      <c r="D27" s="336">
        <v>244</v>
      </c>
      <c r="E27" s="336">
        <v>12</v>
      </c>
      <c r="F27" s="279">
        <f>D27-D26</f>
        <v>69</v>
      </c>
      <c r="G27" s="279">
        <f>C27-C26</f>
        <v>1404</v>
      </c>
      <c r="H27" s="279">
        <f>C27-(D27+E27)</f>
        <v>8878</v>
      </c>
    </row>
    <row r="28" ht="22.65" customHeight="1">
      <c r="B28" s="277">
        <v>43909</v>
      </c>
      <c r="C28" s="280">
        <v>10995</v>
      </c>
      <c r="D28" s="281">
        <v>372</v>
      </c>
      <c r="E28" s="281">
        <v>602</v>
      </c>
      <c r="F28" s="281">
        <f>D28-D27</f>
        <v>128</v>
      </c>
      <c r="G28" s="281">
        <f>C28-C27</f>
        <v>1861</v>
      </c>
      <c r="H28" s="281">
        <f>C28-(D28+E28)</f>
        <v>10021</v>
      </c>
    </row>
    <row r="29" ht="22.65" customHeight="1">
      <c r="B29" s="277">
        <v>43910</v>
      </c>
      <c r="C29" s="278">
        <v>12612</v>
      </c>
      <c r="D29" s="279">
        <v>450</v>
      </c>
      <c r="E29" s="279">
        <v>1295</v>
      </c>
      <c r="F29" s="279">
        <f>D29-D28</f>
        <v>78</v>
      </c>
      <c r="G29" s="279">
        <f>C29-C28</f>
        <v>1617</v>
      </c>
      <c r="H29" s="279">
        <f>C29-(D29+E29)</f>
        <v>10867</v>
      </c>
    </row>
    <row r="30" ht="22.65" customHeight="1">
      <c r="B30" s="277">
        <v>43911</v>
      </c>
      <c r="C30" s="280">
        <v>14459</v>
      </c>
      <c r="D30" s="281">
        <v>562</v>
      </c>
      <c r="E30" s="281">
        <v>1587</v>
      </c>
      <c r="F30" s="281">
        <f>D30-D29</f>
        <v>112</v>
      </c>
      <c r="G30" s="281">
        <f>C30-C29</f>
        <v>1847</v>
      </c>
      <c r="H30" s="281">
        <f>C30-(D30+E30)</f>
        <v>12310</v>
      </c>
    </row>
    <row r="31" ht="22.65" customHeight="1">
      <c r="B31" s="277">
        <v>43912</v>
      </c>
      <c r="C31" s="278">
        <v>16018</v>
      </c>
      <c r="D31" s="279">
        <v>674</v>
      </c>
      <c r="E31" s="279">
        <v>2200</v>
      </c>
      <c r="F31" s="279">
        <f>D31-D30</f>
        <v>112</v>
      </c>
      <c r="G31" s="279">
        <f>C31-C30</f>
        <v>1559</v>
      </c>
      <c r="H31" s="279">
        <f>C31-(D31+E31)</f>
        <v>13144</v>
      </c>
    </row>
    <row r="32" ht="22.65" customHeight="1">
      <c r="B32" s="277">
        <v>43913</v>
      </c>
      <c r="C32" s="280">
        <v>19856</v>
      </c>
      <c r="D32" s="281">
        <v>860</v>
      </c>
      <c r="E32" s="281">
        <v>2200</v>
      </c>
      <c r="F32" s="281">
        <f>D32-D31</f>
        <v>186</v>
      </c>
      <c r="G32" s="281">
        <f>C32-C31</f>
        <v>3838</v>
      </c>
      <c r="H32" s="281">
        <f>C32-(D32+E32)</f>
        <v>16796</v>
      </c>
    </row>
    <row r="33" ht="22.65" customHeight="1">
      <c r="B33" s="307">
        <v>43914</v>
      </c>
      <c r="C33" s="278">
        <v>22304</v>
      </c>
      <c r="D33" s="279">
        <v>1100</v>
      </c>
      <c r="E33" s="279">
        <v>3281</v>
      </c>
      <c r="F33" s="279">
        <f>D33-D32</f>
        <v>240</v>
      </c>
      <c r="G33" s="279">
        <f>C33-C32</f>
        <v>2448</v>
      </c>
      <c r="H33" s="279">
        <f>C33-(D33+E33)</f>
        <v>17923</v>
      </c>
    </row>
    <row r="34" ht="22.65" customHeight="1">
      <c r="B34" s="307">
        <v>43915</v>
      </c>
      <c r="C34" s="280">
        <v>25233</v>
      </c>
      <c r="D34" s="281">
        <v>1331</v>
      </c>
      <c r="E34" s="281">
        <v>3900</v>
      </c>
      <c r="F34" s="281">
        <f>D34-D33</f>
        <v>231</v>
      </c>
      <c r="G34" s="281">
        <f>C34-C33</f>
        <v>2929</v>
      </c>
      <c r="H34" s="281">
        <f>C34-(D34+E34)</f>
        <v>20002</v>
      </c>
    </row>
    <row r="35" ht="22.65" customHeight="1">
      <c r="B35" s="307">
        <v>43916</v>
      </c>
      <c r="C35" s="278">
        <v>29155</v>
      </c>
      <c r="D35" s="279">
        <v>1596</v>
      </c>
      <c r="E35" s="279">
        <v>4948</v>
      </c>
      <c r="F35" s="279">
        <f>D35-D34</f>
        <v>265</v>
      </c>
      <c r="G35" s="279">
        <f>C35-C34</f>
        <v>3922</v>
      </c>
      <c r="H35" s="279">
        <f>C35-(D35+E35)</f>
        <v>22611</v>
      </c>
    </row>
    <row r="36" ht="22.65" customHeight="1">
      <c r="B36" s="307">
        <v>43917</v>
      </c>
      <c r="C36" s="280">
        <v>32964</v>
      </c>
      <c r="D36" s="281">
        <v>1995</v>
      </c>
      <c r="E36" s="281">
        <v>5700</v>
      </c>
      <c r="F36" s="281">
        <f>D36-D35</f>
        <v>399</v>
      </c>
      <c r="G36" s="281">
        <f>C36-C35</f>
        <v>3809</v>
      </c>
      <c r="H36" s="281">
        <f>C36-(D36+E36)</f>
        <v>25269</v>
      </c>
    </row>
    <row r="37" ht="22.65" customHeight="1">
      <c r="B37" s="307">
        <v>43918</v>
      </c>
      <c r="C37" s="278">
        <v>37575</v>
      </c>
      <c r="D37" s="279">
        <v>2314</v>
      </c>
      <c r="E37" s="279">
        <v>6624</v>
      </c>
      <c r="F37" s="279">
        <f>D37-D36</f>
        <v>319</v>
      </c>
      <c r="G37" s="279">
        <f>C37-C36</f>
        <v>4611</v>
      </c>
      <c r="H37" s="279">
        <f>C37-(D37+E37)</f>
        <v>28637</v>
      </c>
    </row>
    <row r="38" ht="22.65" customHeight="1">
      <c r="B38" s="307">
        <v>43919</v>
      </c>
      <c r="C38" s="280">
        <v>40174</v>
      </c>
      <c r="D38" s="281">
        <v>2606</v>
      </c>
      <c r="E38" s="281">
        <v>7202</v>
      </c>
      <c r="F38" s="281">
        <f>D38-D37</f>
        <v>292</v>
      </c>
      <c r="G38" s="281">
        <f>C38-C37</f>
        <v>2599</v>
      </c>
      <c r="H38" s="281">
        <f>C38-(D38+E38)</f>
        <v>30366</v>
      </c>
    </row>
    <row r="39" ht="22.65" customHeight="1">
      <c r="B39" s="307">
        <v>43920</v>
      </c>
      <c r="C39" s="278">
        <v>44550</v>
      </c>
      <c r="D39" s="279">
        <v>3024</v>
      </c>
      <c r="E39" s="279">
        <v>7927</v>
      </c>
      <c r="F39" s="279">
        <f>D39-D38</f>
        <v>418</v>
      </c>
      <c r="G39" s="279">
        <f>C39-C38</f>
        <v>4376</v>
      </c>
      <c r="H39" s="279">
        <f>C39-(D39+E39)</f>
        <v>33599</v>
      </c>
    </row>
    <row r="40" ht="22.65" customHeight="1">
      <c r="B40" s="307">
        <v>43921</v>
      </c>
      <c r="C40" s="280">
        <v>52128</v>
      </c>
      <c r="D40" s="281">
        <v>3523</v>
      </c>
      <c r="E40" s="281">
        <v>9444</v>
      </c>
      <c r="F40" s="281">
        <f>D40-D39</f>
        <v>499</v>
      </c>
      <c r="G40" s="281">
        <f>C40-C39</f>
        <v>7578</v>
      </c>
      <c r="H40" s="281">
        <f>C40-(D40+E40)</f>
        <v>39161</v>
      </c>
    </row>
    <row r="41" ht="24.15" customHeight="1">
      <c r="B41" s="308">
        <v>43922</v>
      </c>
      <c r="C41" s="278">
        <v>56989</v>
      </c>
      <c r="D41" s="279">
        <v>4032</v>
      </c>
      <c r="E41" s="279">
        <v>10934</v>
      </c>
      <c r="F41" s="279">
        <f>D41-D40</f>
        <v>509</v>
      </c>
      <c r="G41" s="279">
        <f>C41-C40</f>
        <v>4861</v>
      </c>
      <c r="H41" s="279">
        <f>C41-(D41+E41)</f>
        <v>42023</v>
      </c>
    </row>
    <row r="42" ht="25.65" customHeight="1">
      <c r="B42" s="309">
        <v>43923</v>
      </c>
      <c r="C42" s="303">
        <v>59105</v>
      </c>
      <c r="D42" s="281">
        <v>5387</v>
      </c>
      <c r="E42" s="281">
        <v>12428</v>
      </c>
      <c r="F42" s="281">
        <f>D42-D41</f>
        <v>1355</v>
      </c>
      <c r="G42" s="281">
        <f>C42-C41</f>
        <v>2116</v>
      </c>
      <c r="H42" s="281">
        <f>C42-(D42+E42)</f>
        <v>41290</v>
      </c>
    </row>
    <row r="43" ht="24.15" customHeight="1">
      <c r="B43" s="306">
        <v>43924</v>
      </c>
      <c r="C43" s="278">
        <v>64338</v>
      </c>
      <c r="D43" s="279">
        <v>6507</v>
      </c>
      <c r="E43" s="279">
        <v>14008</v>
      </c>
      <c r="F43" s="279">
        <f>D43-D42</f>
        <v>1120</v>
      </c>
      <c r="G43" s="279">
        <f>C43-C42</f>
        <v>5233</v>
      </c>
      <c r="H43" s="279">
        <f>C43-(D43+E43)</f>
        <v>43823</v>
      </c>
    </row>
    <row r="44" ht="22.65" customHeight="1">
      <c r="B44" s="307">
        <v>43925</v>
      </c>
      <c r="C44" s="280">
        <v>68605</v>
      </c>
      <c r="D44" s="281">
        <v>7560</v>
      </c>
      <c r="E44" s="281">
        <v>15438</v>
      </c>
      <c r="F44" s="281">
        <f>D44-D43</f>
        <v>1053</v>
      </c>
      <c r="G44" s="281">
        <f>C44-C43</f>
        <v>4267</v>
      </c>
      <c r="H44" s="281">
        <f>C44-(D44+E44)</f>
        <v>45607</v>
      </c>
    </row>
    <row r="45" ht="22.65" customHeight="1">
      <c r="B45" s="307">
        <v>43926</v>
      </c>
      <c r="C45" s="278">
        <v>70478</v>
      </c>
      <c r="D45" s="279">
        <v>8078</v>
      </c>
      <c r="E45" s="279">
        <v>16183</v>
      </c>
      <c r="F45" s="279">
        <f>D45-D44</f>
        <v>518</v>
      </c>
      <c r="G45" s="279">
        <f>C45-C44</f>
        <v>1873</v>
      </c>
      <c r="H45" s="279">
        <f>C45-(D45+E45)</f>
        <v>46217</v>
      </c>
    </row>
    <row r="46" ht="22.65" customHeight="1">
      <c r="B46" s="307">
        <v>43927</v>
      </c>
      <c r="C46" s="280">
        <v>74390</v>
      </c>
      <c r="D46" s="281">
        <v>8911</v>
      </c>
      <c r="E46" s="281">
        <v>17250</v>
      </c>
      <c r="F46" s="281">
        <f>D46-D45</f>
        <v>833</v>
      </c>
      <c r="G46" s="281">
        <f>C46-C45</f>
        <v>3912</v>
      </c>
      <c r="H46" s="281">
        <f>C46-(D46+E46)</f>
        <v>48229</v>
      </c>
    </row>
    <row r="47" ht="22.65" customHeight="1">
      <c r="B47" s="307">
        <v>43928</v>
      </c>
      <c r="C47" s="278">
        <v>78167</v>
      </c>
      <c r="D47" s="279">
        <v>10328</v>
      </c>
      <c r="E47" s="279">
        <v>19337</v>
      </c>
      <c r="F47" s="279">
        <f>D47-D46</f>
        <v>1417</v>
      </c>
      <c r="G47" s="279">
        <f>C47-C46</f>
        <v>3777</v>
      </c>
      <c r="H47" s="279">
        <f>C47-(D47+E47)</f>
        <v>48502</v>
      </c>
    </row>
    <row r="48" ht="22.65" customHeight="1">
      <c r="B48" s="307">
        <v>43929</v>
      </c>
      <c r="C48" s="280">
        <v>82048</v>
      </c>
      <c r="D48" s="281">
        <v>10869</v>
      </c>
      <c r="E48" s="281">
        <v>21254</v>
      </c>
      <c r="F48" s="281">
        <f>D48-D47</f>
        <v>541</v>
      </c>
      <c r="G48" s="281">
        <f>C48-C47</f>
        <v>3881</v>
      </c>
      <c r="H48" s="281">
        <f>C48-(D48+E48)</f>
        <v>49925</v>
      </c>
    </row>
    <row r="49" ht="22.65" customHeight="1">
      <c r="B49" s="307">
        <v>43930</v>
      </c>
      <c r="C49" s="278">
        <v>86334</v>
      </c>
      <c r="D49" s="279">
        <v>12210</v>
      </c>
      <c r="E49" s="279">
        <v>23206</v>
      </c>
      <c r="F49" s="279">
        <f>D49-D48</f>
        <v>1341</v>
      </c>
      <c r="G49" s="279">
        <f>C49-C48</f>
        <v>4286</v>
      </c>
      <c r="H49" s="279">
        <f>C49-(D49+E49)</f>
        <v>50918</v>
      </c>
    </row>
    <row r="50" ht="22.65" customHeight="1">
      <c r="B50" s="307">
        <v>43931</v>
      </c>
      <c r="C50" s="280">
        <v>90676</v>
      </c>
      <c r="D50" s="281">
        <v>13197</v>
      </c>
      <c r="E50" s="281">
        <v>24932</v>
      </c>
      <c r="F50" s="281">
        <f>D50-D49</f>
        <v>987</v>
      </c>
      <c r="G50" s="281">
        <f>C50-C49</f>
        <v>4342</v>
      </c>
      <c r="H50" s="281">
        <f>C50-(D50+E50)</f>
        <v>52547</v>
      </c>
    </row>
    <row r="51" ht="22.65" customHeight="1">
      <c r="B51" s="307">
        <v>43932</v>
      </c>
      <c r="C51" s="278">
        <v>93790</v>
      </c>
      <c r="D51" s="279">
        <v>13832</v>
      </c>
      <c r="E51" s="279">
        <v>26391</v>
      </c>
      <c r="F51" s="279">
        <f>D51-D50</f>
        <v>635</v>
      </c>
      <c r="G51" s="279">
        <f>C51-C50</f>
        <v>3114</v>
      </c>
      <c r="H51" s="279">
        <f>C51-(D51+E51)</f>
        <v>53567</v>
      </c>
    </row>
    <row r="52" ht="22.65" customHeight="1">
      <c r="B52" s="307">
        <v>43933</v>
      </c>
      <c r="C52" s="280">
        <v>95403</v>
      </c>
      <c r="D52" s="281">
        <v>14393</v>
      </c>
      <c r="E52" s="281">
        <v>27186</v>
      </c>
      <c r="F52" s="281">
        <f>D52-D51</f>
        <v>561</v>
      </c>
      <c r="G52" s="281">
        <f>C52-C51</f>
        <v>1613</v>
      </c>
      <c r="H52" s="281">
        <f>C52-(D52+E52)</f>
        <v>53824</v>
      </c>
    </row>
    <row r="53" ht="22.65" customHeight="1">
      <c r="B53" s="307">
        <v>43934</v>
      </c>
      <c r="C53" s="278">
        <v>98076</v>
      </c>
      <c r="D53" s="279">
        <v>14967</v>
      </c>
      <c r="E53" s="279">
        <v>27718</v>
      </c>
      <c r="F53" s="279">
        <f>D53-D52</f>
        <v>574</v>
      </c>
      <c r="G53" s="279">
        <f>C53-C52</f>
        <v>2673</v>
      </c>
      <c r="H53" s="279">
        <f>C53-(D53+E53)</f>
        <v>55391</v>
      </c>
    </row>
    <row r="54" ht="22.65" customHeight="1">
      <c r="B54" s="307">
        <v>43935</v>
      </c>
      <c r="C54" s="280">
        <v>103573</v>
      </c>
      <c r="D54" s="281">
        <v>15729</v>
      </c>
      <c r="E54" s="281">
        <v>28805</v>
      </c>
      <c r="F54" s="281">
        <f>D54-D53</f>
        <v>762</v>
      </c>
      <c r="G54" s="281">
        <f>C54-C53</f>
        <v>5497</v>
      </c>
      <c r="H54" s="281">
        <f>C54-(D54+E54)</f>
        <v>59039</v>
      </c>
    </row>
    <row r="55" ht="22.65" customHeight="1">
      <c r="B55" s="307">
        <v>43936</v>
      </c>
      <c r="C55" s="278">
        <v>106206</v>
      </c>
      <c r="D55" s="279">
        <v>17167</v>
      </c>
      <c r="E55" s="279">
        <v>30955</v>
      </c>
      <c r="F55" s="279">
        <f>D55-D54</f>
        <v>1438</v>
      </c>
      <c r="G55" s="279">
        <f>C55-C54</f>
        <v>2633</v>
      </c>
      <c r="H55" s="279">
        <f>C55-(D55+E55)</f>
        <v>58084</v>
      </c>
    </row>
    <row r="56" ht="22.65" customHeight="1">
      <c r="B56" s="307">
        <v>43937</v>
      </c>
      <c r="C56" s="280">
        <v>108847</v>
      </c>
      <c r="D56" s="281">
        <v>17920</v>
      </c>
      <c r="E56" s="281">
        <v>32812</v>
      </c>
      <c r="F56" s="281">
        <f>D56-D55</f>
        <v>753</v>
      </c>
      <c r="G56" s="281">
        <f>C56-C55</f>
        <v>2641</v>
      </c>
      <c r="H56" s="281">
        <f>C56-(D56+E56)</f>
        <v>58115</v>
      </c>
    </row>
    <row r="57" ht="22.65" customHeight="1">
      <c r="B57" s="307">
        <v>43938</v>
      </c>
      <c r="C57" s="278">
        <v>109252</v>
      </c>
      <c r="D57" s="279">
        <v>18681</v>
      </c>
      <c r="E57" s="279">
        <v>34420</v>
      </c>
      <c r="F57" s="279">
        <f>D57-D56</f>
        <v>761</v>
      </c>
      <c r="G57" s="279">
        <f>C57-C56</f>
        <v>405</v>
      </c>
      <c r="H57" s="279">
        <f>C57-(D57+E57)</f>
        <v>56151</v>
      </c>
    </row>
    <row r="58" ht="22.65" customHeight="1">
      <c r="B58" s="307">
        <v>43939</v>
      </c>
      <c r="C58" s="280">
        <v>111821</v>
      </c>
      <c r="D58" s="281">
        <v>19323</v>
      </c>
      <c r="E58" s="281">
        <v>35983</v>
      </c>
      <c r="F58" s="281">
        <f>D58-D57</f>
        <v>642</v>
      </c>
      <c r="G58" s="281">
        <f>C58-C57</f>
        <v>2569</v>
      </c>
      <c r="H58" s="281">
        <f>C58-(D58+E58)</f>
        <v>56515</v>
      </c>
    </row>
    <row r="59" ht="22.65" customHeight="1">
      <c r="B59" s="307">
        <v>43940</v>
      </c>
      <c r="C59" s="278">
        <v>112606</v>
      </c>
      <c r="D59" s="279">
        <v>19718</v>
      </c>
      <c r="E59" s="279">
        <v>36578</v>
      </c>
      <c r="F59" s="279">
        <f>D59-D58</f>
        <v>395</v>
      </c>
      <c r="G59" s="279">
        <f>C59-C58</f>
        <v>785</v>
      </c>
      <c r="H59" s="279">
        <f>C59-(D59+E59)</f>
        <v>56310</v>
      </c>
    </row>
    <row r="60" ht="22.65" customHeight="1">
      <c r="B60" s="307">
        <v>43941</v>
      </c>
      <c r="C60" s="280">
        <v>114657</v>
      </c>
      <c r="D60" s="281">
        <v>20265</v>
      </c>
      <c r="E60" s="281">
        <v>37409</v>
      </c>
      <c r="F60" s="281">
        <f>D60-D59</f>
        <v>547</v>
      </c>
      <c r="G60" s="281">
        <f>C60-C59</f>
        <v>2051</v>
      </c>
      <c r="H60" s="281">
        <f>C60-(D60+E60)</f>
        <v>56983</v>
      </c>
    </row>
    <row r="61" ht="22.65" customHeight="1">
      <c r="B61" s="307">
        <v>43942</v>
      </c>
      <c r="C61" s="278">
        <v>117324</v>
      </c>
      <c r="D61" s="279">
        <v>20796</v>
      </c>
      <c r="E61" s="279">
        <v>39181</v>
      </c>
      <c r="F61" s="279">
        <f>D61-D60</f>
        <v>531</v>
      </c>
      <c r="G61" s="279">
        <f>C61-C60</f>
        <v>2667</v>
      </c>
      <c r="H61" s="279">
        <f>C61-(D61+E61)</f>
        <v>57347</v>
      </c>
    </row>
    <row r="62" ht="22.65" customHeight="1">
      <c r="B62" s="307">
        <v>43943</v>
      </c>
      <c r="C62" s="280">
        <v>119151</v>
      </c>
      <c r="D62" s="281">
        <v>21340</v>
      </c>
      <c r="E62" s="281">
        <v>40657</v>
      </c>
      <c r="F62" s="281">
        <f>D62-D61</f>
        <v>544</v>
      </c>
      <c r="G62" s="281">
        <f>C62-C61</f>
        <v>1827</v>
      </c>
      <c r="H62" s="281">
        <f>C62-(D62+E62)</f>
        <v>57154</v>
      </c>
    </row>
    <row r="63" ht="22.65" customHeight="1">
      <c r="B63" s="307">
        <v>43944</v>
      </c>
      <c r="C63" s="278">
        <v>120804</v>
      </c>
      <c r="D63" s="279">
        <v>21856</v>
      </c>
      <c r="E63" s="279">
        <v>42088</v>
      </c>
      <c r="F63" s="279">
        <f>D63-D62</f>
        <v>516</v>
      </c>
      <c r="G63" s="279">
        <f>C63-C62</f>
        <v>1653</v>
      </c>
      <c r="H63" s="279">
        <f>C63-(D63+E63)</f>
        <v>56860</v>
      </c>
    </row>
    <row r="64" ht="22.65" customHeight="1">
      <c r="B64" s="307">
        <v>43945</v>
      </c>
      <c r="C64" s="280">
        <v>122577</v>
      </c>
      <c r="D64" s="281">
        <v>22245</v>
      </c>
      <c r="E64" s="281">
        <v>43493</v>
      </c>
      <c r="F64" s="281">
        <f>D64-D63</f>
        <v>389</v>
      </c>
      <c r="G64" s="281">
        <f>C64-C63</f>
        <v>1773</v>
      </c>
      <c r="H64" s="281">
        <f>C64-(D64+E64)</f>
        <v>56839</v>
      </c>
    </row>
    <row r="65" ht="22.65" customHeight="1">
      <c r="B65" s="307">
        <v>43946</v>
      </c>
      <c r="C65" s="278">
        <v>124114</v>
      </c>
      <c r="D65" s="279">
        <v>22614</v>
      </c>
      <c r="E65" s="279">
        <v>44594</v>
      </c>
      <c r="F65" s="279">
        <f>D65-D64</f>
        <v>369</v>
      </c>
      <c r="G65" s="279">
        <f>C65-C64</f>
        <v>1537</v>
      </c>
      <c r="H65" s="279">
        <f>C65-(D65+E65)</f>
        <v>56906</v>
      </c>
    </row>
    <row r="66" ht="22.65" customHeight="1">
      <c r="B66" s="307">
        <v>43947</v>
      </c>
      <c r="C66" s="280">
        <v>124575</v>
      </c>
      <c r="D66" s="281">
        <v>22856</v>
      </c>
      <c r="E66" s="281">
        <v>44903</v>
      </c>
      <c r="F66" s="281">
        <f>D66-D65</f>
        <v>242</v>
      </c>
      <c r="G66" s="281">
        <f>C66-C65</f>
        <v>461</v>
      </c>
      <c r="H66" s="281">
        <f>C66-(D66+E66)</f>
        <v>56816</v>
      </c>
    </row>
    <row r="67" ht="22.65" customHeight="1">
      <c r="B67" s="307">
        <v>43948</v>
      </c>
      <c r="C67" s="278">
        <v>128339</v>
      </c>
      <c r="D67" s="279">
        <v>23293</v>
      </c>
      <c r="E67" s="279">
        <v>45513</v>
      </c>
      <c r="F67" s="279">
        <f>D67-D66</f>
        <v>437</v>
      </c>
      <c r="G67" s="279">
        <f>C67-C66</f>
        <v>3764</v>
      </c>
      <c r="H67" s="279">
        <f>C67-(D67+E67)</f>
        <v>59533</v>
      </c>
    </row>
    <row r="68" ht="22.65" customHeight="1">
      <c r="B68" s="307">
        <v>43949</v>
      </c>
      <c r="C68" s="280">
        <v>129859</v>
      </c>
      <c r="D68" s="281">
        <v>23660</v>
      </c>
      <c r="E68" s="281">
        <v>46886</v>
      </c>
      <c r="F68" s="281">
        <f>D68-D67</f>
        <v>367</v>
      </c>
      <c r="G68" s="281">
        <f>C68-C67</f>
        <v>1520</v>
      </c>
      <c r="H68" s="281">
        <f>C68-(D68+E68)</f>
        <v>59313</v>
      </c>
    </row>
    <row r="69" ht="22.65" customHeight="1">
      <c r="B69" s="307">
        <v>43950</v>
      </c>
      <c r="C69" s="278">
        <v>128442</v>
      </c>
      <c r="D69" s="279">
        <v>24087</v>
      </c>
      <c r="E69" s="279">
        <v>48228</v>
      </c>
      <c r="F69" s="279">
        <f>D69-D68</f>
        <v>427</v>
      </c>
      <c r="G69" s="279">
        <f>C69-C68</f>
        <v>-1417</v>
      </c>
      <c r="H69" s="279">
        <f>C69-(D69+E69)</f>
        <v>56127</v>
      </c>
    </row>
    <row r="70" ht="22.65" customHeight="1">
      <c r="B70" s="307">
        <v>43951</v>
      </c>
      <c r="C70" s="280">
        <v>129581</v>
      </c>
      <c r="D70" s="281">
        <v>24376</v>
      </c>
      <c r="E70" s="281">
        <v>49476</v>
      </c>
      <c r="F70" s="281">
        <f>D70-D69</f>
        <v>289</v>
      </c>
      <c r="G70" s="281">
        <f>C70-C69</f>
        <v>1139</v>
      </c>
      <c r="H70" s="281">
        <f>C70-(D70+E70)</f>
        <v>55729</v>
      </c>
    </row>
    <row r="71" ht="22.65" customHeight="1">
      <c r="B71" s="307">
        <v>43952</v>
      </c>
      <c r="C71" s="278">
        <v>130185</v>
      </c>
      <c r="D71" s="279">
        <v>24594</v>
      </c>
      <c r="E71" s="279">
        <v>50212</v>
      </c>
      <c r="F71" s="279">
        <f>D71-D70</f>
        <v>218</v>
      </c>
      <c r="G71" s="279">
        <f>C71-C70</f>
        <v>604</v>
      </c>
      <c r="H71" s="279">
        <f>C71-(D71+E71)</f>
        <v>55379</v>
      </c>
    </row>
    <row r="72" ht="22.65" customHeight="1">
      <c r="B72" s="307">
        <v>43953</v>
      </c>
      <c r="C72" s="280">
        <v>130979</v>
      </c>
      <c r="D72" s="281">
        <v>24760</v>
      </c>
      <c r="E72" s="281">
        <v>50562</v>
      </c>
      <c r="F72" s="281">
        <f>D72-D71</f>
        <v>166</v>
      </c>
      <c r="G72" s="281">
        <f>C72-C71</f>
        <v>794</v>
      </c>
      <c r="H72" s="281">
        <f>C72-(D72+E72)</f>
        <v>55657</v>
      </c>
    </row>
    <row r="73" ht="22.65" customHeight="1">
      <c r="B73" s="307">
        <v>43954</v>
      </c>
      <c r="C73" s="278">
        <v>131287</v>
      </c>
      <c r="D73" s="279">
        <v>24895</v>
      </c>
      <c r="E73" s="279">
        <v>50784</v>
      </c>
      <c r="F73" s="279">
        <f>D73-D72</f>
        <v>135</v>
      </c>
      <c r="G73" s="279">
        <f>C73-C72</f>
        <v>308</v>
      </c>
      <c r="H73" s="279">
        <f>C73-(D73+E73)</f>
        <v>55608</v>
      </c>
    </row>
    <row r="74" ht="22.65" customHeight="1">
      <c r="B74" s="307">
        <v>43955</v>
      </c>
      <c r="C74" s="280">
        <v>131863</v>
      </c>
      <c r="D74" s="281">
        <v>25201</v>
      </c>
      <c r="E74" s="281">
        <v>51371</v>
      </c>
      <c r="F74" s="281">
        <f>D74-D73</f>
        <v>306</v>
      </c>
      <c r="G74" s="281">
        <f>C74-C73</f>
        <v>576</v>
      </c>
      <c r="H74" s="281">
        <f>C74-(D74+E74)</f>
        <v>55291</v>
      </c>
    </row>
    <row r="75" ht="22.65" customHeight="1">
      <c r="B75" s="307">
        <v>43956</v>
      </c>
      <c r="C75" s="278">
        <v>132967</v>
      </c>
      <c r="D75" s="279">
        <v>25531</v>
      </c>
      <c r="E75" s="279">
        <v>52736</v>
      </c>
      <c r="F75" s="279">
        <f>D75-D74</f>
        <v>330</v>
      </c>
      <c r="G75" s="279">
        <f>C75-C74</f>
        <v>1104</v>
      </c>
      <c r="H75" s="279">
        <f>C75-(D75+E75)</f>
        <v>54700</v>
      </c>
    </row>
    <row r="76" ht="22.65" customHeight="1">
      <c r="B76" s="307">
        <v>43957</v>
      </c>
      <c r="C76" s="280">
        <v>137150</v>
      </c>
      <c r="D76" s="281">
        <v>25809</v>
      </c>
      <c r="E76" s="281">
        <v>53972</v>
      </c>
      <c r="F76" s="281">
        <f>D76-D75</f>
        <v>278</v>
      </c>
      <c r="G76" s="281">
        <f>C76-C75</f>
        <v>4183</v>
      </c>
      <c r="H76" s="281">
        <f>C76-(D76+E76)</f>
        <v>57369</v>
      </c>
    </row>
    <row r="77" ht="22.65" customHeight="1">
      <c r="B77" s="307">
        <v>43958</v>
      </c>
      <c r="C77" s="278">
        <v>137779</v>
      </c>
      <c r="D77" s="279">
        <v>25987</v>
      </c>
      <c r="E77" s="279">
        <v>55027</v>
      </c>
      <c r="F77" s="279">
        <f>D77-D76</f>
        <v>178</v>
      </c>
      <c r="G77" s="279">
        <f>C77-C76</f>
        <v>629</v>
      </c>
      <c r="H77" s="279">
        <f>C77-(D77+E77)</f>
        <v>56765</v>
      </c>
    </row>
    <row r="78" ht="22.65" customHeight="1">
      <c r="B78" s="307">
        <v>43959</v>
      </c>
      <c r="C78" s="280">
        <v>138421</v>
      </c>
      <c r="D78" s="281">
        <v>26230</v>
      </c>
      <c r="E78" s="281">
        <v>55782</v>
      </c>
      <c r="F78" s="281">
        <f>D78-D77</f>
        <v>243</v>
      </c>
      <c r="G78" s="281">
        <f>C78-C77</f>
        <v>642</v>
      </c>
      <c r="H78" s="281">
        <f>C78-(D78+E78)</f>
        <v>56409</v>
      </c>
    </row>
    <row r="79" ht="22.65" customHeight="1">
      <c r="B79" s="307">
        <v>43960</v>
      </c>
      <c r="C79" s="278">
        <v>138854</v>
      </c>
      <c r="D79" s="279">
        <v>26310</v>
      </c>
      <c r="E79" s="279">
        <v>56038</v>
      </c>
      <c r="F79" s="279">
        <f>D79-D78</f>
        <v>80</v>
      </c>
      <c r="G79" s="279">
        <f>C79-C78</f>
        <v>433</v>
      </c>
      <c r="H79" s="279">
        <f>C79-(D79+E79)</f>
        <v>56506</v>
      </c>
    </row>
    <row r="80" ht="22.65" customHeight="1">
      <c r="B80" s="307">
        <v>43961</v>
      </c>
      <c r="C80" s="280">
        <v>139063</v>
      </c>
      <c r="D80" s="281">
        <v>26380</v>
      </c>
      <c r="E80" s="281">
        <v>56217</v>
      </c>
      <c r="F80" s="281">
        <f>D80-D79</f>
        <v>70</v>
      </c>
      <c r="G80" s="281">
        <f>C80-C79</f>
        <v>209</v>
      </c>
      <c r="H80" s="281">
        <f>C80-(D80+E80)</f>
        <v>56466</v>
      </c>
    </row>
    <row r="81" ht="22.65" customHeight="1">
      <c r="B81" s="307">
        <v>43962</v>
      </c>
      <c r="C81" s="278">
        <v>139519</v>
      </c>
      <c r="D81" s="279">
        <v>26643</v>
      </c>
      <c r="E81" s="279">
        <v>56724</v>
      </c>
      <c r="F81" s="279">
        <f>D81-D80</f>
        <v>263</v>
      </c>
      <c r="G81" s="279">
        <f>C81-C80</f>
        <v>456</v>
      </c>
      <c r="H81" s="279">
        <f>C81-(D81+E81)</f>
        <v>56152</v>
      </c>
    </row>
    <row r="82" ht="22.65" customHeight="1">
      <c r="B82" s="307">
        <v>43963</v>
      </c>
      <c r="C82" s="280">
        <v>140227</v>
      </c>
      <c r="D82" s="281">
        <v>26991</v>
      </c>
      <c r="E82" s="281">
        <v>57785</v>
      </c>
      <c r="F82" s="281">
        <f>D82-D81</f>
        <v>348</v>
      </c>
      <c r="G82" s="281">
        <f>C82-C81</f>
        <v>708</v>
      </c>
      <c r="H82" s="281">
        <f>C82-(D82+E82)</f>
        <v>55451</v>
      </c>
    </row>
    <row r="83" ht="22.65" customHeight="1">
      <c r="B83" s="307">
        <v>43964</v>
      </c>
      <c r="C83" s="278">
        <v>140734</v>
      </c>
      <c r="D83" s="279">
        <v>27074</v>
      </c>
      <c r="E83" s="279">
        <v>58673</v>
      </c>
      <c r="F83" s="279">
        <f>D83-D82</f>
        <v>83</v>
      </c>
      <c r="G83" s="279">
        <f>C83-C82</f>
        <v>507</v>
      </c>
      <c r="H83" s="279">
        <f>C83-(D83+E83)</f>
        <v>54987</v>
      </c>
    </row>
    <row r="84" ht="22.65" customHeight="1">
      <c r="B84" s="307">
        <v>43965</v>
      </c>
      <c r="C84" s="280">
        <v>141356</v>
      </c>
      <c r="D84" s="281">
        <v>27425</v>
      </c>
      <c r="E84" s="281">
        <v>59605</v>
      </c>
      <c r="F84" s="281">
        <f>D84-D83</f>
        <v>351</v>
      </c>
      <c r="G84" s="281">
        <f>C84-C83</f>
        <v>622</v>
      </c>
      <c r="H84" s="281">
        <f>C84-(D84+E84)</f>
        <v>54326</v>
      </c>
    </row>
    <row r="85" ht="22.65" customHeight="1">
      <c r="B85" s="307">
        <v>43966</v>
      </c>
      <c r="C85" s="278">
        <v>141919</v>
      </c>
      <c r="D85" s="279">
        <v>27529</v>
      </c>
      <c r="E85" s="279">
        <v>60448</v>
      </c>
      <c r="F85" s="279">
        <f>D85-D84</f>
        <v>104</v>
      </c>
      <c r="G85" s="279">
        <f>C85-C84</f>
        <v>563</v>
      </c>
      <c r="H85" s="279">
        <f>C85-(D85+E85)</f>
        <v>53942</v>
      </c>
    </row>
    <row r="86" ht="22.65" customHeight="1">
      <c r="B86" s="307">
        <v>43967</v>
      </c>
      <c r="C86" s="280">
        <v>142291</v>
      </c>
      <c r="D86" s="281">
        <v>27625</v>
      </c>
      <c r="E86" s="281">
        <v>61066</v>
      </c>
      <c r="F86" s="281">
        <f>D86-D85</f>
        <v>96</v>
      </c>
      <c r="G86" s="281">
        <f>C86-C85</f>
        <v>372</v>
      </c>
      <c r="H86" s="281">
        <f>C86-(D86+E86)</f>
        <v>53600</v>
      </c>
    </row>
    <row r="87" ht="22.65" customHeight="1">
      <c r="B87" s="307">
        <v>43968</v>
      </c>
      <c r="C87" s="278">
        <v>142411</v>
      </c>
      <c r="D87" s="279">
        <v>28108</v>
      </c>
      <c r="E87" s="279">
        <v>61213</v>
      </c>
      <c r="F87" s="279">
        <f>D87-D86</f>
        <v>483</v>
      </c>
      <c r="G87" s="279">
        <f>C87-C86</f>
        <v>120</v>
      </c>
      <c r="H87" s="279">
        <f>C87-(D87+E87)</f>
        <v>53090</v>
      </c>
    </row>
    <row r="88" ht="22.65" customHeight="1">
      <c r="B88" s="307">
        <v>43969</v>
      </c>
      <c r="C88" s="280">
        <v>142903</v>
      </c>
      <c r="D88" s="281">
        <v>28239</v>
      </c>
      <c r="E88" s="281">
        <v>61728</v>
      </c>
      <c r="F88" s="281">
        <f>D88-D87</f>
        <v>131</v>
      </c>
      <c r="G88" s="281">
        <f>C88-C87</f>
        <v>492</v>
      </c>
      <c r="H88" s="281">
        <f>C88-(D88+E88)</f>
        <v>52936</v>
      </c>
    </row>
    <row r="89" ht="22.65" customHeight="1">
      <c r="B89" s="307">
        <v>43970</v>
      </c>
      <c r="C89" s="278">
        <v>143427</v>
      </c>
      <c r="D89" s="279">
        <v>28022</v>
      </c>
      <c r="E89" s="279">
        <v>62563</v>
      </c>
      <c r="F89" s="279">
        <f>D89-D88</f>
        <v>-217</v>
      </c>
      <c r="G89" s="279">
        <f>C89-C88</f>
        <v>524</v>
      </c>
      <c r="H89" s="279">
        <f>C89-(D89+E89)</f>
        <v>52842</v>
      </c>
    </row>
    <row r="90" ht="22.65" customHeight="1">
      <c r="B90" s="307">
        <v>43971</v>
      </c>
      <c r="C90" s="280">
        <v>143845</v>
      </c>
      <c r="D90" s="281">
        <v>28132</v>
      </c>
      <c r="E90" s="281">
        <v>63354</v>
      </c>
      <c r="F90" s="281">
        <f>D90-D89</f>
        <v>110</v>
      </c>
      <c r="G90" s="281">
        <f>C90-C89</f>
        <v>418</v>
      </c>
      <c r="H90" s="281">
        <f>C90-(D90+E90)</f>
        <v>52359</v>
      </c>
    </row>
    <row r="91" ht="22.65" customHeight="1">
      <c r="B91" s="307">
        <v>43972</v>
      </c>
      <c r="C91" s="278">
        <v>144163</v>
      </c>
      <c r="D91" s="279">
        <v>28215</v>
      </c>
      <c r="E91" s="279">
        <v>63858</v>
      </c>
      <c r="F91" s="279">
        <f>D91-D90</f>
        <v>83</v>
      </c>
      <c r="G91" s="279">
        <f>C91-C90</f>
        <v>318</v>
      </c>
      <c r="H91" s="279">
        <f>C91-(D91+E91)</f>
        <v>52090</v>
      </c>
    </row>
    <row r="92" ht="22.65" customHeight="1">
      <c r="B92" s="307">
        <v>43973</v>
      </c>
      <c r="C92" s="280">
        <v>144556</v>
      </c>
      <c r="D92" s="281">
        <v>28289</v>
      </c>
      <c r="E92" s="281">
        <v>64209</v>
      </c>
      <c r="F92" s="281">
        <f>D92-D91</f>
        <v>74</v>
      </c>
      <c r="G92" s="281">
        <f>C92-C91</f>
        <v>393</v>
      </c>
      <c r="H92" s="281">
        <f>C92-(D92+E92)</f>
        <v>52058</v>
      </c>
    </row>
    <row r="93" ht="22.65" customHeight="1">
      <c r="B93" s="307">
        <v>43974</v>
      </c>
      <c r="C93" s="278">
        <v>144806</v>
      </c>
      <c r="D93" s="279">
        <v>28332</v>
      </c>
      <c r="E93" s="279">
        <v>64547</v>
      </c>
      <c r="F93" s="279">
        <f>D93-D92</f>
        <v>43</v>
      </c>
      <c r="G93" s="279">
        <f>C93-C92</f>
        <v>250</v>
      </c>
      <c r="H93" s="279">
        <f>C93-(D93+E93)</f>
        <v>51927</v>
      </c>
    </row>
    <row r="94" ht="22.65" customHeight="1">
      <c r="B94" s="307">
        <v>43975</v>
      </c>
      <c r="C94" s="280">
        <v>144921</v>
      </c>
      <c r="D94" s="281">
        <v>28367</v>
      </c>
      <c r="E94" s="281">
        <v>64617</v>
      </c>
      <c r="F94" s="281">
        <f>D94-D93</f>
        <v>35</v>
      </c>
      <c r="G94" s="281">
        <f>C94-C93</f>
        <v>115</v>
      </c>
      <c r="H94" s="281">
        <f>C94-(D94+E94)</f>
        <v>51937</v>
      </c>
    </row>
    <row r="95" ht="22.65" customHeight="1">
      <c r="B95" s="307">
        <v>43976</v>
      </c>
      <c r="C95" s="278">
        <v>145279</v>
      </c>
      <c r="D95" s="279">
        <v>28457</v>
      </c>
      <c r="E95" s="279">
        <v>65199</v>
      </c>
      <c r="F95" s="279">
        <f>D95-D94</f>
        <v>90</v>
      </c>
      <c r="G95" s="279">
        <f>C95-C94</f>
        <v>358</v>
      </c>
      <c r="H95" s="279">
        <f>C95-(D95+E95)</f>
        <v>51623</v>
      </c>
    </row>
    <row r="96" ht="22.65" customHeight="1">
      <c r="B96" s="307">
        <v>43977</v>
      </c>
      <c r="C96" s="280">
        <v>145555</v>
      </c>
      <c r="D96" s="281">
        <v>28530</v>
      </c>
      <c r="E96" s="281">
        <v>65879</v>
      </c>
      <c r="F96" s="281">
        <f>D96-D95</f>
        <v>73</v>
      </c>
      <c r="G96" s="281">
        <f>C96-C95</f>
        <v>276</v>
      </c>
      <c r="H96" s="281">
        <f>C96-(D96+E96)</f>
        <v>51146</v>
      </c>
    </row>
    <row r="97" ht="22.65" customHeight="1">
      <c r="B97" s="307">
        <v>43978</v>
      </c>
      <c r="C97" s="278">
        <v>145746</v>
      </c>
      <c r="D97" s="279">
        <v>28596</v>
      </c>
      <c r="E97" s="279">
        <v>66584</v>
      </c>
      <c r="F97" s="279">
        <f>D97-D96</f>
        <v>66</v>
      </c>
      <c r="G97" s="279">
        <f>C97-C96</f>
        <v>191</v>
      </c>
      <c r="H97" s="279">
        <f>C97-(D97+E97)</f>
        <v>50566</v>
      </c>
    </row>
    <row r="98" ht="22.65" customHeight="1">
      <c r="B98" s="307">
        <v>43979</v>
      </c>
      <c r="C98" s="280">
        <v>149071</v>
      </c>
      <c r="D98" s="281">
        <v>28662</v>
      </c>
      <c r="E98" s="281">
        <v>67191</v>
      </c>
      <c r="F98" s="281">
        <f>D98-D97</f>
        <v>66</v>
      </c>
      <c r="G98" s="281">
        <f>C98-C97</f>
        <v>3325</v>
      </c>
      <c r="H98" s="281">
        <f>C98-(D98+E98)</f>
        <v>53218</v>
      </c>
    </row>
    <row r="99" ht="22.65" customHeight="1">
      <c r="B99" s="307">
        <v>43980</v>
      </c>
      <c r="C99" s="278">
        <v>149668</v>
      </c>
      <c r="D99" s="279">
        <v>28714</v>
      </c>
      <c r="E99" s="279">
        <v>67803</v>
      </c>
      <c r="F99" s="279">
        <f>D99-D98</f>
        <v>52</v>
      </c>
      <c r="G99" s="279">
        <f>C99-C98</f>
        <v>597</v>
      </c>
      <c r="H99" s="279">
        <f>C99-(D99+E99)</f>
        <v>53151</v>
      </c>
    </row>
    <row r="100" ht="22.65" customHeight="1">
      <c r="B100" s="307">
        <v>43981</v>
      </c>
      <c r="C100" s="280">
        <v>151496</v>
      </c>
      <c r="D100" s="281">
        <v>28771</v>
      </c>
      <c r="E100" s="281">
        <v>68268</v>
      </c>
      <c r="F100" s="281">
        <f>D100-D99</f>
        <v>57</v>
      </c>
      <c r="G100" s="281">
        <f>C100-C99</f>
        <v>1828</v>
      </c>
      <c r="H100" s="281">
        <f>C100-(D100+E100)</f>
        <v>54457</v>
      </c>
    </row>
    <row r="101" ht="22.65" customHeight="1">
      <c r="B101" s="307">
        <v>43982</v>
      </c>
      <c r="C101" s="278">
        <v>151753</v>
      </c>
      <c r="D101" s="279">
        <v>28802</v>
      </c>
      <c r="E101" s="279">
        <v>68355</v>
      </c>
      <c r="F101" s="279">
        <f>D101-D100</f>
        <v>31</v>
      </c>
      <c r="G101" s="279">
        <f>C101-C100</f>
        <v>257</v>
      </c>
      <c r="H101" s="279">
        <f>C101-(D101+E101)</f>
        <v>54596</v>
      </c>
    </row>
    <row r="102" ht="22.65" customHeight="1">
      <c r="B102" s="307">
        <v>43983</v>
      </c>
      <c r="C102" s="280">
        <v>152091</v>
      </c>
      <c r="D102" s="281">
        <v>28833</v>
      </c>
      <c r="E102" s="281">
        <v>68440</v>
      </c>
      <c r="F102" s="281">
        <f>D102-D101</f>
        <v>31</v>
      </c>
      <c r="G102" s="281">
        <f>C102-C101</f>
        <v>338</v>
      </c>
      <c r="H102" s="281">
        <f>C102-(D102+E102)</f>
        <v>54818</v>
      </c>
    </row>
    <row r="103" ht="22.65" customHeight="1">
      <c r="B103" s="307">
        <v>43984</v>
      </c>
      <c r="C103" s="278">
        <v>151325</v>
      </c>
      <c r="D103" s="279">
        <v>28940</v>
      </c>
      <c r="E103" s="279">
        <v>68812</v>
      </c>
      <c r="F103" s="279">
        <f>D103-D102</f>
        <v>107</v>
      </c>
      <c r="G103" s="279">
        <f>C103-C102</f>
        <v>-766</v>
      </c>
      <c r="H103" s="279">
        <f>C103-(D103+E103)</f>
        <v>53573</v>
      </c>
    </row>
    <row r="104" ht="22.65" customHeight="1">
      <c r="B104" s="307">
        <v>43985</v>
      </c>
      <c r="C104" s="280">
        <v>151677</v>
      </c>
      <c r="D104" s="281">
        <v>29021</v>
      </c>
      <c r="E104" s="281">
        <v>69455</v>
      </c>
      <c r="F104" s="281">
        <f>D104-D103</f>
        <v>81</v>
      </c>
      <c r="G104" s="281">
        <f>C104-C103</f>
        <v>352</v>
      </c>
      <c r="H104" s="281">
        <f>C104-(D104+E104)</f>
        <v>53201</v>
      </c>
    </row>
    <row r="105" ht="22.65" customHeight="1">
      <c r="B105" s="307">
        <v>43986</v>
      </c>
      <c r="C105" s="278">
        <v>152444</v>
      </c>
      <c r="D105" s="279">
        <v>29065</v>
      </c>
      <c r="E105" s="279">
        <v>69976</v>
      </c>
      <c r="F105" s="279">
        <f>D105-D104</f>
        <v>44</v>
      </c>
      <c r="G105" s="279">
        <f>C105-C104</f>
        <v>767</v>
      </c>
      <c r="H105" s="279">
        <f>C105-(D105+E105)</f>
        <v>53403</v>
      </c>
    </row>
    <row r="106" ht="22.65" customHeight="1">
      <c r="B106" s="307">
        <v>43987</v>
      </c>
      <c r="C106" s="280">
        <v>153055</v>
      </c>
      <c r="D106" s="281">
        <v>29111</v>
      </c>
      <c r="E106" s="281">
        <v>70504</v>
      </c>
      <c r="F106" s="281">
        <f>D106-D105</f>
        <v>46</v>
      </c>
      <c r="G106" s="281">
        <f>C106-C105</f>
        <v>611</v>
      </c>
      <c r="H106" s="281">
        <f>C106-(D106+E106)</f>
        <v>53440</v>
      </c>
    </row>
    <row r="107" ht="22.65" customHeight="1">
      <c r="B107" s="307">
        <v>43988</v>
      </c>
      <c r="C107" s="278">
        <v>153634</v>
      </c>
      <c r="D107" s="279">
        <v>29142</v>
      </c>
      <c r="E107" s="279">
        <v>70806</v>
      </c>
      <c r="F107" s="279">
        <f>D107-D106</f>
        <v>31</v>
      </c>
      <c r="G107" s="279">
        <f>C107-C106</f>
        <v>579</v>
      </c>
      <c r="H107" s="279">
        <f>C107-(D107+E107)</f>
        <v>53686</v>
      </c>
    </row>
    <row r="108" ht="22.65" customHeight="1">
      <c r="B108" s="307">
        <v>43989</v>
      </c>
      <c r="C108" s="280">
        <v>153977</v>
      </c>
      <c r="D108" s="281">
        <v>29155</v>
      </c>
      <c r="E108" s="281">
        <v>70842</v>
      </c>
      <c r="F108" s="281">
        <f>D108-D107</f>
        <v>13</v>
      </c>
      <c r="G108" s="281">
        <f>C108-C107</f>
        <v>343</v>
      </c>
      <c r="H108" s="281">
        <f>C108-(D108+E108)</f>
        <v>53980</v>
      </c>
    </row>
    <row r="109" ht="22.65" customHeight="1">
      <c r="B109" s="307">
        <v>43990</v>
      </c>
      <c r="C109" s="278">
        <v>154188</v>
      </c>
      <c r="D109" s="279">
        <v>29209</v>
      </c>
      <c r="E109" s="279">
        <v>71062</v>
      </c>
      <c r="F109" s="279">
        <f>D109-D108</f>
        <v>54</v>
      </c>
      <c r="G109" s="279">
        <f>C109-C108</f>
        <v>211</v>
      </c>
      <c r="H109" s="279">
        <f>C109-(D109+E109)</f>
        <v>53917</v>
      </c>
    </row>
    <row r="110" ht="22.65" customHeight="1">
      <c r="B110" s="307">
        <v>43991</v>
      </c>
      <c r="C110" s="280">
        <v>154591</v>
      </c>
      <c r="D110" s="281">
        <v>29296</v>
      </c>
      <c r="E110" s="281">
        <v>71506</v>
      </c>
      <c r="F110" s="281">
        <f>D110-D109</f>
        <v>87</v>
      </c>
      <c r="G110" s="281">
        <f>C110-C109</f>
        <v>403</v>
      </c>
      <c r="H110" s="281">
        <f>C110-(D110+E110)</f>
        <v>53789</v>
      </c>
    </row>
    <row r="111" ht="22.65" customHeight="1">
      <c r="B111" s="307">
        <v>43992</v>
      </c>
      <c r="C111" s="278">
        <v>155136</v>
      </c>
      <c r="D111" s="279">
        <v>29319</v>
      </c>
      <c r="E111" s="279">
        <v>71832</v>
      </c>
      <c r="F111" s="279">
        <f>D111-D110</f>
        <v>23</v>
      </c>
      <c r="G111" s="279">
        <f>C111-C110</f>
        <v>545</v>
      </c>
      <c r="H111" s="279">
        <f>C111-(D111+E111)</f>
        <v>53985</v>
      </c>
    </row>
    <row r="112" ht="22.65" customHeight="1">
      <c r="B112" s="307">
        <v>43993</v>
      </c>
      <c r="C112" s="280">
        <v>155561</v>
      </c>
      <c r="D112" s="281">
        <v>29346</v>
      </c>
      <c r="E112" s="281">
        <v>72149</v>
      </c>
      <c r="F112" s="281">
        <f>D112-D111</f>
        <v>27</v>
      </c>
      <c r="G112" s="281">
        <f>C112-C111</f>
        <v>425</v>
      </c>
      <c r="H112" s="281">
        <f>C112-(D112+E112)</f>
        <v>54066</v>
      </c>
    </row>
    <row r="113" ht="22.65" customHeight="1">
      <c r="B113" s="307">
        <v>43994</v>
      </c>
      <c r="C113" s="278">
        <v>156287</v>
      </c>
      <c r="D113" s="279">
        <v>29374</v>
      </c>
      <c r="E113" s="279">
        <v>72572</v>
      </c>
      <c r="F113" s="279">
        <f>D113-D112</f>
        <v>28</v>
      </c>
      <c r="G113" s="279">
        <f>C113-C112</f>
        <v>726</v>
      </c>
      <c r="H113" s="279">
        <f>C113-(D113+E113)</f>
        <v>54341</v>
      </c>
    </row>
    <row r="114" ht="22.65" customHeight="1">
      <c r="B114" s="307">
        <v>43995</v>
      </c>
      <c r="C114" s="280">
        <v>156813</v>
      </c>
      <c r="D114" s="281">
        <v>29398</v>
      </c>
      <c r="E114" s="281">
        <v>72808</v>
      </c>
      <c r="F114" s="281">
        <f>D114-D113</f>
        <v>24</v>
      </c>
      <c r="G114" s="281">
        <f>C114-C113</f>
        <v>526</v>
      </c>
      <c r="H114" s="281">
        <f>C114-(D114+E114)</f>
        <v>54607</v>
      </c>
    </row>
    <row r="115" ht="22.65" customHeight="1">
      <c r="B115" s="307">
        <v>43996</v>
      </c>
      <c r="C115" s="278">
        <v>157220</v>
      </c>
      <c r="D115" s="279">
        <v>29407</v>
      </c>
      <c r="E115" s="279">
        <v>72859</v>
      </c>
      <c r="F115" s="279">
        <f>D115-D114</f>
        <v>9</v>
      </c>
      <c r="G115" s="279">
        <f>C115-C114</f>
        <v>407</v>
      </c>
      <c r="H115" s="279">
        <f>C115-(D115+E115)</f>
        <v>54954</v>
      </c>
    </row>
    <row r="116" ht="22.65" customHeight="1">
      <c r="B116" s="307">
        <v>43997</v>
      </c>
      <c r="C116" s="280">
        <v>157372</v>
      </c>
      <c r="D116" s="281">
        <v>29436</v>
      </c>
      <c r="E116" s="281">
        <v>73044</v>
      </c>
      <c r="F116" s="281">
        <f>D116-D115</f>
        <v>29</v>
      </c>
      <c r="G116" s="281">
        <f>C116-C115</f>
        <v>152</v>
      </c>
      <c r="H116" s="281">
        <f>C116-(D116+E116)</f>
        <v>54892</v>
      </c>
    </row>
    <row r="117" ht="22.65" customHeight="1">
      <c r="B117" s="307">
        <v>43998</v>
      </c>
      <c r="C117" s="278">
        <v>157716</v>
      </c>
      <c r="D117" s="279">
        <v>29547</v>
      </c>
      <c r="E117" s="279">
        <v>73335</v>
      </c>
      <c r="F117" s="279">
        <f>D117-D116</f>
        <v>111</v>
      </c>
      <c r="G117" s="279">
        <f>C117-C116</f>
        <v>344</v>
      </c>
      <c r="H117" s="279">
        <f>C117-(D117+E117)</f>
        <v>54834</v>
      </c>
    </row>
    <row r="118" ht="22.65" customHeight="1">
      <c r="B118" s="307">
        <v>43999</v>
      </c>
      <c r="C118" s="280">
        <v>158174</v>
      </c>
      <c r="D118" s="281">
        <v>29575</v>
      </c>
      <c r="E118" s="281">
        <v>73667</v>
      </c>
      <c r="F118" s="281">
        <f>D118-D117</f>
        <v>28</v>
      </c>
      <c r="G118" s="281">
        <f>C118-C117</f>
        <v>458</v>
      </c>
      <c r="H118" s="281">
        <f>C118-(D118+E118)</f>
        <v>54932</v>
      </c>
    </row>
    <row r="119" ht="22.65" customHeight="1">
      <c r="B119" s="307">
        <v>44000</v>
      </c>
      <c r="C119" s="278">
        <v>158641</v>
      </c>
      <c r="D119" s="279">
        <v>29603</v>
      </c>
      <c r="E119" s="279">
        <v>73887</v>
      </c>
      <c r="F119" s="279">
        <f>D119-D118</f>
        <v>28</v>
      </c>
      <c r="G119" s="279">
        <f>C119-C118</f>
        <v>467</v>
      </c>
      <c r="H119" s="279">
        <f>C119-(D119+E119)</f>
        <v>55151</v>
      </c>
    </row>
    <row r="120" ht="22.65" customHeight="1">
      <c r="B120" s="307">
        <v>44001</v>
      </c>
      <c r="C120" s="280">
        <v>159452</v>
      </c>
      <c r="D120" s="281">
        <v>29617</v>
      </c>
      <c r="E120" s="281">
        <v>74117</v>
      </c>
      <c r="F120" s="281">
        <f>D120-D119</f>
        <v>14</v>
      </c>
      <c r="G120" s="281">
        <f>C120-C119</f>
        <v>811</v>
      </c>
      <c r="H120" s="281">
        <f>C120-(D120+E120)</f>
        <v>55718</v>
      </c>
    </row>
    <row r="121" ht="22.65" customHeight="1">
      <c r="B121" s="307">
        <v>44002</v>
      </c>
      <c r="C121" s="278">
        <v>160093</v>
      </c>
      <c r="D121" s="279">
        <v>29633</v>
      </c>
      <c r="E121" s="279">
        <v>74312</v>
      </c>
      <c r="F121" s="279">
        <f>D121-D120</f>
        <v>16</v>
      </c>
      <c r="G121" s="279">
        <f>C121-C120</f>
        <v>641</v>
      </c>
      <c r="H121" s="279">
        <f>C121-(D121+E121)</f>
        <v>56148</v>
      </c>
    </row>
    <row r="122" ht="22.65" customHeight="1">
      <c r="B122" s="307">
        <v>44003</v>
      </c>
      <c r="C122" s="280">
        <v>160377</v>
      </c>
      <c r="D122" s="281">
        <v>29640</v>
      </c>
      <c r="E122" s="281">
        <v>74372</v>
      </c>
      <c r="F122" s="281">
        <f>D122-D121</f>
        <v>7</v>
      </c>
      <c r="G122" s="281">
        <f>C122-C121</f>
        <v>284</v>
      </c>
      <c r="H122" s="281">
        <f>C122-(D122+E122)</f>
        <v>56365</v>
      </c>
    </row>
    <row r="123" ht="22.65" customHeight="1">
      <c r="B123" s="307">
        <v>44004</v>
      </c>
      <c r="C123" s="278">
        <v>160750</v>
      </c>
      <c r="D123" s="279">
        <v>29663</v>
      </c>
      <c r="E123" s="279">
        <v>74612</v>
      </c>
      <c r="F123" s="279">
        <f>D123-D122</f>
        <v>23</v>
      </c>
      <c r="G123" s="279">
        <f>C123-C122</f>
        <v>373</v>
      </c>
      <c r="H123" s="279">
        <f>C123-(D123+E123)</f>
        <v>56475</v>
      </c>
    </row>
    <row r="124" ht="22.65" customHeight="1">
      <c r="B124" s="307">
        <v>44005</v>
      </c>
      <c r="C124" s="280">
        <v>161267</v>
      </c>
      <c r="D124" s="281">
        <v>29720</v>
      </c>
      <c r="E124" s="281">
        <v>74871</v>
      </c>
      <c r="F124" s="281">
        <f>D124-D123</f>
        <v>57</v>
      </c>
      <c r="G124" s="281">
        <f>C124-C123</f>
        <v>517</v>
      </c>
      <c r="H124" s="281">
        <f>C124-(D124+E124)</f>
        <v>56676</v>
      </c>
    </row>
    <row r="125" ht="22.65" customHeight="1">
      <c r="B125" s="307">
        <v>44006</v>
      </c>
      <c r="C125" s="278">
        <v>161348</v>
      </c>
      <c r="D125" s="279">
        <v>29731</v>
      </c>
      <c r="E125" s="279">
        <v>75127</v>
      </c>
      <c r="F125" s="279">
        <f>D125-D124</f>
        <v>11</v>
      </c>
      <c r="G125" s="279">
        <f>C125-C124</f>
        <v>81</v>
      </c>
      <c r="H125" s="279">
        <f>C125-(D125+E125)</f>
        <v>56490</v>
      </c>
    </row>
    <row r="126" ht="22.65" customHeight="1">
      <c r="B126" s="307">
        <v>44007</v>
      </c>
      <c r="C126" s="280">
        <v>161348</v>
      </c>
      <c r="D126" s="281">
        <v>29752</v>
      </c>
      <c r="E126" s="281">
        <v>75351</v>
      </c>
      <c r="F126" s="281">
        <f>D126-D125</f>
        <v>21</v>
      </c>
      <c r="G126" s="281">
        <f>C126-C125</f>
        <v>0</v>
      </c>
      <c r="H126" s="281">
        <f>C126-(D126+E126)</f>
        <v>56245</v>
      </c>
    </row>
    <row r="127" ht="22.65" customHeight="1">
      <c r="B127" s="307">
        <v>44008</v>
      </c>
      <c r="C127" s="278">
        <v>162936</v>
      </c>
      <c r="D127" s="279">
        <v>29778</v>
      </c>
      <c r="E127" s="279">
        <v>75649</v>
      </c>
      <c r="F127" s="279">
        <f>D127-D126</f>
        <v>26</v>
      </c>
      <c r="G127" s="279">
        <f>C127-C126</f>
        <v>1588</v>
      </c>
      <c r="H127" s="279">
        <f>C127-(D127+E127)</f>
        <v>57509</v>
      </c>
    </row>
    <row r="128" ht="22.65" customHeight="1">
      <c r="B128" s="307">
        <v>44009</v>
      </c>
      <c r="C128" s="280">
        <v>163454</v>
      </c>
      <c r="D128" s="281">
        <v>29778</v>
      </c>
      <c r="E128" s="281">
        <v>75649</v>
      </c>
      <c r="F128" s="281">
        <f>D128-D127</f>
        <v>0</v>
      </c>
      <c r="G128" s="281">
        <f>C128-C127</f>
        <v>518</v>
      </c>
      <c r="H128" s="281">
        <f>C128-(D128+E128)</f>
        <v>58027</v>
      </c>
    </row>
    <row r="129" ht="22.65" customHeight="1">
      <c r="B129" s="307">
        <v>44010</v>
      </c>
      <c r="C129" s="278">
        <v>163980</v>
      </c>
      <c r="D129" s="279">
        <v>29778</v>
      </c>
      <c r="E129" s="279">
        <v>75649</v>
      </c>
      <c r="F129" s="279">
        <f>D129-D128</f>
        <v>0</v>
      </c>
      <c r="G129" s="279">
        <f>C129-C128</f>
        <v>526</v>
      </c>
      <c r="H129" s="279">
        <f>C129-(D129+E129)</f>
        <v>58553</v>
      </c>
    </row>
    <row r="130" ht="22.65" customHeight="1">
      <c r="B130" s="307">
        <v>44011</v>
      </c>
      <c r="C130" s="280">
        <v>164260</v>
      </c>
      <c r="D130" s="281">
        <v>29813</v>
      </c>
      <c r="E130" s="281">
        <v>75999</v>
      </c>
      <c r="F130" s="281">
        <f>D130-D129</f>
        <v>35</v>
      </c>
      <c r="G130" s="281">
        <f>C130-C129</f>
        <v>280</v>
      </c>
      <c r="H130" s="281">
        <f>C130-(D130+E130)</f>
        <v>58448</v>
      </c>
    </row>
    <row r="131" ht="22.65" customHeight="1">
      <c r="B131" s="307">
        <v>44012</v>
      </c>
      <c r="C131" s="278">
        <v>164801</v>
      </c>
      <c r="D131" s="279">
        <v>29843</v>
      </c>
      <c r="E131" s="279">
        <v>76274</v>
      </c>
      <c r="F131" s="279">
        <f>D131-D130</f>
        <v>30</v>
      </c>
      <c r="G131" s="279">
        <f>C131-C130</f>
        <v>541</v>
      </c>
      <c r="H131" s="279">
        <f>C131-(D131+E131)</f>
        <v>58684</v>
      </c>
    </row>
    <row r="132" ht="22.65" customHeight="1">
      <c r="B132" s="307">
        <v>44013</v>
      </c>
      <c r="C132" s="280">
        <v>165719</v>
      </c>
      <c r="D132" s="281">
        <v>29861</v>
      </c>
      <c r="E132" s="281">
        <v>76549</v>
      </c>
      <c r="F132" s="281">
        <f>D132-D131</f>
        <v>18</v>
      </c>
      <c r="G132" s="281">
        <f>C132-C131</f>
        <v>918</v>
      </c>
      <c r="H132" s="281">
        <f>C132-(D132+E132)</f>
        <v>59309</v>
      </c>
    </row>
    <row r="133" ht="22.65" customHeight="1">
      <c r="B133" s="307">
        <v>44014</v>
      </c>
      <c r="C133" s="278">
        <v>166378</v>
      </c>
      <c r="D133" s="279">
        <v>29875</v>
      </c>
      <c r="E133" s="279">
        <v>76802</v>
      </c>
      <c r="F133" s="279">
        <f>D133-D132</f>
        <v>14</v>
      </c>
      <c r="G133" s="279">
        <f>C133-C132</f>
        <v>659</v>
      </c>
      <c r="H133" s="279">
        <f>C133-(D133+E133)</f>
        <v>59701</v>
      </c>
    </row>
    <row r="134" ht="22.65" customHeight="1">
      <c r="B134" s="307">
        <v>44015</v>
      </c>
      <c r="C134" s="280">
        <v>166960</v>
      </c>
      <c r="D134" s="281">
        <v>29893</v>
      </c>
      <c r="E134" s="281">
        <v>77060</v>
      </c>
      <c r="F134" s="281">
        <f>D134-D133</f>
        <v>18</v>
      </c>
      <c r="G134" s="281">
        <f>C134-C133</f>
        <v>582</v>
      </c>
      <c r="H134" s="281">
        <f>C134-(D134+E134)</f>
        <v>60007</v>
      </c>
    </row>
    <row r="135" ht="22.65" customHeight="1">
      <c r="B135" s="307">
        <v>44016</v>
      </c>
      <c r="C135" s="278">
        <v>166960</v>
      </c>
      <c r="D135" s="279">
        <v>29893</v>
      </c>
      <c r="E135" s="279">
        <v>77060</v>
      </c>
      <c r="F135" s="279">
        <f>D135-D134</f>
        <v>0</v>
      </c>
      <c r="G135" s="279">
        <f>C135-C134</f>
        <v>0</v>
      </c>
      <c r="H135" s="279">
        <f>C135-(D135+E135)</f>
        <v>60007</v>
      </c>
    </row>
    <row r="136" ht="22.65" customHeight="1">
      <c r="B136" s="307">
        <v>44017</v>
      </c>
      <c r="C136" s="280">
        <v>166960</v>
      </c>
      <c r="D136" s="281">
        <v>29893</v>
      </c>
      <c r="E136" s="281">
        <v>77060</v>
      </c>
      <c r="F136" s="281">
        <f>D136-D135</f>
        <v>0</v>
      </c>
      <c r="G136" s="281">
        <f>C136-C135</f>
        <v>0</v>
      </c>
      <c r="H136" s="281">
        <f>C136-(D136+E136)</f>
        <v>60007</v>
      </c>
    </row>
    <row r="137" ht="22.65" customHeight="1">
      <c r="B137" s="307">
        <v>44018</v>
      </c>
      <c r="C137" s="278">
        <v>168335</v>
      </c>
      <c r="D137" s="279">
        <v>29920</v>
      </c>
      <c r="E137" s="279">
        <v>77319</v>
      </c>
      <c r="F137" s="279">
        <f>D137-D136</f>
        <v>27</v>
      </c>
      <c r="G137" s="279">
        <f>C137-C136</f>
        <v>1375</v>
      </c>
      <c r="H137" s="279">
        <f>C137-(D137+E137)</f>
        <v>61096</v>
      </c>
    </row>
    <row r="138" ht="22.65" customHeight="1">
      <c r="B138" s="307">
        <v>44019</v>
      </c>
      <c r="C138" s="280">
        <v>168810</v>
      </c>
      <c r="D138" s="281">
        <v>29933</v>
      </c>
      <c r="E138" s="281">
        <v>77655</v>
      </c>
      <c r="F138" s="281">
        <f>D138-D137</f>
        <v>13</v>
      </c>
      <c r="G138" s="281">
        <f>C138-C137</f>
        <v>475</v>
      </c>
      <c r="H138" s="281">
        <f>C138-(D138+E138)</f>
        <v>61222</v>
      </c>
    </row>
    <row r="139" ht="22.65" customHeight="1">
      <c r="B139" s="307">
        <v>44020</v>
      </c>
      <c r="C139" s="278">
        <v>169473</v>
      </c>
      <c r="D139" s="279">
        <v>29965</v>
      </c>
      <c r="E139" s="279">
        <v>77996</v>
      </c>
      <c r="F139" s="279">
        <f>D139-D138</f>
        <v>32</v>
      </c>
      <c r="G139" s="279">
        <f>C139-C138</f>
        <v>663</v>
      </c>
      <c r="H139" s="279">
        <f>C139-(D139+E139)</f>
        <v>61512</v>
      </c>
    </row>
    <row r="140" ht="22.65" customHeight="1">
      <c r="B140" s="307">
        <v>44021</v>
      </c>
      <c r="C140" s="280">
        <v>170094</v>
      </c>
      <c r="D140" s="281">
        <v>29979</v>
      </c>
      <c r="E140" s="281">
        <v>78170</v>
      </c>
      <c r="F140" s="281">
        <f>D140-D139</f>
        <v>14</v>
      </c>
      <c r="G140" s="281">
        <f>C140-C139</f>
        <v>621</v>
      </c>
      <c r="H140" s="281">
        <f>C140-(D140+E140)</f>
        <v>61945</v>
      </c>
    </row>
    <row r="141" ht="22.65" customHeight="1">
      <c r="B141" s="307">
        <v>44022</v>
      </c>
      <c r="C141" s="278">
        <v>170752</v>
      </c>
      <c r="D141" s="279">
        <v>30004</v>
      </c>
      <c r="E141" s="279">
        <v>78388</v>
      </c>
      <c r="F141" s="279">
        <f>D141-D140</f>
        <v>25</v>
      </c>
      <c r="G141" s="279">
        <f>C141-C140</f>
        <v>658</v>
      </c>
      <c r="H141" s="279">
        <f>C141-(D141+E141)</f>
        <v>62360</v>
      </c>
    </row>
    <row r="142" ht="22.65" customHeight="1">
      <c r="B142" s="307">
        <v>44023</v>
      </c>
      <c r="C142" s="280">
        <v>170752</v>
      </c>
      <c r="D142" s="281">
        <v>30004</v>
      </c>
      <c r="E142" s="281">
        <v>78388</v>
      </c>
      <c r="F142" s="281">
        <f>D142-D141</f>
        <v>0</v>
      </c>
      <c r="G142" s="281">
        <f>C142-C141</f>
        <v>0</v>
      </c>
      <c r="H142" s="281">
        <f>C142-(D142+E142)</f>
        <v>62360</v>
      </c>
    </row>
    <row r="143" ht="22.65" customHeight="1">
      <c r="B143" s="307">
        <v>44024</v>
      </c>
      <c r="C143" s="278">
        <v>170752</v>
      </c>
      <c r="D143" s="279">
        <v>30004</v>
      </c>
      <c r="E143" s="279">
        <v>78388</v>
      </c>
      <c r="F143" s="279">
        <f>D143-D142</f>
        <v>0</v>
      </c>
      <c r="G143" s="279">
        <f>C143-C142</f>
        <v>0</v>
      </c>
      <c r="H143" s="279">
        <f>C143-(D143+E143)</f>
        <v>62360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2" customWidth="1"/>
    <col min="2" max="8" width="16.3516" style="342" customWidth="1"/>
    <col min="9" max="16384" width="16.3516" style="342" customWidth="1"/>
  </cols>
  <sheetData>
    <row r="1" ht="74.55" customHeight="1"/>
    <row r="2" ht="36.45" customHeight="1">
      <c r="B2" t="s" s="2">
        <v>88</v>
      </c>
      <c r="C2" s="2"/>
      <c r="D2" s="2"/>
      <c r="E2" s="2"/>
      <c r="F2" s="2"/>
      <c r="G2" s="2"/>
      <c r="H2" s="2"/>
    </row>
    <row r="3" ht="49.5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16</v>
      </c>
      <c r="D4" s="276">
        <v>0</v>
      </c>
      <c r="E4" s="276">
        <v>14</v>
      </c>
      <c r="F4" s="276">
        <v>0</v>
      </c>
      <c r="G4" s="276">
        <v>1</v>
      </c>
      <c r="H4" s="276">
        <f>C4-(D4+E4)</f>
        <v>2</v>
      </c>
    </row>
    <row r="5" ht="22.65" customHeight="1">
      <c r="B5" s="307">
        <v>43886</v>
      </c>
      <c r="C5" s="278">
        <v>17</v>
      </c>
      <c r="D5" s="279">
        <v>0</v>
      </c>
      <c r="E5" s="279">
        <v>14</v>
      </c>
      <c r="F5" s="279">
        <f>D5-D4</f>
        <v>0</v>
      </c>
      <c r="G5" s="279">
        <f>C5-C4</f>
        <v>1</v>
      </c>
      <c r="H5" s="279">
        <f>C5-(D5+E5)</f>
        <v>3</v>
      </c>
    </row>
    <row r="6" ht="22.65" customHeight="1">
      <c r="B6" s="277">
        <v>43887</v>
      </c>
      <c r="C6" s="280">
        <v>27</v>
      </c>
      <c r="D6" s="281">
        <v>0</v>
      </c>
      <c r="E6" s="281">
        <v>15</v>
      </c>
      <c r="F6" s="281">
        <f>D6-D5</f>
        <v>0</v>
      </c>
      <c r="G6" s="281">
        <f>C6-C5</f>
        <v>10</v>
      </c>
      <c r="H6" s="281">
        <f>C6-(D6+E6)</f>
        <v>12</v>
      </c>
    </row>
    <row r="7" ht="22.65" customHeight="1">
      <c r="B7" s="277">
        <v>43888</v>
      </c>
      <c r="C7" s="278">
        <v>46</v>
      </c>
      <c r="D7" s="279">
        <v>0</v>
      </c>
      <c r="E7" s="279">
        <v>16</v>
      </c>
      <c r="F7" s="279">
        <f>D7-D6</f>
        <v>0</v>
      </c>
      <c r="G7" s="279">
        <f>C7-C6</f>
        <v>19</v>
      </c>
      <c r="H7" s="279">
        <f>C7-(D7+E7)</f>
        <v>30</v>
      </c>
    </row>
    <row r="8" ht="22.65" customHeight="1">
      <c r="B8" s="277">
        <v>43889</v>
      </c>
      <c r="C8" s="280">
        <v>48</v>
      </c>
      <c r="D8" s="281">
        <v>0</v>
      </c>
      <c r="E8" s="281">
        <v>16</v>
      </c>
      <c r="F8" s="281">
        <f>D8-D7</f>
        <v>0</v>
      </c>
      <c r="G8" s="281">
        <f>C8-C7</f>
        <v>2</v>
      </c>
      <c r="H8" s="281">
        <f>C8-(D8+E8)</f>
        <v>32</v>
      </c>
    </row>
    <row r="9" ht="22.65" customHeight="1">
      <c r="B9" s="277">
        <v>43890</v>
      </c>
      <c r="C9" s="278">
        <v>79</v>
      </c>
      <c r="D9" s="279">
        <v>0</v>
      </c>
      <c r="E9" s="279">
        <v>16</v>
      </c>
      <c r="F9" s="279">
        <f>D9-D8</f>
        <v>0</v>
      </c>
      <c r="G9" s="279">
        <f>C9-C8</f>
        <v>31</v>
      </c>
      <c r="H9" s="279">
        <f>C9-(D9+E9)</f>
        <v>63</v>
      </c>
    </row>
    <row r="10" ht="22.65" customHeight="1">
      <c r="B10" s="277">
        <v>43891</v>
      </c>
      <c r="C10" s="280">
        <v>130</v>
      </c>
      <c r="D10" s="281">
        <v>0</v>
      </c>
      <c r="E10" s="281">
        <v>16</v>
      </c>
      <c r="F10" s="281">
        <f>D10-D9</f>
        <v>0</v>
      </c>
      <c r="G10" s="281">
        <f>C10-C9</f>
        <v>51</v>
      </c>
      <c r="H10" s="281">
        <f>C10-(D10+E10)</f>
        <v>114</v>
      </c>
    </row>
    <row r="11" ht="22.65" customHeight="1">
      <c r="B11" s="277">
        <v>43892</v>
      </c>
      <c r="C11" s="278">
        <v>159</v>
      </c>
      <c r="D11" s="279">
        <v>0</v>
      </c>
      <c r="E11" s="279">
        <v>16</v>
      </c>
      <c r="F11" s="279">
        <f>D11-D10</f>
        <v>0</v>
      </c>
      <c r="G11" s="279">
        <f>C11-C10</f>
        <v>29</v>
      </c>
      <c r="H11" s="279">
        <f>C11-(D11+E11)</f>
        <v>143</v>
      </c>
    </row>
    <row r="12" ht="22.65" customHeight="1">
      <c r="B12" s="277">
        <v>43893</v>
      </c>
      <c r="C12" s="280">
        <v>196</v>
      </c>
      <c r="D12" s="281">
        <v>0</v>
      </c>
      <c r="E12" s="281">
        <v>16</v>
      </c>
      <c r="F12" s="281">
        <f>D12-D11</f>
        <v>0</v>
      </c>
      <c r="G12" s="281">
        <f>C12-C11</f>
        <v>37</v>
      </c>
      <c r="H12" s="281">
        <f>C12-(D12+E12)</f>
        <v>180</v>
      </c>
    </row>
    <row r="13" ht="22.65" customHeight="1">
      <c r="B13" s="277">
        <v>43894</v>
      </c>
      <c r="C13" s="278">
        <v>262</v>
      </c>
      <c r="D13" s="279">
        <v>0</v>
      </c>
      <c r="E13" s="279">
        <v>16</v>
      </c>
      <c r="F13" s="279">
        <f>D13-D12</f>
        <v>0</v>
      </c>
      <c r="G13" s="279">
        <f>C13-C12</f>
        <v>66</v>
      </c>
      <c r="H13" s="279">
        <f>C13-(D13+E13)</f>
        <v>246</v>
      </c>
    </row>
    <row r="14" ht="22.65" customHeight="1">
      <c r="B14" s="277">
        <v>43895</v>
      </c>
      <c r="C14" s="280">
        <v>482</v>
      </c>
      <c r="D14" s="281">
        <v>0</v>
      </c>
      <c r="E14" s="281">
        <v>16</v>
      </c>
      <c r="F14" s="281">
        <f>D14-D13</f>
        <v>0</v>
      </c>
      <c r="G14" s="281">
        <f>C14-C13</f>
        <v>220</v>
      </c>
      <c r="H14" s="281">
        <f>C14-(D14+E14)</f>
        <v>466</v>
      </c>
    </row>
    <row r="15" ht="22.65" customHeight="1">
      <c r="B15" s="277">
        <v>43896</v>
      </c>
      <c r="C15" s="278">
        <v>670</v>
      </c>
      <c r="D15" s="279">
        <v>0</v>
      </c>
      <c r="E15" s="279">
        <v>17</v>
      </c>
      <c r="F15" s="279">
        <f>D15-D14</f>
        <v>0</v>
      </c>
      <c r="G15" s="279">
        <f>C15-C14</f>
        <v>188</v>
      </c>
      <c r="H15" s="279">
        <f>C15-(D15+E15)</f>
        <v>653</v>
      </c>
    </row>
    <row r="16" ht="22.65" customHeight="1">
      <c r="B16" s="277">
        <v>43897</v>
      </c>
      <c r="C16" s="280">
        <v>799</v>
      </c>
      <c r="D16" s="281">
        <v>0</v>
      </c>
      <c r="E16" s="281">
        <v>18</v>
      </c>
      <c r="F16" s="281">
        <f>D16-D15</f>
        <v>0</v>
      </c>
      <c r="G16" s="281">
        <f>C16-C15</f>
        <v>129</v>
      </c>
      <c r="H16" s="281">
        <f>C16-(D16+E16)</f>
        <v>781</v>
      </c>
    </row>
    <row r="17" ht="22.65" customHeight="1">
      <c r="B17" s="277">
        <v>43898</v>
      </c>
      <c r="C17" s="278">
        <v>1040</v>
      </c>
      <c r="D17" s="279">
        <v>0</v>
      </c>
      <c r="E17" s="279">
        <v>18</v>
      </c>
      <c r="F17" s="279">
        <f>D17-D16</f>
        <v>0</v>
      </c>
      <c r="G17" s="279">
        <f>C17-C16</f>
        <v>241</v>
      </c>
      <c r="H17" s="279">
        <f>C17-(D17+E17)</f>
        <v>1022</v>
      </c>
    </row>
    <row r="18" ht="22.65" customHeight="1">
      <c r="B18" s="277">
        <v>43899</v>
      </c>
      <c r="C18" s="280">
        <v>1176</v>
      </c>
      <c r="D18" s="281">
        <v>2</v>
      </c>
      <c r="E18" s="281">
        <v>18</v>
      </c>
      <c r="F18" s="281">
        <f>D18-D17</f>
        <v>2</v>
      </c>
      <c r="G18" s="281">
        <f>C18-C17</f>
        <v>136</v>
      </c>
      <c r="H18" s="281">
        <f>C18-(D18+E18)</f>
        <v>1156</v>
      </c>
    </row>
    <row r="19" ht="22.65" customHeight="1">
      <c r="B19" s="277">
        <v>43900</v>
      </c>
      <c r="C19" s="278">
        <v>1457</v>
      </c>
      <c r="D19" s="279">
        <v>2</v>
      </c>
      <c r="E19" s="279">
        <v>18</v>
      </c>
      <c r="F19" s="279">
        <f>D19-D18</f>
        <v>0</v>
      </c>
      <c r="G19" s="279">
        <f>C19-C18</f>
        <v>281</v>
      </c>
      <c r="H19" s="279">
        <f>C19-(D19+E19)</f>
        <v>1437</v>
      </c>
    </row>
    <row r="20" ht="22.65" customHeight="1">
      <c r="B20" s="277">
        <v>43901</v>
      </c>
      <c r="C20" s="280">
        <v>1908</v>
      </c>
      <c r="D20" s="281">
        <v>3</v>
      </c>
      <c r="E20" s="281">
        <v>25</v>
      </c>
      <c r="F20" s="281">
        <f>D20-D19</f>
        <v>1</v>
      </c>
      <c r="G20" s="281">
        <f>C20-C19</f>
        <v>451</v>
      </c>
      <c r="H20" s="281">
        <f>C20-(D20+E20)</f>
        <v>1880</v>
      </c>
    </row>
    <row r="21" ht="22.65" customHeight="1">
      <c r="B21" s="277">
        <v>43902</v>
      </c>
      <c r="C21" s="278">
        <v>2078</v>
      </c>
      <c r="D21" s="279">
        <v>3</v>
      </c>
      <c r="E21" s="279">
        <v>25</v>
      </c>
      <c r="F21" s="279">
        <f>D21-D20</f>
        <v>0</v>
      </c>
      <c r="G21" s="279">
        <f>C21-C20</f>
        <v>170</v>
      </c>
      <c r="H21" s="279">
        <f>C21-(D21+E21)</f>
        <v>2050</v>
      </c>
    </row>
    <row r="22" ht="22.65" customHeight="1">
      <c r="B22" s="277">
        <v>43903</v>
      </c>
      <c r="C22" s="280">
        <v>3675</v>
      </c>
      <c r="D22" s="281">
        <v>7</v>
      </c>
      <c r="E22" s="281">
        <v>46</v>
      </c>
      <c r="F22" s="281">
        <f>D22-D21</f>
        <v>4</v>
      </c>
      <c r="G22" s="281">
        <f>C22-C21</f>
        <v>1597</v>
      </c>
      <c r="H22" s="281">
        <f>C22-(D22+E22)</f>
        <v>3622</v>
      </c>
    </row>
    <row r="23" ht="22.65" customHeight="1">
      <c r="B23" s="277">
        <v>43904</v>
      </c>
      <c r="C23" s="278">
        <v>4585</v>
      </c>
      <c r="D23" s="279">
        <v>9</v>
      </c>
      <c r="E23" s="279">
        <v>46</v>
      </c>
      <c r="F23" s="279">
        <f>D23-D22</f>
        <v>2</v>
      </c>
      <c r="G23" s="279">
        <f>C23-C22</f>
        <v>910</v>
      </c>
      <c r="H23" s="279">
        <f>C23-(D23+E23)</f>
        <v>4530</v>
      </c>
    </row>
    <row r="24" ht="24.15" customHeight="1">
      <c r="B24" s="305">
        <v>43905</v>
      </c>
      <c r="C24" s="280">
        <v>5795</v>
      </c>
      <c r="D24" s="281">
        <v>11</v>
      </c>
      <c r="E24" s="281">
        <v>46</v>
      </c>
      <c r="F24" s="281">
        <f>D24-D23</f>
        <v>2</v>
      </c>
      <c r="G24" s="281">
        <f>C24-C23</f>
        <v>1210</v>
      </c>
      <c r="H24" s="281">
        <f>C24-(D24+E24)</f>
        <v>5738</v>
      </c>
    </row>
    <row r="25" ht="25.65" customHeight="1">
      <c r="B25" s="301">
        <v>43906</v>
      </c>
      <c r="C25" s="302">
        <v>7272</v>
      </c>
      <c r="D25" s="279">
        <v>17</v>
      </c>
      <c r="E25" s="279">
        <v>67</v>
      </c>
      <c r="F25" s="279">
        <f>D25-D24</f>
        <v>6</v>
      </c>
      <c r="G25" s="279">
        <f>C25-C24</f>
        <v>1477</v>
      </c>
      <c r="H25" s="279">
        <f>C25-(D25+E25)</f>
        <v>7188</v>
      </c>
    </row>
    <row r="26" ht="24.15" customHeight="1">
      <c r="B26" s="304">
        <v>43907</v>
      </c>
      <c r="C26" s="280">
        <v>9257</v>
      </c>
      <c r="D26" s="281">
        <v>24</v>
      </c>
      <c r="E26" s="281">
        <v>67</v>
      </c>
      <c r="F26" s="281">
        <f>D26-D25</f>
        <v>7</v>
      </c>
      <c r="G26" s="281">
        <f>C26-C25</f>
        <v>1985</v>
      </c>
      <c r="H26" s="281">
        <f>C26-(D26+E26)</f>
        <v>9166</v>
      </c>
    </row>
    <row r="27" ht="22.65" customHeight="1">
      <c r="B27" s="277">
        <v>43908</v>
      </c>
      <c r="C27" s="278">
        <v>12327</v>
      </c>
      <c r="D27" s="279">
        <v>28</v>
      </c>
      <c r="E27" s="279">
        <v>105</v>
      </c>
      <c r="F27" s="279">
        <f>D27-D26</f>
        <v>4</v>
      </c>
      <c r="G27" s="279">
        <f>C27-C26</f>
        <v>3070</v>
      </c>
      <c r="H27" s="279">
        <f>C27-(D27+E27)</f>
        <v>12194</v>
      </c>
    </row>
    <row r="28" ht="22.65" customHeight="1">
      <c r="B28" s="277">
        <v>43909</v>
      </c>
      <c r="C28" s="280">
        <v>15320</v>
      </c>
      <c r="D28" s="281">
        <v>44</v>
      </c>
      <c r="E28" s="281">
        <v>115</v>
      </c>
      <c r="F28" s="281">
        <f>D28-D27</f>
        <v>16</v>
      </c>
      <c r="G28" s="281">
        <f>C28-C27</f>
        <v>2993</v>
      </c>
      <c r="H28" s="281">
        <f>C28-(D28+E28)</f>
        <v>15161</v>
      </c>
    </row>
    <row r="29" ht="22.65" customHeight="1">
      <c r="B29" s="277">
        <v>43910</v>
      </c>
      <c r="C29" s="278">
        <v>19848</v>
      </c>
      <c r="D29" s="279">
        <v>68</v>
      </c>
      <c r="E29" s="279">
        <v>180</v>
      </c>
      <c r="F29" s="279">
        <f>D29-D28</f>
        <v>24</v>
      </c>
      <c r="G29" s="279">
        <f>C29-C28</f>
        <v>4528</v>
      </c>
      <c r="H29" s="279">
        <f>C29-(D29+E29)</f>
        <v>19600</v>
      </c>
    </row>
    <row r="30" ht="22.65" customHeight="1">
      <c r="B30" s="277">
        <v>43911</v>
      </c>
      <c r="C30" s="280">
        <v>22364</v>
      </c>
      <c r="D30" s="281">
        <v>84</v>
      </c>
      <c r="E30" s="281">
        <v>239</v>
      </c>
      <c r="F30" s="281">
        <f>D30-D29</f>
        <v>16</v>
      </c>
      <c r="G30" s="281">
        <f>C30-C29</f>
        <v>2516</v>
      </c>
      <c r="H30" s="281">
        <f>C30-(D30+E30)</f>
        <v>22041</v>
      </c>
    </row>
    <row r="31" ht="22.65" customHeight="1">
      <c r="B31" s="277">
        <v>43912</v>
      </c>
      <c r="C31" s="278">
        <v>24873</v>
      </c>
      <c r="D31" s="279">
        <v>94</v>
      </c>
      <c r="E31" s="279">
        <v>266</v>
      </c>
      <c r="F31" s="279">
        <f>D31-D30</f>
        <v>10</v>
      </c>
      <c r="G31" s="279">
        <f>C31-C30</f>
        <v>2509</v>
      </c>
      <c r="H31" s="279">
        <f>C31-(D31+E31)</f>
        <v>24513</v>
      </c>
    </row>
    <row r="32" ht="22.65" customHeight="1">
      <c r="B32" s="277">
        <v>43913</v>
      </c>
      <c r="C32" s="280">
        <v>29056</v>
      </c>
      <c r="D32" s="281">
        <v>123</v>
      </c>
      <c r="E32" s="281">
        <v>453</v>
      </c>
      <c r="F32" s="281">
        <f>D32-D31</f>
        <v>29</v>
      </c>
      <c r="G32" s="281">
        <f>C32-C31</f>
        <v>4183</v>
      </c>
      <c r="H32" s="281">
        <f>C32-(D32+E32)</f>
        <v>28480</v>
      </c>
    </row>
    <row r="33" ht="22.65" customHeight="1">
      <c r="B33" s="307">
        <v>43914</v>
      </c>
      <c r="C33" s="278">
        <v>32991</v>
      </c>
      <c r="D33" s="279">
        <v>159</v>
      </c>
      <c r="E33" s="279">
        <v>3290</v>
      </c>
      <c r="F33" s="279">
        <f>D33-D32</f>
        <v>36</v>
      </c>
      <c r="G33" s="279">
        <f>C33-C32</f>
        <v>3935</v>
      </c>
      <c r="H33" s="279">
        <f>C33-(D33+E33)</f>
        <v>29542</v>
      </c>
    </row>
    <row r="34" ht="22.65" customHeight="1">
      <c r="B34" s="307">
        <v>43915</v>
      </c>
      <c r="C34" s="280">
        <v>37323</v>
      </c>
      <c r="D34" s="281">
        <v>206</v>
      </c>
      <c r="E34" s="281">
        <v>3547</v>
      </c>
      <c r="F34" s="281">
        <f>D34-D33</f>
        <v>47</v>
      </c>
      <c r="G34" s="281">
        <f>C34-C33</f>
        <v>4332</v>
      </c>
      <c r="H34" s="281">
        <f>C34-(D34+E34)</f>
        <v>33570</v>
      </c>
    </row>
    <row r="35" ht="22.65" customHeight="1">
      <c r="B35" s="307">
        <v>43916</v>
      </c>
      <c r="C35" s="278">
        <v>43211</v>
      </c>
      <c r="D35" s="279">
        <v>262</v>
      </c>
      <c r="E35" s="279">
        <v>5678</v>
      </c>
      <c r="F35" s="279">
        <f>D35-D34</f>
        <v>56</v>
      </c>
      <c r="G35" s="279">
        <f>C35-C34</f>
        <v>5888</v>
      </c>
      <c r="H35" s="279">
        <f>C35-(D35+E35)</f>
        <v>37271</v>
      </c>
    </row>
    <row r="36" ht="22.65" customHeight="1">
      <c r="B36" s="307">
        <v>43917</v>
      </c>
      <c r="C36" s="280">
        <v>49039</v>
      </c>
      <c r="D36" s="281">
        <v>323</v>
      </c>
      <c r="E36" s="281">
        <v>6932</v>
      </c>
      <c r="F36" s="281">
        <f>D36-D35</f>
        <v>61</v>
      </c>
      <c r="G36" s="281">
        <f>C36-C35</f>
        <v>5828</v>
      </c>
      <c r="H36" s="281">
        <f>C36-(D36+E36)</f>
        <v>41784</v>
      </c>
    </row>
    <row r="37" ht="22.65" customHeight="1">
      <c r="B37" s="307">
        <v>43918</v>
      </c>
      <c r="C37" s="278">
        <v>54268</v>
      </c>
      <c r="D37" s="279">
        <v>398</v>
      </c>
      <c r="E37" s="279">
        <v>8481</v>
      </c>
      <c r="F37" s="279">
        <f>D37-D36</f>
        <v>75</v>
      </c>
      <c r="G37" s="279">
        <f>C37-C36</f>
        <v>5229</v>
      </c>
      <c r="H37" s="279">
        <f>C37-(D37+E37)</f>
        <v>45389</v>
      </c>
    </row>
    <row r="38" ht="22.65" customHeight="1">
      <c r="B38" s="307">
        <v>43919</v>
      </c>
      <c r="C38" s="280">
        <v>58655</v>
      </c>
      <c r="D38" s="281">
        <v>456</v>
      </c>
      <c r="E38" s="281">
        <v>9291</v>
      </c>
      <c r="F38" s="281">
        <f>D38-D37</f>
        <v>58</v>
      </c>
      <c r="G38" s="281">
        <f>C38-C37</f>
        <v>4387</v>
      </c>
      <c r="H38" s="281">
        <f>C38-(D38+E38)</f>
        <v>48908</v>
      </c>
    </row>
    <row r="39" ht="22.65" customHeight="1">
      <c r="B39" s="307">
        <v>43920</v>
      </c>
      <c r="C39" s="278">
        <v>66125</v>
      </c>
      <c r="D39" s="279">
        <v>616</v>
      </c>
      <c r="E39" s="279">
        <v>13500</v>
      </c>
      <c r="F39" s="279">
        <f>D39-D38</f>
        <v>160</v>
      </c>
      <c r="G39" s="279">
        <f>C39-C38</f>
        <v>7470</v>
      </c>
      <c r="H39" s="279">
        <f>C39-(D39+E39)</f>
        <v>52009</v>
      </c>
    </row>
    <row r="40" ht="22.65" customHeight="1">
      <c r="B40" s="307">
        <v>43921</v>
      </c>
      <c r="C40" s="280">
        <v>70985</v>
      </c>
      <c r="D40" s="281">
        <v>702</v>
      </c>
      <c r="E40" s="281">
        <v>15826</v>
      </c>
      <c r="F40" s="281">
        <f>D40-D39</f>
        <v>86</v>
      </c>
      <c r="G40" s="281">
        <f>C40-C39</f>
        <v>4860</v>
      </c>
      <c r="H40" s="281">
        <f>C40-(D40+E40)</f>
        <v>54457</v>
      </c>
    </row>
    <row r="41" ht="22.65" customHeight="1">
      <c r="B41" s="307">
        <v>43922</v>
      </c>
      <c r="C41" s="278">
        <v>77779</v>
      </c>
      <c r="D41" s="279">
        <v>909</v>
      </c>
      <c r="E41" s="279">
        <v>19175</v>
      </c>
      <c r="F41" s="279">
        <f>D41-D40</f>
        <v>207</v>
      </c>
      <c r="G41" s="279">
        <f>C41-C40</f>
        <v>6794</v>
      </c>
      <c r="H41" s="279">
        <f>C41-(D41+E41)</f>
        <v>57695</v>
      </c>
    </row>
    <row r="42" ht="22.65" customHeight="1">
      <c r="B42" s="307">
        <v>43923</v>
      </c>
      <c r="C42" s="280">
        <v>84788</v>
      </c>
      <c r="D42" s="281">
        <v>1107</v>
      </c>
      <c r="E42" s="281">
        <v>22440</v>
      </c>
      <c r="F42" s="281">
        <f>D42-D41</f>
        <v>198</v>
      </c>
      <c r="G42" s="281">
        <f>C42-C41</f>
        <v>7009</v>
      </c>
      <c r="H42" s="281">
        <f>C42-(D42+E42)</f>
        <v>61241</v>
      </c>
    </row>
    <row r="43" ht="22.65" customHeight="1">
      <c r="B43" s="307">
        <v>43924</v>
      </c>
      <c r="C43" s="278">
        <v>91159</v>
      </c>
      <c r="D43" s="279">
        <v>1275</v>
      </c>
      <c r="E43" s="279">
        <v>24981</v>
      </c>
      <c r="F43" s="279">
        <f>D43-D42</f>
        <v>168</v>
      </c>
      <c r="G43" s="279">
        <f>C43-C42</f>
        <v>6371</v>
      </c>
      <c r="H43" s="279">
        <f>C43-(D43+E43)</f>
        <v>64903</v>
      </c>
    </row>
    <row r="44" ht="22.65" customHeight="1">
      <c r="B44" s="307">
        <v>43925</v>
      </c>
      <c r="C44" s="280">
        <v>95614</v>
      </c>
      <c r="D44" s="281">
        <v>1427</v>
      </c>
      <c r="E44" s="281">
        <v>26144</v>
      </c>
      <c r="F44" s="281">
        <f>D44-D43</f>
        <v>152</v>
      </c>
      <c r="G44" s="281">
        <f>C44-C43</f>
        <v>4455</v>
      </c>
      <c r="H44" s="281">
        <f>C44-(D44+E44)</f>
        <v>68043</v>
      </c>
    </row>
    <row r="45" ht="22.65" customHeight="1">
      <c r="B45" s="307">
        <v>43926</v>
      </c>
      <c r="C45" s="278">
        <v>100024</v>
      </c>
      <c r="D45" s="279">
        <v>1576</v>
      </c>
      <c r="E45" s="279">
        <v>26469</v>
      </c>
      <c r="F45" s="279">
        <f>D45-D44</f>
        <v>149</v>
      </c>
      <c r="G45" s="279">
        <f>C45-C44</f>
        <v>4410</v>
      </c>
      <c r="H45" s="279">
        <f>C45-(D45+E45)</f>
        <v>71979</v>
      </c>
    </row>
    <row r="46" ht="22.65" customHeight="1">
      <c r="B46" s="307">
        <v>43927</v>
      </c>
      <c r="C46" s="280">
        <v>101806</v>
      </c>
      <c r="D46" s="281">
        <v>1680</v>
      </c>
      <c r="E46" s="281">
        <v>36081</v>
      </c>
      <c r="F46" s="281">
        <f>D46-D45</f>
        <v>104</v>
      </c>
      <c r="G46" s="281">
        <f>C46-C45</f>
        <v>1782</v>
      </c>
      <c r="H46" s="281">
        <f>C46-(D46+E46)</f>
        <v>64045</v>
      </c>
    </row>
    <row r="47" ht="22.65" customHeight="1">
      <c r="B47" s="307">
        <v>43928</v>
      </c>
      <c r="C47" s="278">
        <v>107458</v>
      </c>
      <c r="D47" s="279">
        <v>1983</v>
      </c>
      <c r="E47" s="279">
        <v>36287</v>
      </c>
      <c r="F47" s="279">
        <f>D47-D46</f>
        <v>303</v>
      </c>
      <c r="G47" s="279">
        <f>C47-C46</f>
        <v>5652</v>
      </c>
      <c r="H47" s="279">
        <f>C47-(D47+E47)</f>
        <v>69188</v>
      </c>
    </row>
    <row r="48" ht="22.65" customHeight="1">
      <c r="B48" s="307">
        <v>43929</v>
      </c>
      <c r="C48" s="280">
        <v>111779</v>
      </c>
      <c r="D48" s="281">
        <v>2196</v>
      </c>
      <c r="E48" s="281">
        <v>43656</v>
      </c>
      <c r="F48" s="281">
        <f>D48-D47</f>
        <v>213</v>
      </c>
      <c r="G48" s="281">
        <f>C48-C47</f>
        <v>4321</v>
      </c>
      <c r="H48" s="281">
        <f>C48-(D48+E48)</f>
        <v>65927</v>
      </c>
    </row>
    <row r="49" ht="22.65" customHeight="1">
      <c r="B49" s="307">
        <v>43930</v>
      </c>
      <c r="C49" s="278">
        <v>115523</v>
      </c>
      <c r="D49" s="279">
        <v>2451</v>
      </c>
      <c r="E49" s="279">
        <v>52407</v>
      </c>
      <c r="F49" s="279">
        <f>D49-D48</f>
        <v>255</v>
      </c>
      <c r="G49" s="279">
        <f>C49-C48</f>
        <v>3744</v>
      </c>
      <c r="H49" s="279">
        <f>C49-(D49+E49)</f>
        <v>60665</v>
      </c>
    </row>
    <row r="50" ht="22.65" customHeight="1">
      <c r="B50" s="307">
        <v>43931</v>
      </c>
      <c r="C50" s="280">
        <v>120157</v>
      </c>
      <c r="D50" s="281">
        <v>2688</v>
      </c>
      <c r="E50" s="281">
        <v>55980</v>
      </c>
      <c r="F50" s="281">
        <f>D50-D49</f>
        <v>237</v>
      </c>
      <c r="G50" s="281">
        <f>C50-C49</f>
        <v>4634</v>
      </c>
      <c r="H50" s="281">
        <f>C50-(D50+E50)</f>
        <v>61489</v>
      </c>
    </row>
    <row r="51" ht="22.65" customHeight="1">
      <c r="B51" s="307">
        <v>43932</v>
      </c>
      <c r="C51" s="278">
        <v>124288</v>
      </c>
      <c r="D51" s="279">
        <v>2736</v>
      </c>
      <c r="E51" s="279">
        <v>58190</v>
      </c>
      <c r="F51" s="279">
        <f>D51-D50</f>
        <v>48</v>
      </c>
      <c r="G51" s="279">
        <f>C51-C50</f>
        <v>4131</v>
      </c>
      <c r="H51" s="279">
        <f>C51-(D51+E51)</f>
        <v>63362</v>
      </c>
    </row>
    <row r="52" ht="22.65" customHeight="1">
      <c r="B52" s="307">
        <v>43933</v>
      </c>
      <c r="C52" s="280">
        <v>127459</v>
      </c>
      <c r="D52" s="281">
        <v>2996</v>
      </c>
      <c r="E52" s="281">
        <v>60260</v>
      </c>
      <c r="F52" s="281">
        <f>D52-D51</f>
        <v>260</v>
      </c>
      <c r="G52" s="281">
        <f>C52-C51</f>
        <v>3171</v>
      </c>
      <c r="H52" s="281">
        <f>C52-(D52+E52)</f>
        <v>64203</v>
      </c>
    </row>
    <row r="53" ht="22.65" customHeight="1">
      <c r="B53" s="307">
        <v>43934</v>
      </c>
      <c r="C53" s="278">
        <v>128208</v>
      </c>
      <c r="D53" s="279">
        <v>3043</v>
      </c>
      <c r="E53" s="279">
        <v>62925</v>
      </c>
      <c r="F53" s="279">
        <f>D53-D52</f>
        <v>47</v>
      </c>
      <c r="G53" s="279">
        <f>C53-C52</f>
        <v>749</v>
      </c>
      <c r="H53" s="279">
        <f>C53-(D53+E53)</f>
        <v>62240</v>
      </c>
    </row>
    <row r="54" ht="22.65" customHeight="1">
      <c r="B54" s="307">
        <v>43935</v>
      </c>
      <c r="C54" s="280">
        <v>131359</v>
      </c>
      <c r="D54" s="281">
        <v>3294</v>
      </c>
      <c r="E54" s="281">
        <v>67056</v>
      </c>
      <c r="F54" s="281">
        <f>D54-D53</f>
        <v>251</v>
      </c>
      <c r="G54" s="281">
        <f>C54-C53</f>
        <v>3151</v>
      </c>
      <c r="H54" s="281">
        <f>C54-(D54+E54)</f>
        <v>61009</v>
      </c>
    </row>
    <row r="55" ht="22.65" customHeight="1">
      <c r="B55" s="307">
        <v>43936</v>
      </c>
      <c r="C55" s="278">
        <v>133456</v>
      </c>
      <c r="D55" s="279">
        <v>3592</v>
      </c>
      <c r="E55" s="279">
        <v>71995</v>
      </c>
      <c r="F55" s="279">
        <f>D55-D54</f>
        <v>298</v>
      </c>
      <c r="G55" s="279">
        <f>C55-C54</f>
        <v>2097</v>
      </c>
      <c r="H55" s="279">
        <f>C55-(D55+E55)</f>
        <v>57869</v>
      </c>
    </row>
    <row r="56" ht="22.65" customHeight="1">
      <c r="B56" s="307">
        <v>43937</v>
      </c>
      <c r="C56" s="280">
        <v>136569</v>
      </c>
      <c r="D56" s="281">
        <v>3943</v>
      </c>
      <c r="E56" s="281">
        <v>76881</v>
      </c>
      <c r="F56" s="281">
        <f>D56-D55</f>
        <v>351</v>
      </c>
      <c r="G56" s="281">
        <f>C56-C55</f>
        <v>3113</v>
      </c>
      <c r="H56" s="281">
        <f>C56-(D56+E56)</f>
        <v>55745</v>
      </c>
    </row>
    <row r="57" ht="22.65" customHeight="1">
      <c r="B57" s="307">
        <v>43938</v>
      </c>
      <c r="C57" s="278">
        <v>139702</v>
      </c>
      <c r="D57" s="279">
        <v>4203</v>
      </c>
      <c r="E57" s="279">
        <v>83114</v>
      </c>
      <c r="F57" s="279">
        <f>D57-D56</f>
        <v>260</v>
      </c>
      <c r="G57" s="279">
        <f>C57-C56</f>
        <v>3133</v>
      </c>
      <c r="H57" s="279">
        <f>C57-(D57+E57)</f>
        <v>52385</v>
      </c>
    </row>
    <row r="58" ht="22.65" customHeight="1">
      <c r="B58" s="307">
        <v>43939</v>
      </c>
      <c r="C58" s="280">
        <v>143160</v>
      </c>
      <c r="D58" s="281">
        <v>4451</v>
      </c>
      <c r="E58" s="281">
        <v>85400</v>
      </c>
      <c r="F58" s="281">
        <f>D58-D57</f>
        <v>248</v>
      </c>
      <c r="G58" s="281">
        <f>C58-C57</f>
        <v>3458</v>
      </c>
      <c r="H58" s="281">
        <f>C58-(D58+E58)</f>
        <v>53309</v>
      </c>
    </row>
    <row r="59" ht="22.65" customHeight="1">
      <c r="B59" s="307">
        <v>43940</v>
      </c>
      <c r="C59" s="278">
        <v>145184</v>
      </c>
      <c r="D59" s="279">
        <v>4586</v>
      </c>
      <c r="E59" s="279">
        <v>88000</v>
      </c>
      <c r="F59" s="279">
        <f>D59-D58</f>
        <v>135</v>
      </c>
      <c r="G59" s="279">
        <f>C59-C58</f>
        <v>2024</v>
      </c>
      <c r="H59" s="279">
        <f>C59-(D59+E59)</f>
        <v>52598</v>
      </c>
    </row>
    <row r="60" ht="22.65" customHeight="1">
      <c r="B60" s="307">
        <v>43941</v>
      </c>
      <c r="C60" s="280">
        <v>146653</v>
      </c>
      <c r="D60" s="281">
        <v>4706</v>
      </c>
      <c r="E60" s="281">
        <v>91500</v>
      </c>
      <c r="F60" s="281">
        <f>D60-D59</f>
        <v>120</v>
      </c>
      <c r="G60" s="281">
        <f>C60-C59</f>
        <v>1469</v>
      </c>
      <c r="H60" s="281">
        <f>C60-(D60+E60)</f>
        <v>50447</v>
      </c>
    </row>
    <row r="61" ht="22.65" customHeight="1">
      <c r="B61" s="307">
        <v>43942</v>
      </c>
      <c r="C61" s="278">
        <v>148291</v>
      </c>
      <c r="D61" s="279">
        <v>5033</v>
      </c>
      <c r="E61" s="279">
        <v>95200</v>
      </c>
      <c r="F61" s="279">
        <f>D61-D60</f>
        <v>327</v>
      </c>
      <c r="G61" s="279">
        <f>C61-C60</f>
        <v>1638</v>
      </c>
      <c r="H61" s="279">
        <f>C61-(D61+E61)</f>
        <v>48058</v>
      </c>
    </row>
    <row r="62" ht="22.65" customHeight="1">
      <c r="B62" s="307">
        <v>43943</v>
      </c>
      <c r="C62" s="280">
        <v>150062</v>
      </c>
      <c r="D62" s="281">
        <v>5250</v>
      </c>
      <c r="E62" s="281">
        <v>99400</v>
      </c>
      <c r="F62" s="281">
        <f>D62-D61</f>
        <v>217</v>
      </c>
      <c r="G62" s="281">
        <f>C62-C61</f>
        <v>1771</v>
      </c>
      <c r="H62" s="281">
        <f>C62-(D62+E62)</f>
        <v>45412</v>
      </c>
    </row>
    <row r="63" ht="22.65" customHeight="1">
      <c r="B63" s="307">
        <v>43944</v>
      </c>
      <c r="C63" s="278">
        <v>151285</v>
      </c>
      <c r="D63" s="279">
        <v>5367</v>
      </c>
      <c r="E63" s="279">
        <v>103300</v>
      </c>
      <c r="F63" s="279">
        <f>D63-D62</f>
        <v>117</v>
      </c>
      <c r="G63" s="279">
        <f>C63-C62</f>
        <v>1223</v>
      </c>
      <c r="H63" s="279">
        <f>C63-(D63+E63)</f>
        <v>42618</v>
      </c>
    </row>
    <row r="64" ht="22.65" customHeight="1">
      <c r="B64" s="307">
        <v>43945</v>
      </c>
      <c r="C64" s="280">
        <v>154545</v>
      </c>
      <c r="D64" s="281">
        <v>5723</v>
      </c>
      <c r="E64" s="281">
        <v>106800</v>
      </c>
      <c r="F64" s="281">
        <f>D64-D63</f>
        <v>356</v>
      </c>
      <c r="G64" s="281">
        <f>C64-C63</f>
        <v>3260</v>
      </c>
      <c r="H64" s="281">
        <f>C64-(D64+E64)</f>
        <v>42022</v>
      </c>
    </row>
    <row r="65" ht="22.65" customHeight="1">
      <c r="B65" s="307">
        <v>43946</v>
      </c>
      <c r="C65" s="278">
        <v>156126</v>
      </c>
      <c r="D65" s="279">
        <v>5846</v>
      </c>
      <c r="E65" s="279">
        <v>109800</v>
      </c>
      <c r="F65" s="279">
        <f>D65-D64</f>
        <v>123</v>
      </c>
      <c r="G65" s="279">
        <f>C65-C64</f>
        <v>1581</v>
      </c>
      <c r="H65" s="279">
        <f>C65-(D65+E65)</f>
        <v>40480</v>
      </c>
    </row>
    <row r="66" ht="22.65" customHeight="1">
      <c r="B66" s="307">
        <v>43947</v>
      </c>
      <c r="C66" s="280">
        <v>157495</v>
      </c>
      <c r="D66" s="281">
        <v>5944</v>
      </c>
      <c r="E66" s="281">
        <v>112000</v>
      </c>
      <c r="F66" s="281">
        <f>D66-D65</f>
        <v>98</v>
      </c>
      <c r="G66" s="281">
        <f>C66-C65</f>
        <v>1369</v>
      </c>
      <c r="H66" s="281">
        <f>C66-(D66+E66)</f>
        <v>39551</v>
      </c>
    </row>
    <row r="67" ht="22.65" customHeight="1">
      <c r="B67" s="307">
        <v>43948</v>
      </c>
      <c r="C67" s="278">
        <v>158132</v>
      </c>
      <c r="D67" s="279">
        <v>6050</v>
      </c>
      <c r="E67" s="279">
        <v>114500</v>
      </c>
      <c r="F67" s="279">
        <f>D67-D66</f>
        <v>106</v>
      </c>
      <c r="G67" s="279">
        <f>C67-C66</f>
        <v>637</v>
      </c>
      <c r="H67" s="279">
        <f>C67-(D67+E67)</f>
        <v>37582</v>
      </c>
    </row>
    <row r="68" ht="22.65" customHeight="1">
      <c r="B68" s="307">
        <v>43949</v>
      </c>
      <c r="C68" s="280">
        <v>159431</v>
      </c>
      <c r="D68" s="281">
        <v>6215</v>
      </c>
      <c r="E68" s="281">
        <v>117400</v>
      </c>
      <c r="F68" s="281">
        <f>D68-D67</f>
        <v>165</v>
      </c>
      <c r="G68" s="281">
        <f>C68-C67</f>
        <v>1299</v>
      </c>
      <c r="H68" s="281">
        <f>C68-(D68+E68)</f>
        <v>35816</v>
      </c>
    </row>
    <row r="69" ht="22.65" customHeight="1">
      <c r="B69" s="307">
        <v>43950</v>
      </c>
      <c r="C69" s="278">
        <v>161173</v>
      </c>
      <c r="D69" s="279">
        <v>6399</v>
      </c>
      <c r="E69" s="279">
        <v>120400</v>
      </c>
      <c r="F69" s="279">
        <f>D69-D68</f>
        <v>184</v>
      </c>
      <c r="G69" s="279">
        <f>C69-C68</f>
        <v>1742</v>
      </c>
      <c r="H69" s="279">
        <f>C69-(D69+E69)</f>
        <v>34374</v>
      </c>
    </row>
    <row r="70" ht="22.65" customHeight="1">
      <c r="B70" s="307">
        <v>43951</v>
      </c>
      <c r="C70" s="280">
        <v>162530</v>
      </c>
      <c r="D70" s="281">
        <v>6572</v>
      </c>
      <c r="E70" s="281">
        <v>123500</v>
      </c>
      <c r="F70" s="281">
        <f>D70-D69</f>
        <v>173</v>
      </c>
      <c r="G70" s="281">
        <f>C70-C69</f>
        <v>1357</v>
      </c>
      <c r="H70" s="281">
        <f>C70-(D70+E70)</f>
        <v>32458</v>
      </c>
    </row>
    <row r="71" ht="22.65" customHeight="1">
      <c r="B71" s="307">
        <v>43952</v>
      </c>
      <c r="C71" s="278">
        <v>163936</v>
      </c>
      <c r="D71" s="279">
        <v>6708</v>
      </c>
      <c r="E71" s="279">
        <v>126900</v>
      </c>
      <c r="F71" s="279">
        <f>D71-D70</f>
        <v>136</v>
      </c>
      <c r="G71" s="279">
        <f>C71-C70</f>
        <v>1406</v>
      </c>
      <c r="H71" s="279">
        <f>C71-(D71+E71)</f>
        <v>30328</v>
      </c>
    </row>
    <row r="72" ht="22.65" customHeight="1">
      <c r="B72" s="307">
        <v>43953</v>
      </c>
      <c r="C72" s="280">
        <v>164967</v>
      </c>
      <c r="D72" s="281">
        <v>6794</v>
      </c>
      <c r="E72" s="281">
        <v>129000</v>
      </c>
      <c r="F72" s="281">
        <f>D72-D71</f>
        <v>86</v>
      </c>
      <c r="G72" s="281">
        <f>C72-C71</f>
        <v>1031</v>
      </c>
      <c r="H72" s="281">
        <f>C72-(D72+E72)</f>
        <v>29173</v>
      </c>
    </row>
    <row r="73" ht="22.65" customHeight="1">
      <c r="B73" s="307">
        <v>43954</v>
      </c>
      <c r="C73" s="278">
        <v>165565</v>
      </c>
      <c r="D73" s="279">
        <v>6848</v>
      </c>
      <c r="E73" s="279">
        <v>130600</v>
      </c>
      <c r="F73" s="279">
        <f>D73-D72</f>
        <v>54</v>
      </c>
      <c r="G73" s="279">
        <f>C73-C72</f>
        <v>598</v>
      </c>
      <c r="H73" s="279">
        <f>C73-(D73+E73)</f>
        <v>28117</v>
      </c>
    </row>
    <row r="74" ht="22.65" customHeight="1">
      <c r="B74" s="307">
        <v>43955</v>
      </c>
      <c r="C74" s="280">
        <v>165914</v>
      </c>
      <c r="D74" s="281">
        <v>6935</v>
      </c>
      <c r="E74" s="281">
        <v>132700</v>
      </c>
      <c r="F74" s="281">
        <f>D74-D73</f>
        <v>87</v>
      </c>
      <c r="G74" s="281">
        <f>C74-C73</f>
        <v>349</v>
      </c>
      <c r="H74" s="281">
        <f>C74-(D74+E74)</f>
        <v>26279</v>
      </c>
    </row>
    <row r="75" ht="22.65" customHeight="1">
      <c r="B75" s="307">
        <v>43956</v>
      </c>
      <c r="C75" s="278">
        <v>166706</v>
      </c>
      <c r="D75" s="279">
        <v>6993</v>
      </c>
      <c r="E75" s="279">
        <v>135278</v>
      </c>
      <c r="F75" s="279">
        <f>D75-D74</f>
        <v>58</v>
      </c>
      <c r="G75" s="279">
        <f>C75-C74</f>
        <v>792</v>
      </c>
      <c r="H75" s="279">
        <f>C75-(D75+E75)</f>
        <v>24435</v>
      </c>
    </row>
    <row r="76" ht="22.65" customHeight="1">
      <c r="B76" s="307">
        <v>43957</v>
      </c>
      <c r="C76" s="280">
        <v>167817</v>
      </c>
      <c r="D76" s="281">
        <v>7275</v>
      </c>
      <c r="E76" s="281">
        <v>137696</v>
      </c>
      <c r="F76" s="281">
        <f>D76-D75</f>
        <v>282</v>
      </c>
      <c r="G76" s="281">
        <f>C76-C75</f>
        <v>1111</v>
      </c>
      <c r="H76" s="281">
        <f>C76-(D76+E76)</f>
        <v>22846</v>
      </c>
    </row>
    <row r="77" ht="22.65" customHeight="1">
      <c r="B77" s="307">
        <v>43958</v>
      </c>
      <c r="C77" s="278">
        <v>169430</v>
      </c>
      <c r="D77" s="279">
        <v>7392</v>
      </c>
      <c r="E77" s="279">
        <v>140004</v>
      </c>
      <c r="F77" s="279">
        <f>D77-D76</f>
        <v>117</v>
      </c>
      <c r="G77" s="279">
        <f>C77-C76</f>
        <v>1613</v>
      </c>
      <c r="H77" s="279">
        <f>C77-(D77+E77)</f>
        <v>22034</v>
      </c>
    </row>
    <row r="78" ht="22.65" customHeight="1">
      <c r="B78" s="307">
        <v>43959</v>
      </c>
      <c r="C78" s="280">
        <v>170489</v>
      </c>
      <c r="D78" s="281">
        <v>7468</v>
      </c>
      <c r="E78" s="281">
        <v>141936</v>
      </c>
      <c r="F78" s="281">
        <f>D78-D77</f>
        <v>76</v>
      </c>
      <c r="G78" s="281">
        <f>C78-C77</f>
        <v>1059</v>
      </c>
      <c r="H78" s="281">
        <f>C78-(D78+E78)</f>
        <v>21085</v>
      </c>
    </row>
    <row r="79" ht="22.65" customHeight="1">
      <c r="B79" s="307">
        <v>43960</v>
      </c>
      <c r="C79" s="278">
        <v>171324</v>
      </c>
      <c r="D79" s="279">
        <v>7549</v>
      </c>
      <c r="E79" s="279">
        <v>143370</v>
      </c>
      <c r="F79" s="279">
        <f>D79-D78</f>
        <v>81</v>
      </c>
      <c r="G79" s="279">
        <f>C79-C78</f>
        <v>835</v>
      </c>
      <c r="H79" s="279">
        <f>C79-(D79+E79)</f>
        <v>20405</v>
      </c>
    </row>
    <row r="80" ht="22.65" customHeight="1">
      <c r="B80" s="307">
        <v>43961</v>
      </c>
      <c r="C80" s="280">
        <v>171780</v>
      </c>
      <c r="D80" s="281">
        <v>7560</v>
      </c>
      <c r="E80" s="281">
        <v>144575</v>
      </c>
      <c r="F80" s="281">
        <f>D80-D79</f>
        <v>11</v>
      </c>
      <c r="G80" s="281">
        <f>C80-C79</f>
        <v>456</v>
      </c>
      <c r="H80" s="281">
        <f>C80-(D80+E80)</f>
        <v>19645</v>
      </c>
    </row>
    <row r="81" ht="22.65" customHeight="1">
      <c r="B81" s="307">
        <v>43962</v>
      </c>
      <c r="C81" s="278">
        <v>172517</v>
      </c>
      <c r="D81" s="279">
        <v>7653</v>
      </c>
      <c r="E81" s="279">
        <v>145617</v>
      </c>
      <c r="F81" s="279">
        <f>D81-D80</f>
        <v>93</v>
      </c>
      <c r="G81" s="279">
        <f>C81-C80</f>
        <v>737</v>
      </c>
      <c r="H81" s="279">
        <f>C81-(D81+E81)</f>
        <v>19247</v>
      </c>
    </row>
    <row r="82" ht="22.65" customHeight="1">
      <c r="B82" s="307">
        <v>43963</v>
      </c>
      <c r="C82" s="280">
        <v>173042</v>
      </c>
      <c r="D82" s="281">
        <v>7722</v>
      </c>
      <c r="E82" s="281">
        <v>147298</v>
      </c>
      <c r="F82" s="281">
        <f>D82-D81</f>
        <v>69</v>
      </c>
      <c r="G82" s="281">
        <f>C82-C81</f>
        <v>525</v>
      </c>
      <c r="H82" s="281">
        <f>C82-(D82+E82)</f>
        <v>18022</v>
      </c>
    </row>
    <row r="83" ht="22.65" customHeight="1">
      <c r="B83" s="307">
        <v>43964</v>
      </c>
      <c r="C83" s="278">
        <v>174098</v>
      </c>
      <c r="D83" s="279">
        <v>7859</v>
      </c>
      <c r="E83" s="279">
        <v>148700</v>
      </c>
      <c r="F83" s="279">
        <f>D83-D82</f>
        <v>137</v>
      </c>
      <c r="G83" s="279">
        <f>C83-C82</f>
        <v>1056</v>
      </c>
      <c r="H83" s="279">
        <f>C83-(D83+E83)</f>
        <v>17539</v>
      </c>
    </row>
    <row r="84" ht="22.65" customHeight="1">
      <c r="B84" s="307">
        <v>43965</v>
      </c>
      <c r="C84" s="280">
        <v>174478</v>
      </c>
      <c r="D84" s="281">
        <v>7884</v>
      </c>
      <c r="E84" s="281">
        <v>150300</v>
      </c>
      <c r="F84" s="281">
        <f>D84-D83</f>
        <v>25</v>
      </c>
      <c r="G84" s="281">
        <f>C84-C83</f>
        <v>380</v>
      </c>
      <c r="H84" s="281">
        <f>C84-(D84+E84)</f>
        <v>16294</v>
      </c>
    </row>
    <row r="85" ht="22.65" customHeight="1">
      <c r="B85" s="307">
        <v>43966</v>
      </c>
      <c r="C85" s="278">
        <v>175233</v>
      </c>
      <c r="D85" s="279">
        <v>7897</v>
      </c>
      <c r="E85" s="279">
        <v>151597</v>
      </c>
      <c r="F85" s="279">
        <f>D85-D84</f>
        <v>13</v>
      </c>
      <c r="G85" s="279">
        <f>C85-C84</f>
        <v>755</v>
      </c>
      <c r="H85" s="279">
        <f>C85-(D85+E85)</f>
        <v>15739</v>
      </c>
    </row>
    <row r="86" ht="22.65" customHeight="1">
      <c r="B86" s="307">
        <v>43967</v>
      </c>
      <c r="C86" s="280">
        <v>175752</v>
      </c>
      <c r="D86" s="281">
        <v>7938</v>
      </c>
      <c r="E86" s="281">
        <v>152600</v>
      </c>
      <c r="F86" s="281">
        <f>D86-D85</f>
        <v>41</v>
      </c>
      <c r="G86" s="281">
        <f>C86-C85</f>
        <v>519</v>
      </c>
      <c r="H86" s="281">
        <f>C86-(D86+E86)</f>
        <v>15214</v>
      </c>
    </row>
    <row r="87" ht="22.65" customHeight="1">
      <c r="B87" s="307">
        <v>43968</v>
      </c>
      <c r="C87" s="278">
        <v>176369</v>
      </c>
      <c r="D87" s="279">
        <v>7962</v>
      </c>
      <c r="E87" s="279">
        <v>154011</v>
      </c>
      <c r="F87" s="279">
        <f>D87-D86</f>
        <v>24</v>
      </c>
      <c r="G87" s="279">
        <f>C87-C86</f>
        <v>617</v>
      </c>
      <c r="H87" s="279">
        <f>C87-(D87+E87)</f>
        <v>14396</v>
      </c>
    </row>
    <row r="88" ht="22.65" customHeight="1">
      <c r="B88" s="307">
        <v>43969</v>
      </c>
      <c r="C88" s="280">
        <v>176551</v>
      </c>
      <c r="D88" s="281">
        <v>8003</v>
      </c>
      <c r="E88" s="281">
        <v>155041</v>
      </c>
      <c r="F88" s="281">
        <f>D88-D87</f>
        <v>41</v>
      </c>
      <c r="G88" s="281">
        <f>C88-C87</f>
        <v>182</v>
      </c>
      <c r="H88" s="281">
        <f>C88-(D88+E88)</f>
        <v>13507</v>
      </c>
    </row>
    <row r="89" ht="22.65" customHeight="1">
      <c r="B89" s="307">
        <v>43970</v>
      </c>
      <c r="C89" s="278">
        <v>177778</v>
      </c>
      <c r="D89" s="279">
        <v>8081</v>
      </c>
      <c r="E89" s="279">
        <v>155681</v>
      </c>
      <c r="F89" s="279">
        <f>D89-D88</f>
        <v>78</v>
      </c>
      <c r="G89" s="279">
        <f>C89-C88</f>
        <v>1227</v>
      </c>
      <c r="H89" s="279">
        <f>C89-(D89+E89)</f>
        <v>14016</v>
      </c>
    </row>
    <row r="90" ht="22.65" customHeight="1">
      <c r="B90" s="307">
        <v>43971</v>
      </c>
      <c r="C90" s="280">
        <v>178473</v>
      </c>
      <c r="D90" s="281">
        <v>8144</v>
      </c>
      <c r="E90" s="281">
        <v>156966</v>
      </c>
      <c r="F90" s="281">
        <f>D90-D89</f>
        <v>63</v>
      </c>
      <c r="G90" s="281">
        <f>C90-C89</f>
        <v>695</v>
      </c>
      <c r="H90" s="281">
        <f>C90-(D90+E90)</f>
        <v>13363</v>
      </c>
    </row>
    <row r="91" ht="22.65" customHeight="1">
      <c r="B91" s="307">
        <v>43972</v>
      </c>
      <c r="C91" s="278">
        <v>178748</v>
      </c>
      <c r="D91" s="279">
        <v>8203</v>
      </c>
      <c r="E91" s="279">
        <v>158057</v>
      </c>
      <c r="F91" s="279">
        <f>D91-D90</f>
        <v>59</v>
      </c>
      <c r="G91" s="279">
        <f>C91-C90</f>
        <v>275</v>
      </c>
      <c r="H91" s="279">
        <f>C91-(D91+E91)</f>
        <v>12488</v>
      </c>
    </row>
    <row r="92" ht="22.65" customHeight="1">
      <c r="B92" s="307">
        <v>43973</v>
      </c>
      <c r="C92" s="280">
        <v>179710</v>
      </c>
      <c r="D92" s="281">
        <v>8228</v>
      </c>
      <c r="E92" s="281">
        <v>159064</v>
      </c>
      <c r="F92" s="281">
        <f>D92-D91</f>
        <v>25</v>
      </c>
      <c r="G92" s="281">
        <f>C92-C91</f>
        <v>962</v>
      </c>
      <c r="H92" s="281">
        <f>C92-(D92+E92)</f>
        <v>12418</v>
      </c>
    </row>
    <row r="93" ht="22.65" customHeight="1">
      <c r="B93" s="307">
        <v>43974</v>
      </c>
      <c r="C93" s="278">
        <v>179945</v>
      </c>
      <c r="D93" s="279">
        <v>8261</v>
      </c>
      <c r="E93" s="279">
        <v>159716</v>
      </c>
      <c r="F93" s="279">
        <f>D93-D92</f>
        <v>33</v>
      </c>
      <c r="G93" s="279">
        <f>C93-C92</f>
        <v>235</v>
      </c>
      <c r="H93" s="279">
        <f>C93-(D93+E93)</f>
        <v>11968</v>
      </c>
    </row>
    <row r="94" ht="22.65" customHeight="1">
      <c r="B94" s="307">
        <v>43975</v>
      </c>
      <c r="C94" s="280">
        <v>180328</v>
      </c>
      <c r="D94" s="281">
        <v>8283</v>
      </c>
      <c r="E94" s="281">
        <v>160281</v>
      </c>
      <c r="F94" s="281">
        <f>D94-D93</f>
        <v>22</v>
      </c>
      <c r="G94" s="281">
        <f>C94-C93</f>
        <v>383</v>
      </c>
      <c r="H94" s="281">
        <f>C94-(D94+E94)</f>
        <v>11764</v>
      </c>
    </row>
    <row r="95" ht="22.65" customHeight="1">
      <c r="B95" s="307">
        <v>43976</v>
      </c>
      <c r="C95" s="278">
        <v>180595</v>
      </c>
      <c r="D95" s="279">
        <v>8309</v>
      </c>
      <c r="E95" s="279">
        <v>161199</v>
      </c>
      <c r="F95" s="279">
        <f>D95-D94</f>
        <v>26</v>
      </c>
      <c r="G95" s="279">
        <f>C95-C94</f>
        <v>267</v>
      </c>
      <c r="H95" s="279">
        <f>C95-(D95+E95)</f>
        <v>11087</v>
      </c>
    </row>
    <row r="96" ht="22.65" customHeight="1">
      <c r="B96" s="307">
        <v>43977</v>
      </c>
      <c r="C96" s="280">
        <v>181189</v>
      </c>
      <c r="D96" s="281">
        <v>8372</v>
      </c>
      <c r="E96" s="281">
        <v>161967</v>
      </c>
      <c r="F96" s="281">
        <f>D96-D95</f>
        <v>63</v>
      </c>
      <c r="G96" s="281">
        <f>C96-C95</f>
        <v>594</v>
      </c>
      <c r="H96" s="281">
        <f>C96-(D96+E96)</f>
        <v>10850</v>
      </c>
    </row>
    <row r="97" ht="22.65" customHeight="1">
      <c r="B97" s="307">
        <v>43978</v>
      </c>
      <c r="C97" s="278">
        <v>181524</v>
      </c>
      <c r="D97" s="279">
        <v>8428</v>
      </c>
      <c r="E97" s="279">
        <v>162820</v>
      </c>
      <c r="F97" s="279">
        <f>D97-D96</f>
        <v>56</v>
      </c>
      <c r="G97" s="279">
        <f>C97-C96</f>
        <v>335</v>
      </c>
      <c r="H97" s="279">
        <f>C97-(D97+E97)</f>
        <v>10276</v>
      </c>
    </row>
    <row r="98" ht="22.65" customHeight="1">
      <c r="B98" s="307">
        <v>43979</v>
      </c>
      <c r="C98" s="280">
        <v>182196</v>
      </c>
      <c r="D98" s="281">
        <v>8470</v>
      </c>
      <c r="E98" s="281">
        <v>163360</v>
      </c>
      <c r="F98" s="281">
        <f>D98-D97</f>
        <v>42</v>
      </c>
      <c r="G98" s="281">
        <f>C98-C97</f>
        <v>672</v>
      </c>
      <c r="H98" s="281">
        <f>C98-(D98+E98)</f>
        <v>10366</v>
      </c>
    </row>
    <row r="99" ht="22.65" customHeight="1">
      <c r="B99" s="307">
        <v>43980</v>
      </c>
      <c r="C99" s="278">
        <v>182922</v>
      </c>
      <c r="D99" s="279">
        <v>8504</v>
      </c>
      <c r="E99" s="279">
        <v>164245</v>
      </c>
      <c r="F99" s="279">
        <f>D99-D98</f>
        <v>34</v>
      </c>
      <c r="G99" s="279">
        <f>C99-C98</f>
        <v>726</v>
      </c>
      <c r="H99" s="279">
        <f>C99-(D99+E99)</f>
        <v>10173</v>
      </c>
    </row>
    <row r="100" ht="22.65" customHeight="1">
      <c r="B100" s="307">
        <v>43981</v>
      </c>
      <c r="C100" s="280">
        <v>183189</v>
      </c>
      <c r="D100" s="281">
        <v>8530</v>
      </c>
      <c r="E100" s="281">
        <v>164908</v>
      </c>
      <c r="F100" s="281">
        <f>D100-D99</f>
        <v>26</v>
      </c>
      <c r="G100" s="281">
        <f>C100-C99</f>
        <v>267</v>
      </c>
      <c r="H100" s="281">
        <f>C100-(D100+E100)</f>
        <v>9751</v>
      </c>
    </row>
    <row r="101" ht="22.65" customHeight="1">
      <c r="B101" s="307">
        <v>43982</v>
      </c>
      <c r="C101" s="278">
        <v>183410</v>
      </c>
      <c r="D101" s="279">
        <v>8540</v>
      </c>
      <c r="E101" s="279">
        <v>165352</v>
      </c>
      <c r="F101" s="279">
        <f>D101-D100</f>
        <v>10</v>
      </c>
      <c r="G101" s="279">
        <f>C101-C100</f>
        <v>221</v>
      </c>
      <c r="H101" s="279">
        <f>C101-(D101+E101)</f>
        <v>9518</v>
      </c>
    </row>
    <row r="102" ht="22.65" customHeight="1">
      <c r="B102" s="307">
        <v>43983</v>
      </c>
      <c r="C102" s="280">
        <v>183594</v>
      </c>
      <c r="D102" s="281">
        <v>8555</v>
      </c>
      <c r="E102" s="281">
        <v>165632</v>
      </c>
      <c r="F102" s="281">
        <f>D102-D101</f>
        <v>15</v>
      </c>
      <c r="G102" s="281">
        <f>C102-C101</f>
        <v>184</v>
      </c>
      <c r="H102" s="281">
        <f>C102-(D102+E102)</f>
        <v>9407</v>
      </c>
    </row>
    <row r="103" ht="22.65" customHeight="1">
      <c r="B103" s="307">
        <v>43984</v>
      </c>
      <c r="C103" s="278">
        <v>183771</v>
      </c>
      <c r="D103" s="279">
        <v>8557</v>
      </c>
      <c r="E103" s="279">
        <v>166343</v>
      </c>
      <c r="F103" s="279">
        <f>D103-D102</f>
        <v>2</v>
      </c>
      <c r="G103" s="279">
        <f>C103-C102</f>
        <v>177</v>
      </c>
      <c r="H103" s="279">
        <f>C103-(D103+E103)</f>
        <v>8871</v>
      </c>
    </row>
    <row r="104" ht="22.65" customHeight="1">
      <c r="B104" s="307">
        <v>43985</v>
      </c>
      <c r="C104" s="280">
        <v>184121</v>
      </c>
      <c r="D104" s="281">
        <v>8602</v>
      </c>
      <c r="E104" s="281">
        <v>167453</v>
      </c>
      <c r="F104" s="281">
        <f>D104-D103</f>
        <v>45</v>
      </c>
      <c r="G104" s="281">
        <f>C104-C103</f>
        <v>350</v>
      </c>
      <c r="H104" s="281">
        <f>C104-(D104+E104)</f>
        <v>8066</v>
      </c>
    </row>
    <row r="105" ht="22.65" customHeight="1">
      <c r="B105" s="307">
        <v>43986</v>
      </c>
      <c r="C105" s="278">
        <v>184472</v>
      </c>
      <c r="D105" s="279">
        <v>8635</v>
      </c>
      <c r="E105" s="279">
        <v>167909</v>
      </c>
      <c r="F105" s="279">
        <f>D105-D104</f>
        <v>33</v>
      </c>
      <c r="G105" s="279">
        <f>C105-C104</f>
        <v>351</v>
      </c>
      <c r="H105" s="279">
        <f>C105-(D105+E105)</f>
        <v>7928</v>
      </c>
    </row>
    <row r="106" ht="22.65" customHeight="1">
      <c r="B106" s="307">
        <v>43987</v>
      </c>
      <c r="C106" s="280">
        <v>184924</v>
      </c>
      <c r="D106" s="281">
        <v>8658</v>
      </c>
      <c r="E106" s="281">
        <v>168480</v>
      </c>
      <c r="F106" s="281">
        <f>D106-D105</f>
        <v>23</v>
      </c>
      <c r="G106" s="281">
        <f>C106-C105</f>
        <v>452</v>
      </c>
      <c r="H106" s="281">
        <f>C106-(D106+E106)</f>
        <v>7786</v>
      </c>
    </row>
    <row r="107" ht="22.65" customHeight="1">
      <c r="B107" s="307">
        <v>43988</v>
      </c>
      <c r="C107" s="278">
        <v>185450</v>
      </c>
      <c r="D107" s="279">
        <v>8673</v>
      </c>
      <c r="E107" s="279">
        <v>168958</v>
      </c>
      <c r="F107" s="279">
        <f>D107-D106</f>
        <v>15</v>
      </c>
      <c r="G107" s="279">
        <f>C107-C106</f>
        <v>526</v>
      </c>
      <c r="H107" s="279">
        <f>C107-(D107+E107)</f>
        <v>7819</v>
      </c>
    </row>
    <row r="108" ht="22.65" customHeight="1">
      <c r="B108" s="307">
        <v>43989</v>
      </c>
      <c r="C108" s="280">
        <v>185750</v>
      </c>
      <c r="D108" s="281">
        <v>8685</v>
      </c>
      <c r="E108" s="281">
        <v>169224</v>
      </c>
      <c r="F108" s="281">
        <f>D108-D107</f>
        <v>12</v>
      </c>
      <c r="G108" s="281">
        <f>C108-C107</f>
        <v>300</v>
      </c>
      <c r="H108" s="281">
        <f>C108-(D108+E108)</f>
        <v>7841</v>
      </c>
    </row>
    <row r="109" ht="22.65" customHeight="1">
      <c r="B109" s="307">
        <v>43990</v>
      </c>
      <c r="C109" s="278">
        <v>186109</v>
      </c>
      <c r="D109" s="279">
        <v>8695</v>
      </c>
      <c r="E109" s="279">
        <v>169556</v>
      </c>
      <c r="F109" s="279">
        <f>D109-D108</f>
        <v>10</v>
      </c>
      <c r="G109" s="279">
        <f>C109-C108</f>
        <v>359</v>
      </c>
      <c r="H109" s="279">
        <f>C109-(D109+E109)</f>
        <v>7858</v>
      </c>
    </row>
    <row r="110" ht="22.65" customHeight="1">
      <c r="B110" s="307">
        <v>43991</v>
      </c>
      <c r="C110" s="280">
        <v>186506</v>
      </c>
      <c r="D110" s="281">
        <v>8736</v>
      </c>
      <c r="E110" s="281">
        <v>170129</v>
      </c>
      <c r="F110" s="281">
        <f>D110-D109</f>
        <v>41</v>
      </c>
      <c r="G110" s="281">
        <f>C110-C109</f>
        <v>397</v>
      </c>
      <c r="H110" s="281">
        <f>C110-(D110+E110)</f>
        <v>7641</v>
      </c>
    </row>
    <row r="111" ht="22.65" customHeight="1">
      <c r="B111" s="307">
        <v>43992</v>
      </c>
      <c r="C111" s="278">
        <v>186522</v>
      </c>
      <c r="D111" s="279">
        <v>8752</v>
      </c>
      <c r="E111" s="279">
        <v>170630</v>
      </c>
      <c r="F111" s="279">
        <f>D111-D110</f>
        <v>16</v>
      </c>
      <c r="G111" s="279">
        <f>C111-C110</f>
        <v>16</v>
      </c>
      <c r="H111" s="279">
        <f>C111-(D111+E111)</f>
        <v>7140</v>
      </c>
    </row>
    <row r="112" ht="22.65" customHeight="1">
      <c r="B112" s="307">
        <v>43993</v>
      </c>
      <c r="C112" s="280">
        <v>186691</v>
      </c>
      <c r="D112" s="281">
        <v>8772</v>
      </c>
      <c r="E112" s="281">
        <v>170961</v>
      </c>
      <c r="F112" s="281">
        <f>D112-D111</f>
        <v>20</v>
      </c>
      <c r="G112" s="281">
        <f>C112-C111</f>
        <v>169</v>
      </c>
      <c r="H112" s="281">
        <f>C112-(D112+E112)</f>
        <v>6958</v>
      </c>
    </row>
    <row r="113" ht="22.65" customHeight="1">
      <c r="B113" s="307">
        <v>43994</v>
      </c>
      <c r="C113" s="278">
        <v>187226</v>
      </c>
      <c r="D113" s="279">
        <v>8783</v>
      </c>
      <c r="E113" s="279">
        <v>171535</v>
      </c>
      <c r="F113" s="279">
        <f>D113-D112</f>
        <v>11</v>
      </c>
      <c r="G113" s="279">
        <f>C113-C112</f>
        <v>535</v>
      </c>
      <c r="H113" s="279">
        <f>C113-(D113+E113)</f>
        <v>6908</v>
      </c>
    </row>
    <row r="114" ht="22.65" customHeight="1">
      <c r="B114" s="307">
        <v>43995</v>
      </c>
      <c r="C114" s="280">
        <v>187267</v>
      </c>
      <c r="D114" s="281">
        <v>8793</v>
      </c>
      <c r="E114" s="281">
        <v>171970</v>
      </c>
      <c r="F114" s="281">
        <f>D114-D113</f>
        <v>10</v>
      </c>
      <c r="G114" s="281">
        <f>C114-C113</f>
        <v>41</v>
      </c>
      <c r="H114" s="281">
        <f>C114-(D114+E114)</f>
        <v>6504</v>
      </c>
    </row>
    <row r="115" ht="22.65" customHeight="1">
      <c r="B115" s="307">
        <v>43996</v>
      </c>
      <c r="C115" s="278">
        <v>187518</v>
      </c>
      <c r="D115" s="279">
        <v>8801</v>
      </c>
      <c r="E115" s="279">
        <v>172089</v>
      </c>
      <c r="F115" s="279">
        <f>D115-D114</f>
        <v>8</v>
      </c>
      <c r="G115" s="279">
        <f>C115-C114</f>
        <v>251</v>
      </c>
      <c r="H115" s="279">
        <f>C115-(D115+E115)</f>
        <v>6628</v>
      </c>
    </row>
    <row r="116" ht="22.65" customHeight="1">
      <c r="B116" s="307">
        <v>43997</v>
      </c>
      <c r="C116" s="280">
        <v>187682</v>
      </c>
      <c r="D116" s="281">
        <v>8807</v>
      </c>
      <c r="E116" s="281">
        <v>172692</v>
      </c>
      <c r="F116" s="281">
        <f>D116-D115</f>
        <v>6</v>
      </c>
      <c r="G116" s="281">
        <f>C116-C115</f>
        <v>164</v>
      </c>
      <c r="H116" s="281">
        <f>C116-(D116+E116)</f>
        <v>6183</v>
      </c>
    </row>
    <row r="117" ht="22.65" customHeight="1">
      <c r="B117" s="307">
        <v>43998</v>
      </c>
      <c r="C117" s="278">
        <v>188252</v>
      </c>
      <c r="D117" s="279">
        <v>8820</v>
      </c>
      <c r="E117" s="279">
        <v>172842</v>
      </c>
      <c r="F117" s="279">
        <f>D117-D116</f>
        <v>13</v>
      </c>
      <c r="G117" s="279">
        <f>C117-C116</f>
        <v>570</v>
      </c>
      <c r="H117" s="279">
        <f>C117-(D117+E117)</f>
        <v>6590</v>
      </c>
    </row>
    <row r="118" ht="22.65" customHeight="1">
      <c r="B118" s="307">
        <v>43999</v>
      </c>
      <c r="C118" s="280">
        <v>189261</v>
      </c>
      <c r="D118" s="281">
        <v>8851</v>
      </c>
      <c r="E118" s="281">
        <v>173599</v>
      </c>
      <c r="F118" s="281">
        <f>D118-D117</f>
        <v>31</v>
      </c>
      <c r="G118" s="281">
        <f>C118-C117</f>
        <v>1009</v>
      </c>
      <c r="H118" s="281">
        <f>C118-(D118+E118)</f>
        <v>6811</v>
      </c>
    </row>
    <row r="119" ht="22.65" customHeight="1">
      <c r="B119" s="307">
        <v>44000</v>
      </c>
      <c r="C119" s="278">
        <v>189810</v>
      </c>
      <c r="D119" s="279">
        <v>8875</v>
      </c>
      <c r="E119" s="279">
        <v>173847</v>
      </c>
      <c r="F119" s="279">
        <f>D119-D118</f>
        <v>24</v>
      </c>
      <c r="G119" s="279">
        <f>C119-C118</f>
        <v>549</v>
      </c>
      <c r="H119" s="279">
        <f>C119-(D119+E119)</f>
        <v>7088</v>
      </c>
    </row>
    <row r="120" ht="22.65" customHeight="1">
      <c r="B120" s="307">
        <v>44001</v>
      </c>
      <c r="C120" s="280">
        <v>190299</v>
      </c>
      <c r="D120" s="281">
        <v>8887</v>
      </c>
      <c r="E120" s="281">
        <v>173972</v>
      </c>
      <c r="F120" s="281">
        <f>D120-D119</f>
        <v>12</v>
      </c>
      <c r="G120" s="281">
        <f>C120-C119</f>
        <v>489</v>
      </c>
      <c r="H120" s="281">
        <f>C120-(D120+E120)</f>
        <v>7440</v>
      </c>
    </row>
    <row r="121" ht="22.65" customHeight="1">
      <c r="B121" s="307">
        <v>44002</v>
      </c>
      <c r="C121" s="278">
        <v>190670</v>
      </c>
      <c r="D121" s="279">
        <v>8895</v>
      </c>
      <c r="E121" s="279">
        <v>174609</v>
      </c>
      <c r="F121" s="279">
        <f>D121-D120</f>
        <v>8</v>
      </c>
      <c r="G121" s="279">
        <f>C121-C120</f>
        <v>371</v>
      </c>
      <c r="H121" s="279">
        <f>C121-(D121+E121)</f>
        <v>7166</v>
      </c>
    </row>
    <row r="122" ht="22.65" customHeight="1">
      <c r="B122" s="307">
        <v>44003</v>
      </c>
      <c r="C122" s="280">
        <v>191272</v>
      </c>
      <c r="D122" s="281">
        <v>8895</v>
      </c>
      <c r="E122" s="281">
        <v>174740</v>
      </c>
      <c r="F122" s="281">
        <f>D122-D121</f>
        <v>0</v>
      </c>
      <c r="G122" s="281">
        <f>C122-C121</f>
        <v>602</v>
      </c>
      <c r="H122" s="281">
        <f>C122-(D122+E122)</f>
        <v>7637</v>
      </c>
    </row>
    <row r="123" ht="22.65" customHeight="1">
      <c r="B123" s="307">
        <v>44004</v>
      </c>
      <c r="C123" s="278">
        <v>191768</v>
      </c>
      <c r="D123" s="279">
        <v>8899</v>
      </c>
      <c r="E123" s="279">
        <v>175143</v>
      </c>
      <c r="F123" s="279">
        <f>D123-D122</f>
        <v>4</v>
      </c>
      <c r="G123" s="279">
        <f>C123-C122</f>
        <v>496</v>
      </c>
      <c r="H123" s="279">
        <f>C123-(D123+E123)</f>
        <v>7726</v>
      </c>
    </row>
    <row r="124" ht="22.65" customHeight="1">
      <c r="B124" s="307">
        <v>44005</v>
      </c>
      <c r="C124" s="280">
        <v>192480</v>
      </c>
      <c r="D124" s="281">
        <v>8914</v>
      </c>
      <c r="E124" s="281">
        <v>175825</v>
      </c>
      <c r="F124" s="281">
        <f>D124-D123</f>
        <v>15</v>
      </c>
      <c r="G124" s="281">
        <f>C124-C123</f>
        <v>712</v>
      </c>
      <c r="H124" s="281">
        <f>C124-(D124+E124)</f>
        <v>7741</v>
      </c>
    </row>
    <row r="125" ht="22.65" customHeight="1">
      <c r="B125" s="307">
        <v>44006</v>
      </c>
      <c r="C125" s="278">
        <v>192871</v>
      </c>
      <c r="D125" s="279">
        <v>8928</v>
      </c>
      <c r="E125" s="279">
        <v>176422</v>
      </c>
      <c r="F125" s="279">
        <f>D125-D124</f>
        <v>14</v>
      </c>
      <c r="G125" s="279">
        <f>C125-C124</f>
        <v>391</v>
      </c>
      <c r="H125" s="279">
        <f>C125-(D125+E125)</f>
        <v>7521</v>
      </c>
    </row>
    <row r="126" ht="22.65" customHeight="1">
      <c r="B126" s="307">
        <v>44007</v>
      </c>
      <c r="C126" s="280">
        <v>193371</v>
      </c>
      <c r="D126" s="281">
        <v>8940</v>
      </c>
      <c r="E126" s="281">
        <v>176764</v>
      </c>
      <c r="F126" s="281">
        <f>D126-D125</f>
        <v>12</v>
      </c>
      <c r="G126" s="281">
        <f>C126-C125</f>
        <v>500</v>
      </c>
      <c r="H126" s="281">
        <f>C126-(D126+E126)</f>
        <v>7667</v>
      </c>
    </row>
    <row r="127" ht="22.65" customHeight="1">
      <c r="B127" s="307">
        <v>44008</v>
      </c>
      <c r="C127" s="278">
        <v>194036</v>
      </c>
      <c r="D127" s="279">
        <v>8965</v>
      </c>
      <c r="E127" s="279">
        <v>177149</v>
      </c>
      <c r="F127" s="279">
        <f>D127-D126</f>
        <v>25</v>
      </c>
      <c r="G127" s="279">
        <f>C127-C126</f>
        <v>665</v>
      </c>
      <c r="H127" s="279">
        <f>C127-(D127+E127)</f>
        <v>7922</v>
      </c>
    </row>
    <row r="128" ht="22.65" customHeight="1">
      <c r="B128" s="307">
        <v>44009</v>
      </c>
      <c r="C128" s="280">
        <v>194458</v>
      </c>
      <c r="D128" s="281">
        <v>8968</v>
      </c>
      <c r="E128" s="281">
        <v>177518</v>
      </c>
      <c r="F128" s="281">
        <f>D128-D127</f>
        <v>3</v>
      </c>
      <c r="G128" s="281">
        <f>C128-C127</f>
        <v>422</v>
      </c>
      <c r="H128" s="281">
        <f>C128-(D128+E128)</f>
        <v>7972</v>
      </c>
    </row>
    <row r="129" ht="22.65" customHeight="1">
      <c r="B129" s="307">
        <v>44010</v>
      </c>
      <c r="C129" s="278">
        <v>194693</v>
      </c>
      <c r="D129" s="279">
        <v>8968</v>
      </c>
      <c r="E129" s="279">
        <v>177657</v>
      </c>
      <c r="F129" s="279">
        <f>D129-D128</f>
        <v>0</v>
      </c>
      <c r="G129" s="279">
        <f>C129-C128</f>
        <v>235</v>
      </c>
      <c r="H129" s="279">
        <f>C129-(D129+E129)</f>
        <v>8068</v>
      </c>
    </row>
    <row r="130" ht="22.65" customHeight="1">
      <c r="B130" s="307">
        <v>44011</v>
      </c>
      <c r="C130" s="280">
        <v>195042</v>
      </c>
      <c r="D130" s="281">
        <v>8976</v>
      </c>
      <c r="E130" s="281">
        <v>177770</v>
      </c>
      <c r="F130" s="281">
        <f>D130-D129</f>
        <v>8</v>
      </c>
      <c r="G130" s="281">
        <f>C130-C129</f>
        <v>349</v>
      </c>
      <c r="H130" s="281">
        <f>C130-(D130+E130)</f>
        <v>8296</v>
      </c>
    </row>
    <row r="131" ht="22.65" customHeight="1">
      <c r="B131" s="307">
        <v>44012</v>
      </c>
      <c r="C131" s="278">
        <v>195418</v>
      </c>
      <c r="D131" s="279">
        <v>8990</v>
      </c>
      <c r="E131" s="279">
        <v>178100</v>
      </c>
      <c r="F131" s="279">
        <f>D131-D130</f>
        <v>14</v>
      </c>
      <c r="G131" s="279">
        <f>C131-C130</f>
        <v>376</v>
      </c>
      <c r="H131" s="279">
        <f>C131-(D131+E131)</f>
        <v>8328</v>
      </c>
    </row>
    <row r="132" ht="22.65" customHeight="1">
      <c r="B132" s="307">
        <v>44013</v>
      </c>
      <c r="C132" s="280">
        <v>195860</v>
      </c>
      <c r="D132" s="281">
        <v>8995</v>
      </c>
      <c r="E132" s="281">
        <v>179100</v>
      </c>
      <c r="F132" s="281">
        <f>D132-D131</f>
        <v>5</v>
      </c>
      <c r="G132" s="281">
        <f>C132-C131</f>
        <v>442</v>
      </c>
      <c r="H132" s="281">
        <f>C132-(D132+E132)</f>
        <v>7765</v>
      </c>
    </row>
    <row r="133" ht="22.65" customHeight="1">
      <c r="B133" s="307">
        <v>44014</v>
      </c>
      <c r="C133" s="278">
        <v>196370</v>
      </c>
      <c r="D133" s="279">
        <v>9006</v>
      </c>
      <c r="E133" s="279">
        <v>179800</v>
      </c>
      <c r="F133" s="279">
        <f>D133-D132</f>
        <v>11</v>
      </c>
      <c r="G133" s="279">
        <f>C133-C132</f>
        <v>510</v>
      </c>
      <c r="H133" s="279">
        <f>C133-(D133+E133)</f>
        <v>7564</v>
      </c>
    </row>
    <row r="134" ht="22.65" customHeight="1">
      <c r="B134" s="307">
        <v>44015</v>
      </c>
      <c r="C134" s="280">
        <v>196780</v>
      </c>
      <c r="D134" s="281">
        <v>9010</v>
      </c>
      <c r="E134" s="281">
        <v>180300</v>
      </c>
      <c r="F134" s="281">
        <f>D134-D133</f>
        <v>4</v>
      </c>
      <c r="G134" s="281">
        <f>C134-C133</f>
        <v>410</v>
      </c>
      <c r="H134" s="281">
        <f>C134-(D134+E134)</f>
        <v>7470</v>
      </c>
    </row>
    <row r="135" ht="22.65" customHeight="1">
      <c r="B135" s="307">
        <v>44016</v>
      </c>
      <c r="C135" s="278">
        <v>197198</v>
      </c>
      <c r="D135" s="279">
        <v>9020</v>
      </c>
      <c r="E135" s="279">
        <v>181000</v>
      </c>
      <c r="F135" s="279">
        <f>D135-D134</f>
        <v>10</v>
      </c>
      <c r="G135" s="279">
        <f>C135-C134</f>
        <v>418</v>
      </c>
      <c r="H135" s="279">
        <f>C135-(D135+E135)</f>
        <v>7178</v>
      </c>
    </row>
    <row r="136" ht="22.65" customHeight="1">
      <c r="B136" s="307">
        <v>44017</v>
      </c>
      <c r="C136" s="280">
        <v>197523</v>
      </c>
      <c r="D136" s="281">
        <v>9023</v>
      </c>
      <c r="E136" s="281">
        <v>181719</v>
      </c>
      <c r="F136" s="281">
        <f>D136-D135</f>
        <v>3</v>
      </c>
      <c r="G136" s="281">
        <f>C136-C135</f>
        <v>325</v>
      </c>
      <c r="H136" s="281">
        <f>C136-(D136+E136)</f>
        <v>6781</v>
      </c>
    </row>
    <row r="137" ht="22.65" customHeight="1">
      <c r="B137" s="307">
        <v>44018</v>
      </c>
      <c r="C137" s="278">
        <v>198064</v>
      </c>
      <c r="D137" s="279">
        <v>9022</v>
      </c>
      <c r="E137" s="279">
        <v>182160</v>
      </c>
      <c r="F137" s="279">
        <f>D137-D136</f>
        <v>-1</v>
      </c>
      <c r="G137" s="279">
        <f>C137-C136</f>
        <v>541</v>
      </c>
      <c r="H137" s="279">
        <f>C137-(D137+E137)</f>
        <v>6882</v>
      </c>
    </row>
    <row r="138" ht="22.65" customHeight="1">
      <c r="B138" s="307">
        <v>44019</v>
      </c>
      <c r="C138" s="280">
        <v>198343</v>
      </c>
      <c r="D138" s="281">
        <v>9032</v>
      </c>
      <c r="E138" s="281">
        <v>182661</v>
      </c>
      <c r="F138" s="281">
        <f>D138-D137</f>
        <v>10</v>
      </c>
      <c r="G138" s="281">
        <f>C138-C137</f>
        <v>279</v>
      </c>
      <c r="H138" s="281">
        <f>C138-(D138+E138)</f>
        <v>6650</v>
      </c>
    </row>
    <row r="139" ht="22.65" customHeight="1">
      <c r="B139" s="307">
        <v>44020</v>
      </c>
      <c r="C139" s="278">
        <v>198699</v>
      </c>
      <c r="D139" s="279">
        <v>9046</v>
      </c>
      <c r="E139" s="279">
        <v>183153</v>
      </c>
      <c r="F139" s="279">
        <f>D139-D138</f>
        <v>14</v>
      </c>
      <c r="G139" s="279">
        <f>C139-C138</f>
        <v>356</v>
      </c>
      <c r="H139" s="279">
        <f>C139-(D139+E139)</f>
        <v>6500</v>
      </c>
    </row>
    <row r="140" ht="22.65" customHeight="1">
      <c r="B140" s="307">
        <v>44021</v>
      </c>
      <c r="C140" s="280">
        <v>199001</v>
      </c>
      <c r="D140" s="281">
        <v>9057</v>
      </c>
      <c r="E140" s="281">
        <v>183728</v>
      </c>
      <c r="F140" s="281">
        <f>D140-D139</f>
        <v>11</v>
      </c>
      <c r="G140" s="281">
        <f>C140-C139</f>
        <v>302</v>
      </c>
      <c r="H140" s="281">
        <f>C140-(D140+E140)</f>
        <v>6216</v>
      </c>
    </row>
    <row r="141" ht="22.65" customHeight="1">
      <c r="B141" s="307">
        <v>44022</v>
      </c>
      <c r="C141" s="278">
        <v>199332</v>
      </c>
      <c r="D141" s="279">
        <v>9063</v>
      </c>
      <c r="E141" s="279">
        <v>184028</v>
      </c>
      <c r="F141" s="279">
        <f>D141-D140</f>
        <v>6</v>
      </c>
      <c r="G141" s="279">
        <f>C141-C140</f>
        <v>331</v>
      </c>
      <c r="H141" s="279">
        <f>C141-(D141+E141)</f>
        <v>6241</v>
      </c>
    </row>
    <row r="142" ht="22.65" customHeight="1">
      <c r="B142" s="307">
        <v>44023</v>
      </c>
      <c r="C142" s="280">
        <v>199709</v>
      </c>
      <c r="D142" s="281">
        <v>9070</v>
      </c>
      <c r="E142" s="281">
        <v>184266</v>
      </c>
      <c r="F142" s="281">
        <f>D142-D141</f>
        <v>7</v>
      </c>
      <c r="G142" s="281">
        <f>C142-C141</f>
        <v>377</v>
      </c>
      <c r="H142" s="281">
        <f>C142-(D142+E142)</f>
        <v>6373</v>
      </c>
    </row>
    <row r="143" ht="22.65" customHeight="1">
      <c r="B143" s="307">
        <v>44024</v>
      </c>
      <c r="C143" s="278">
        <v>199919</v>
      </c>
      <c r="D143" s="279">
        <v>9071</v>
      </c>
      <c r="E143" s="279">
        <v>184414</v>
      </c>
      <c r="F143" s="279">
        <f>D143-D142</f>
        <v>1</v>
      </c>
      <c r="G143" s="279">
        <f>C143-C142</f>
        <v>210</v>
      </c>
      <c r="H143" s="279">
        <f>C143-(D143+E143)</f>
        <v>6434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3" customWidth="1"/>
    <col min="2" max="8" width="16.3516" style="343" customWidth="1"/>
    <col min="9" max="16384" width="16.3516" style="343" customWidth="1"/>
  </cols>
  <sheetData>
    <row r="1" ht="74.55" customHeight="1"/>
    <row r="2" ht="36.45" customHeight="1">
      <c r="B2" t="s" s="2">
        <v>90</v>
      </c>
      <c r="C2" s="2"/>
      <c r="D2" s="2"/>
      <c r="E2" s="2"/>
      <c r="F2" s="2"/>
      <c r="G2" s="2"/>
      <c r="H2" s="2"/>
    </row>
    <row r="3" ht="52.2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2</v>
      </c>
      <c r="D4" s="276">
        <v>0</v>
      </c>
      <c r="E4" s="276">
        <v>2</v>
      </c>
      <c r="F4" s="276">
        <v>0</v>
      </c>
      <c r="G4" s="276">
        <v>1</v>
      </c>
      <c r="H4" s="276">
        <f>C4-(D4+E4)</f>
        <v>0</v>
      </c>
    </row>
    <row r="5" ht="22.65" customHeight="1">
      <c r="B5" s="307">
        <v>43886</v>
      </c>
      <c r="C5" s="278">
        <v>6</v>
      </c>
      <c r="D5" s="279">
        <v>0</v>
      </c>
      <c r="E5" s="279">
        <v>2</v>
      </c>
      <c r="F5" s="279">
        <f>D5-D4</f>
        <v>0</v>
      </c>
      <c r="G5" s="279">
        <f>C5-C4</f>
        <v>4</v>
      </c>
      <c r="H5" s="279">
        <f>C5-(D5+E5)</f>
        <v>4</v>
      </c>
    </row>
    <row r="6" ht="22.65" customHeight="1">
      <c r="B6" s="277">
        <v>43887</v>
      </c>
      <c r="C6" s="280">
        <v>13</v>
      </c>
      <c r="D6" s="281">
        <v>0</v>
      </c>
      <c r="E6" s="281">
        <v>2</v>
      </c>
      <c r="F6" s="281">
        <f>D6-D5</f>
        <v>0</v>
      </c>
      <c r="G6" s="281">
        <f>C6-C5</f>
        <v>7</v>
      </c>
      <c r="H6" s="281">
        <f>C6-(D6+E6)</f>
        <v>11</v>
      </c>
    </row>
    <row r="7" ht="22.65" customHeight="1">
      <c r="B7" s="277">
        <v>43888</v>
      </c>
      <c r="C7" s="278">
        <v>15</v>
      </c>
      <c r="D7" s="279">
        <v>0</v>
      </c>
      <c r="E7" s="279">
        <v>2</v>
      </c>
      <c r="F7" s="279">
        <f>D7-D6</f>
        <v>0</v>
      </c>
      <c r="G7" s="279">
        <f>C7-C6</f>
        <v>2</v>
      </c>
      <c r="H7" s="279">
        <f>C7-(D7+E7)</f>
        <v>13</v>
      </c>
    </row>
    <row r="8" ht="22.65" customHeight="1">
      <c r="B8" s="277">
        <v>43889</v>
      </c>
      <c r="C8" s="280">
        <v>32</v>
      </c>
      <c r="D8" s="281">
        <v>0</v>
      </c>
      <c r="E8" s="281">
        <v>2</v>
      </c>
      <c r="F8" s="281">
        <f>D8-D7</f>
        <v>0</v>
      </c>
      <c r="G8" s="281">
        <f>C8-C7</f>
        <v>17</v>
      </c>
      <c r="H8" s="281">
        <f>C8-(D8+E8)</f>
        <v>30</v>
      </c>
    </row>
    <row r="9" ht="22.65" customHeight="1">
      <c r="B9" s="277">
        <v>43890</v>
      </c>
      <c r="C9" s="278">
        <v>45</v>
      </c>
      <c r="D9" s="279">
        <v>0</v>
      </c>
      <c r="E9" s="279">
        <v>2</v>
      </c>
      <c r="F9" s="279">
        <f>D9-D8</f>
        <v>0</v>
      </c>
      <c r="G9" s="279">
        <f>C9-C8</f>
        <v>13</v>
      </c>
      <c r="H9" s="279">
        <f>C9-(D9+E9)</f>
        <v>43</v>
      </c>
    </row>
    <row r="10" ht="22.65" customHeight="1">
      <c r="B10" s="277">
        <v>43891</v>
      </c>
      <c r="C10" s="280">
        <v>84</v>
      </c>
      <c r="D10" s="281">
        <v>0</v>
      </c>
      <c r="E10" s="281">
        <v>2</v>
      </c>
      <c r="F10" s="281">
        <f>D10-D9</f>
        <v>0</v>
      </c>
      <c r="G10" s="281">
        <f>C10-C9</f>
        <v>39</v>
      </c>
      <c r="H10" s="281">
        <f>C10-(D10+E10)</f>
        <v>82</v>
      </c>
    </row>
    <row r="11" ht="22.65" customHeight="1">
      <c r="B11" s="277">
        <v>43892</v>
      </c>
      <c r="C11" s="278">
        <v>120</v>
      </c>
      <c r="D11" s="279">
        <v>0</v>
      </c>
      <c r="E11" s="279">
        <v>2</v>
      </c>
      <c r="F11" s="279">
        <f>D11-D10</f>
        <v>0</v>
      </c>
      <c r="G11" s="279">
        <f>C11-C10</f>
        <v>36</v>
      </c>
      <c r="H11" s="279">
        <f>C11-(D11+E11)</f>
        <v>118</v>
      </c>
    </row>
    <row r="12" ht="22.65" customHeight="1">
      <c r="B12" s="277">
        <v>43893</v>
      </c>
      <c r="C12" s="280">
        <v>165</v>
      </c>
      <c r="D12" s="281">
        <v>1</v>
      </c>
      <c r="E12" s="281">
        <v>2</v>
      </c>
      <c r="F12" s="281">
        <f>D12-D11</f>
        <v>1</v>
      </c>
      <c r="G12" s="281">
        <f>C12-C11</f>
        <v>45</v>
      </c>
      <c r="H12" s="281">
        <f>C12-(D12+E12)</f>
        <v>162</v>
      </c>
    </row>
    <row r="13" ht="22.65" customHeight="1">
      <c r="B13" s="277">
        <v>43894</v>
      </c>
      <c r="C13" s="278">
        <v>222</v>
      </c>
      <c r="D13" s="279">
        <v>2</v>
      </c>
      <c r="E13" s="279">
        <v>2</v>
      </c>
      <c r="F13" s="279">
        <f>D13-D12</f>
        <v>1</v>
      </c>
      <c r="G13" s="279">
        <f>C13-C12</f>
        <v>57</v>
      </c>
      <c r="H13" s="279">
        <f>C13-(D13+E13)</f>
        <v>218</v>
      </c>
    </row>
    <row r="14" ht="22.65" customHeight="1">
      <c r="B14" s="277">
        <v>43895</v>
      </c>
      <c r="C14" s="280">
        <v>259</v>
      </c>
      <c r="D14" s="281">
        <v>3</v>
      </c>
      <c r="E14" s="281">
        <v>2</v>
      </c>
      <c r="F14" s="281">
        <f>D14-D13</f>
        <v>1</v>
      </c>
      <c r="G14" s="281">
        <f>C14-C13</f>
        <v>37</v>
      </c>
      <c r="H14" s="281">
        <f>C14-(D14+E14)</f>
        <v>254</v>
      </c>
    </row>
    <row r="15" ht="22.65" customHeight="1">
      <c r="B15" s="277">
        <v>43896</v>
      </c>
      <c r="C15" s="278">
        <v>400</v>
      </c>
      <c r="D15" s="279">
        <v>5</v>
      </c>
      <c r="E15" s="279">
        <v>2</v>
      </c>
      <c r="F15" s="279">
        <f>D15-D14</f>
        <v>2</v>
      </c>
      <c r="G15" s="279">
        <f>C15-C14</f>
        <v>141</v>
      </c>
      <c r="H15" s="279">
        <f>C15-(D15+E15)</f>
        <v>393</v>
      </c>
    </row>
    <row r="16" ht="22.65" customHeight="1">
      <c r="B16" s="277">
        <v>43897</v>
      </c>
      <c r="C16" s="280">
        <v>500</v>
      </c>
      <c r="D16" s="281">
        <v>10</v>
      </c>
      <c r="E16" s="281">
        <v>30</v>
      </c>
      <c r="F16" s="281">
        <f>D16-D15</f>
        <v>5</v>
      </c>
      <c r="G16" s="281">
        <f>C16-C15</f>
        <v>100</v>
      </c>
      <c r="H16" s="281">
        <f>C16-(D16+E16)</f>
        <v>460</v>
      </c>
    </row>
    <row r="17" ht="22.65" customHeight="1">
      <c r="B17" s="277">
        <v>43898</v>
      </c>
      <c r="C17" s="278">
        <v>673</v>
      </c>
      <c r="D17" s="279">
        <v>17</v>
      </c>
      <c r="E17" s="279">
        <v>30</v>
      </c>
      <c r="F17" s="279">
        <f>D17-D16</f>
        <v>7</v>
      </c>
      <c r="G17" s="279">
        <f>C17-C16</f>
        <v>173</v>
      </c>
      <c r="H17" s="279">
        <f>C17-(D17+E17)</f>
        <v>626</v>
      </c>
    </row>
    <row r="18" ht="22.65" customHeight="1">
      <c r="B18" s="277">
        <v>43899</v>
      </c>
      <c r="C18" s="280">
        <v>1073</v>
      </c>
      <c r="D18" s="281">
        <v>28</v>
      </c>
      <c r="E18" s="281">
        <v>32</v>
      </c>
      <c r="F18" s="281">
        <f>D18-D17</f>
        <v>11</v>
      </c>
      <c r="G18" s="281">
        <f>C18-C17</f>
        <v>400</v>
      </c>
      <c r="H18" s="281">
        <f>C18-(D18+E18)</f>
        <v>1013</v>
      </c>
    </row>
    <row r="19" ht="22.65" customHeight="1">
      <c r="B19" s="277">
        <v>43900</v>
      </c>
      <c r="C19" s="278">
        <v>1695</v>
      </c>
      <c r="D19" s="279">
        <v>35</v>
      </c>
      <c r="E19" s="279">
        <v>32</v>
      </c>
      <c r="F19" s="279">
        <f>D19-D18</f>
        <v>7</v>
      </c>
      <c r="G19" s="279">
        <f>C19-C18</f>
        <v>622</v>
      </c>
      <c r="H19" s="279">
        <f>C19-(D19+E19)</f>
        <v>1628</v>
      </c>
    </row>
    <row r="20" ht="22.65" customHeight="1">
      <c r="B20" s="277">
        <v>43901</v>
      </c>
      <c r="C20" s="280">
        <v>2277</v>
      </c>
      <c r="D20" s="281">
        <v>54</v>
      </c>
      <c r="E20" s="281">
        <v>183</v>
      </c>
      <c r="F20" s="281">
        <f>D20-D19</f>
        <v>19</v>
      </c>
      <c r="G20" s="281">
        <f>C20-C19</f>
        <v>582</v>
      </c>
      <c r="H20" s="281">
        <f>C20-(D20+E20)</f>
        <v>2040</v>
      </c>
    </row>
    <row r="21" ht="22.65" customHeight="1">
      <c r="B21" s="277">
        <v>43902</v>
      </c>
      <c r="C21" s="278">
        <v>2277</v>
      </c>
      <c r="D21" s="279">
        <v>55</v>
      </c>
      <c r="E21" s="279">
        <v>183</v>
      </c>
      <c r="F21" s="279">
        <f>D21-D20</f>
        <v>1</v>
      </c>
      <c r="G21" s="279">
        <f>C21-C20</f>
        <v>0</v>
      </c>
      <c r="H21" s="279">
        <f>C21-(D21+E21)</f>
        <v>2039</v>
      </c>
    </row>
    <row r="22" ht="24.15" customHeight="1">
      <c r="B22" s="305">
        <v>43903</v>
      </c>
      <c r="C22" s="344">
        <v>5232</v>
      </c>
      <c r="D22" s="345">
        <v>133</v>
      </c>
      <c r="E22" s="345">
        <v>193</v>
      </c>
      <c r="F22" s="281">
        <f>D22-D21</f>
        <v>78</v>
      </c>
      <c r="G22" s="281">
        <f>C22-C21</f>
        <v>2955</v>
      </c>
      <c r="H22" s="281">
        <f>C22-(D22+E22)</f>
        <v>4906</v>
      </c>
    </row>
    <row r="23" ht="25.65" customHeight="1">
      <c r="B23" s="346">
        <v>43904</v>
      </c>
      <c r="C23" s="347">
        <v>6391</v>
      </c>
      <c r="D23" s="348">
        <v>195</v>
      </c>
      <c r="E23" s="349">
        <v>517</v>
      </c>
      <c r="F23" s="302">
        <f>D23-D22</f>
        <v>62</v>
      </c>
      <c r="G23" s="279">
        <f>C23-C22</f>
        <v>1159</v>
      </c>
      <c r="H23" s="279">
        <f>C23-(D23+E23)</f>
        <v>5679</v>
      </c>
    </row>
    <row r="24" ht="24.15" customHeight="1">
      <c r="B24" s="304">
        <v>43905</v>
      </c>
      <c r="C24" s="350">
        <v>7798</v>
      </c>
      <c r="D24" s="351">
        <v>289</v>
      </c>
      <c r="E24" s="351">
        <v>517</v>
      </c>
      <c r="F24" s="281">
        <f>D24-D23</f>
        <v>94</v>
      </c>
      <c r="G24" s="281">
        <f>C24-C23</f>
        <v>1407</v>
      </c>
      <c r="H24" s="281">
        <f>C24-(D24+E24)</f>
        <v>6992</v>
      </c>
    </row>
    <row r="25" ht="22.65" customHeight="1">
      <c r="B25" s="277">
        <v>43906</v>
      </c>
      <c r="C25" s="278">
        <v>9942</v>
      </c>
      <c r="D25" s="279">
        <v>342</v>
      </c>
      <c r="E25" s="279">
        <v>530</v>
      </c>
      <c r="F25" s="279">
        <f>D25-D24</f>
        <v>53</v>
      </c>
      <c r="G25" s="279">
        <f>C25-C24</f>
        <v>2144</v>
      </c>
      <c r="H25" s="279">
        <f>C25-(D25+E25)</f>
        <v>9070</v>
      </c>
    </row>
    <row r="26" ht="22.65" customHeight="1">
      <c r="B26" s="277">
        <v>43907</v>
      </c>
      <c r="C26" s="280">
        <v>11748</v>
      </c>
      <c r="D26" s="281">
        <v>533</v>
      </c>
      <c r="E26" s="281">
        <v>1028</v>
      </c>
      <c r="F26" s="281">
        <f>D26-D25</f>
        <v>191</v>
      </c>
      <c r="G26" s="281">
        <f>C26-C25</f>
        <v>1806</v>
      </c>
      <c r="H26" s="281">
        <f>C26-(D26+E26)</f>
        <v>10187</v>
      </c>
    </row>
    <row r="27" ht="22.65" customHeight="1">
      <c r="B27" s="277">
        <v>43908</v>
      </c>
      <c r="C27" s="278">
        <v>13910</v>
      </c>
      <c r="D27" s="279">
        <v>623</v>
      </c>
      <c r="E27" s="279">
        <v>1081</v>
      </c>
      <c r="F27" s="279">
        <f>D27-D26</f>
        <v>90</v>
      </c>
      <c r="G27" s="279">
        <f>C27-C26</f>
        <v>2162</v>
      </c>
      <c r="H27" s="279">
        <f>C27-(D27+E27)</f>
        <v>12206</v>
      </c>
    </row>
    <row r="28" ht="22.65" customHeight="1">
      <c r="B28" s="277">
        <v>43909</v>
      </c>
      <c r="C28" s="280">
        <v>17963</v>
      </c>
      <c r="D28" s="281">
        <v>830</v>
      </c>
      <c r="E28" s="281">
        <v>1107</v>
      </c>
      <c r="F28" s="281">
        <f>D28-D27</f>
        <v>207</v>
      </c>
      <c r="G28" s="281">
        <f>C28-C27</f>
        <v>4053</v>
      </c>
      <c r="H28" s="281">
        <f>C28-(D28+E28)</f>
        <v>16026</v>
      </c>
    </row>
    <row r="29" ht="22.65" customHeight="1">
      <c r="B29" s="277">
        <v>43910</v>
      </c>
      <c r="C29" s="278">
        <v>21510</v>
      </c>
      <c r="D29" s="279">
        <v>1092</v>
      </c>
      <c r="E29" s="279">
        <v>1588</v>
      </c>
      <c r="F29" s="279">
        <f>D29-D28</f>
        <v>262</v>
      </c>
      <c r="G29" s="279">
        <f>C29-C28</f>
        <v>3547</v>
      </c>
      <c r="H29" s="279">
        <f>C29-(D29+E29)</f>
        <v>18830</v>
      </c>
    </row>
    <row r="30" ht="22.65" customHeight="1">
      <c r="B30" s="277">
        <v>43911</v>
      </c>
      <c r="C30" s="280">
        <v>25374</v>
      </c>
      <c r="D30" s="281">
        <v>1378</v>
      </c>
      <c r="E30" s="281">
        <v>2125</v>
      </c>
      <c r="F30" s="281">
        <f>D30-D29</f>
        <v>286</v>
      </c>
      <c r="G30" s="281">
        <f>C30-C29</f>
        <v>3864</v>
      </c>
      <c r="H30" s="281">
        <f>C30-(D30+E30)</f>
        <v>21871</v>
      </c>
    </row>
    <row r="31" ht="22.65" customHeight="1">
      <c r="B31" s="277">
        <v>43912</v>
      </c>
      <c r="C31" s="278">
        <v>28768</v>
      </c>
      <c r="D31" s="279">
        <v>1772</v>
      </c>
      <c r="E31" s="279">
        <v>2575</v>
      </c>
      <c r="F31" s="279">
        <f>D31-D30</f>
        <v>394</v>
      </c>
      <c r="G31" s="279">
        <f>C31-C30</f>
        <v>3394</v>
      </c>
      <c r="H31" s="279">
        <f>C31-(D31+E31)</f>
        <v>24421</v>
      </c>
    </row>
    <row r="32" ht="22.65" customHeight="1">
      <c r="B32" s="277">
        <v>43913</v>
      </c>
      <c r="C32" s="280">
        <v>35136</v>
      </c>
      <c r="D32" s="281">
        <v>2311</v>
      </c>
      <c r="E32" s="281">
        <v>3355</v>
      </c>
      <c r="F32" s="281">
        <f>D32-D31</f>
        <v>539</v>
      </c>
      <c r="G32" s="281">
        <f>C32-C31</f>
        <v>6368</v>
      </c>
      <c r="H32" s="281">
        <f>C32-(D32+E32)</f>
        <v>29470</v>
      </c>
    </row>
    <row r="33" ht="22.65" customHeight="1">
      <c r="B33" s="307">
        <v>43914</v>
      </c>
      <c r="C33" s="278">
        <v>42058</v>
      </c>
      <c r="D33" s="279">
        <v>2994</v>
      </c>
      <c r="E33" s="279">
        <v>3794</v>
      </c>
      <c r="F33" s="279">
        <f>D33-D32</f>
        <v>683</v>
      </c>
      <c r="G33" s="279">
        <f>C33-C32</f>
        <v>6922</v>
      </c>
      <c r="H33" s="279">
        <f>C33-(D33+E33)</f>
        <v>35270</v>
      </c>
    </row>
    <row r="34" ht="22.65" customHeight="1">
      <c r="B34" s="307">
        <v>43915</v>
      </c>
      <c r="C34" s="280">
        <v>49515</v>
      </c>
      <c r="D34" s="281">
        <v>3647</v>
      </c>
      <c r="E34" s="281">
        <v>5367</v>
      </c>
      <c r="F34" s="281">
        <f>D34-D33</f>
        <v>653</v>
      </c>
      <c r="G34" s="281">
        <f>C34-C33</f>
        <v>7457</v>
      </c>
      <c r="H34" s="281">
        <f>C34-(D34+E34)</f>
        <v>40501</v>
      </c>
    </row>
    <row r="35" ht="22.65" customHeight="1">
      <c r="B35" s="307">
        <v>43916</v>
      </c>
      <c r="C35" s="278">
        <v>57786</v>
      </c>
      <c r="D35" s="279">
        <v>4365</v>
      </c>
      <c r="E35" s="279">
        <v>7015</v>
      </c>
      <c r="F35" s="279">
        <f>D35-D34</f>
        <v>718</v>
      </c>
      <c r="G35" s="279">
        <f>C35-C34</f>
        <v>8271</v>
      </c>
      <c r="H35" s="279">
        <f>C35-(D35+E35)</f>
        <v>46406</v>
      </c>
    </row>
    <row r="36" ht="22.65" customHeight="1">
      <c r="B36" s="307">
        <v>43917</v>
      </c>
      <c r="C36" s="280">
        <v>65719</v>
      </c>
      <c r="D36" s="281">
        <v>5138</v>
      </c>
      <c r="E36" s="281">
        <v>9357</v>
      </c>
      <c r="F36" s="281">
        <f>D36-D35</f>
        <v>773</v>
      </c>
      <c r="G36" s="281">
        <f>C36-C35</f>
        <v>7933</v>
      </c>
      <c r="H36" s="281">
        <f>C36-(D36+E36)</f>
        <v>51224</v>
      </c>
    </row>
    <row r="37" ht="22.65" customHeight="1">
      <c r="B37" s="307">
        <v>43918</v>
      </c>
      <c r="C37" s="278">
        <v>73235</v>
      </c>
      <c r="D37" s="279">
        <v>5982</v>
      </c>
      <c r="E37" s="279">
        <v>12285</v>
      </c>
      <c r="F37" s="279">
        <f>D37-D36</f>
        <v>844</v>
      </c>
      <c r="G37" s="279">
        <f>C37-C36</f>
        <v>7516</v>
      </c>
      <c r="H37" s="279">
        <f>C37-(D37+E37)</f>
        <v>54968</v>
      </c>
    </row>
    <row r="38" ht="22.65" customHeight="1">
      <c r="B38" s="307">
        <v>43919</v>
      </c>
      <c r="C38" s="280">
        <v>80110</v>
      </c>
      <c r="D38" s="281">
        <v>6803</v>
      </c>
      <c r="E38" s="281">
        <v>14709</v>
      </c>
      <c r="F38" s="281">
        <f>D38-D37</f>
        <v>821</v>
      </c>
      <c r="G38" s="281">
        <f>C38-C37</f>
        <v>6875</v>
      </c>
      <c r="H38" s="281">
        <f>C38-(D38+E38)</f>
        <v>58598</v>
      </c>
    </row>
    <row r="39" ht="22.65" customHeight="1">
      <c r="B39" s="307">
        <v>43920</v>
      </c>
      <c r="C39" s="278">
        <v>87956</v>
      </c>
      <c r="D39" s="279">
        <v>7716</v>
      </c>
      <c r="E39" s="279">
        <v>16780</v>
      </c>
      <c r="F39" s="279">
        <f>D39-D38</f>
        <v>913</v>
      </c>
      <c r="G39" s="279">
        <f>C39-C38</f>
        <v>7846</v>
      </c>
      <c r="H39" s="279">
        <f>C39-(D39+E39)</f>
        <v>63460</v>
      </c>
    </row>
    <row r="40" ht="22.65" customHeight="1">
      <c r="B40" s="307">
        <v>43921</v>
      </c>
      <c r="C40" s="280">
        <v>95923</v>
      </c>
      <c r="D40" s="281">
        <v>8464</v>
      </c>
      <c r="E40" s="281">
        <v>19259</v>
      </c>
      <c r="F40" s="281">
        <f>D40-D39</f>
        <v>748</v>
      </c>
      <c r="G40" s="281">
        <f>C40-C39</f>
        <v>7967</v>
      </c>
      <c r="H40" s="281">
        <f>C40-(D40+E40)</f>
        <v>68200</v>
      </c>
    </row>
    <row r="41" ht="22.65" customHeight="1">
      <c r="B41" s="307">
        <v>43922</v>
      </c>
      <c r="C41" s="278">
        <v>104118</v>
      </c>
      <c r="D41" s="279">
        <v>9387</v>
      </c>
      <c r="E41" s="279">
        <v>22647</v>
      </c>
      <c r="F41" s="279">
        <f>D41-D40</f>
        <v>923</v>
      </c>
      <c r="G41" s="279">
        <f>C41-C40</f>
        <v>8195</v>
      </c>
      <c r="H41" s="279">
        <f>C41-(D41+E41)</f>
        <v>72084</v>
      </c>
    </row>
    <row r="42" ht="22.65" customHeight="1">
      <c r="B42" s="307">
        <v>43923</v>
      </c>
      <c r="C42" s="280">
        <v>112065</v>
      </c>
      <c r="D42" s="281">
        <v>10348</v>
      </c>
      <c r="E42" s="281">
        <v>26743</v>
      </c>
      <c r="F42" s="281">
        <f>D42-D41</f>
        <v>961</v>
      </c>
      <c r="G42" s="281">
        <f>C42-C41</f>
        <v>7947</v>
      </c>
      <c r="H42" s="281">
        <f>C42-(D42+E42)</f>
        <v>74974</v>
      </c>
    </row>
    <row r="43" ht="22.65" customHeight="1">
      <c r="B43" s="307">
        <v>43924</v>
      </c>
      <c r="C43" s="278">
        <v>119199</v>
      </c>
      <c r="D43" s="279">
        <v>11198</v>
      </c>
      <c r="E43" s="279">
        <v>30513</v>
      </c>
      <c r="F43" s="279">
        <f>D43-D42</f>
        <v>850</v>
      </c>
      <c r="G43" s="279">
        <f>C43-C42</f>
        <v>7134</v>
      </c>
      <c r="H43" s="279">
        <f>C43-(D43+E43)</f>
        <v>77488</v>
      </c>
    </row>
    <row r="44" ht="22.65" customHeight="1">
      <c r="B44" s="307">
        <v>43925</v>
      </c>
      <c r="C44" s="280">
        <v>126168</v>
      </c>
      <c r="D44" s="281">
        <v>11947</v>
      </c>
      <c r="E44" s="281">
        <v>34219</v>
      </c>
      <c r="F44" s="281">
        <f>D44-D43</f>
        <v>749</v>
      </c>
      <c r="G44" s="281">
        <f>C44-C43</f>
        <v>6969</v>
      </c>
      <c r="H44" s="281">
        <f>C44-(D44+E44)</f>
        <v>80002</v>
      </c>
    </row>
    <row r="45" ht="22.65" customHeight="1">
      <c r="B45" s="307">
        <v>43926</v>
      </c>
      <c r="C45" s="278">
        <v>131646</v>
      </c>
      <c r="D45" s="279">
        <v>12641</v>
      </c>
      <c r="E45" s="279">
        <v>38080</v>
      </c>
      <c r="F45" s="279">
        <f>D45-D44</f>
        <v>694</v>
      </c>
      <c r="G45" s="279">
        <f>C45-C44</f>
        <v>5478</v>
      </c>
      <c r="H45" s="279">
        <f>C45-(D45+E45)</f>
        <v>80925</v>
      </c>
    </row>
    <row r="46" ht="22.65" customHeight="1">
      <c r="B46" s="307">
        <v>43927</v>
      </c>
      <c r="C46" s="280">
        <v>136675</v>
      </c>
      <c r="D46" s="281">
        <v>13341</v>
      </c>
      <c r="E46" s="281">
        <v>40437</v>
      </c>
      <c r="F46" s="281">
        <f>D46-D45</f>
        <v>700</v>
      </c>
      <c r="G46" s="281">
        <f>C46-C45</f>
        <v>5029</v>
      </c>
      <c r="H46" s="281">
        <f>C46-(D46+E46)</f>
        <v>82897</v>
      </c>
    </row>
    <row r="47" ht="22.65" customHeight="1">
      <c r="B47" s="307">
        <v>43928</v>
      </c>
      <c r="C47" s="278">
        <v>141942</v>
      </c>
      <c r="D47" s="279">
        <v>14045</v>
      </c>
      <c r="E47" s="279">
        <v>43208</v>
      </c>
      <c r="F47" s="279">
        <f>D47-D46</f>
        <v>704</v>
      </c>
      <c r="G47" s="279">
        <f>C47-C46</f>
        <v>5267</v>
      </c>
      <c r="H47" s="279">
        <f>C47-(D47+E47)</f>
        <v>84689</v>
      </c>
    </row>
    <row r="48" ht="22.65" customHeight="1">
      <c r="B48" s="307">
        <v>43929</v>
      </c>
      <c r="C48" s="280">
        <v>148220</v>
      </c>
      <c r="D48" s="281">
        <v>14792</v>
      </c>
      <c r="E48" s="281">
        <v>48021</v>
      </c>
      <c r="F48" s="281">
        <f>D48-D47</f>
        <v>747</v>
      </c>
      <c r="G48" s="281">
        <f>C48-C47</f>
        <v>6278</v>
      </c>
      <c r="H48" s="281">
        <f>C48-(D48+E48)</f>
        <v>85407</v>
      </c>
    </row>
    <row r="49" ht="22.65" customHeight="1">
      <c r="B49" s="307">
        <v>43930</v>
      </c>
      <c r="C49" s="278">
        <v>153222</v>
      </c>
      <c r="D49" s="279">
        <v>15447</v>
      </c>
      <c r="E49" s="279">
        <v>52165</v>
      </c>
      <c r="F49" s="279">
        <f>D49-D48</f>
        <v>655</v>
      </c>
      <c r="G49" s="279">
        <f>C49-C48</f>
        <v>5002</v>
      </c>
      <c r="H49" s="279">
        <f>C49-(D49+E49)</f>
        <v>85610</v>
      </c>
    </row>
    <row r="50" ht="22.65" customHeight="1">
      <c r="B50" s="307">
        <v>43931</v>
      </c>
      <c r="C50" s="280">
        <v>158273</v>
      </c>
      <c r="D50" s="281">
        <v>16081</v>
      </c>
      <c r="E50" s="281">
        <v>55668</v>
      </c>
      <c r="F50" s="281">
        <f>D50-D49</f>
        <v>634</v>
      </c>
      <c r="G50" s="281">
        <f>C50-C49</f>
        <v>5051</v>
      </c>
      <c r="H50" s="281">
        <f>C50-(D50+E50)</f>
        <v>86524</v>
      </c>
    </row>
    <row r="51" ht="22.65" customHeight="1">
      <c r="B51" s="307">
        <v>43932</v>
      </c>
      <c r="C51" s="278">
        <v>163027</v>
      </c>
      <c r="D51" s="279">
        <v>16606</v>
      </c>
      <c r="E51" s="279">
        <v>59109</v>
      </c>
      <c r="F51" s="279">
        <f>D51-D50</f>
        <v>525</v>
      </c>
      <c r="G51" s="279">
        <f>C51-C50</f>
        <v>4754</v>
      </c>
      <c r="H51" s="279">
        <f>C51-(D51+E51)</f>
        <v>87312</v>
      </c>
    </row>
    <row r="52" ht="22.65" customHeight="1">
      <c r="B52" s="307">
        <v>43933</v>
      </c>
      <c r="C52" s="280">
        <v>166831</v>
      </c>
      <c r="D52" s="281">
        <v>17209</v>
      </c>
      <c r="E52" s="281">
        <v>62391</v>
      </c>
      <c r="F52" s="281">
        <f>D52-D51</f>
        <v>603</v>
      </c>
      <c r="G52" s="281">
        <f>C52-C51</f>
        <v>3804</v>
      </c>
      <c r="H52" s="281">
        <f>C52-(D52+E52)</f>
        <v>87231</v>
      </c>
    </row>
    <row r="53" ht="22.65" customHeight="1">
      <c r="B53" s="307">
        <v>43934</v>
      </c>
      <c r="C53" s="278">
        <v>170099</v>
      </c>
      <c r="D53" s="279">
        <v>17756</v>
      </c>
      <c r="E53" s="279">
        <v>64727</v>
      </c>
      <c r="F53" s="279">
        <f>D53-D52</f>
        <v>547</v>
      </c>
      <c r="G53" s="279">
        <f>C53-C52</f>
        <v>3268</v>
      </c>
      <c r="H53" s="279">
        <f>C53-(D53+E53)</f>
        <v>87616</v>
      </c>
    </row>
    <row r="54" ht="22.65" customHeight="1">
      <c r="B54" s="307">
        <v>43935</v>
      </c>
      <c r="C54" s="280">
        <v>172541</v>
      </c>
      <c r="D54" s="281">
        <v>18056</v>
      </c>
      <c r="E54" s="281">
        <v>67504</v>
      </c>
      <c r="F54" s="281">
        <f>D54-D53</f>
        <v>300</v>
      </c>
      <c r="G54" s="281">
        <f>C54-C53</f>
        <v>2442</v>
      </c>
      <c r="H54" s="281">
        <f>C54-(D54+E54)</f>
        <v>86981</v>
      </c>
    </row>
    <row r="55" ht="22.65" customHeight="1">
      <c r="B55" s="307">
        <v>43936</v>
      </c>
      <c r="C55" s="278">
        <v>177644</v>
      </c>
      <c r="D55" s="279">
        <v>18708</v>
      </c>
      <c r="E55" s="279">
        <v>70853</v>
      </c>
      <c r="F55" s="279">
        <f>D55-D54</f>
        <v>652</v>
      </c>
      <c r="G55" s="279">
        <f>C55-C54</f>
        <v>5103</v>
      </c>
      <c r="H55" s="279">
        <f>C55-(D55+E55)</f>
        <v>88083</v>
      </c>
    </row>
    <row r="56" ht="22.65" customHeight="1">
      <c r="B56" s="307">
        <v>43937</v>
      </c>
      <c r="C56" s="280">
        <v>184948</v>
      </c>
      <c r="D56" s="281">
        <v>19315</v>
      </c>
      <c r="E56" s="281">
        <v>74797</v>
      </c>
      <c r="F56" s="281">
        <f>D56-D55</f>
        <v>607</v>
      </c>
      <c r="G56" s="281">
        <f>C56-C55</f>
        <v>7304</v>
      </c>
      <c r="H56" s="281">
        <f>C56-(D56+E56)</f>
        <v>90836</v>
      </c>
    </row>
    <row r="57" ht="22.65" customHeight="1">
      <c r="B57" s="307">
        <v>43938</v>
      </c>
      <c r="C57" s="278">
        <v>190839</v>
      </c>
      <c r="D57" s="279">
        <v>20002</v>
      </c>
      <c r="E57" s="279">
        <v>74797</v>
      </c>
      <c r="F57" s="279">
        <f>D57-D56</f>
        <v>687</v>
      </c>
      <c r="G57" s="279">
        <f>C57-C56</f>
        <v>5891</v>
      </c>
      <c r="H57" s="279">
        <f>C57-(D57+E57)</f>
        <v>96040</v>
      </c>
    </row>
    <row r="58" ht="22.65" customHeight="1">
      <c r="B58" s="307">
        <v>43939</v>
      </c>
      <c r="C58" s="280">
        <v>191726</v>
      </c>
      <c r="D58" s="281">
        <v>20043</v>
      </c>
      <c r="E58" s="281">
        <v>74797</v>
      </c>
      <c r="F58" s="281">
        <f>D58-D57</f>
        <v>41</v>
      </c>
      <c r="G58" s="281">
        <f>C58-C57</f>
        <v>887</v>
      </c>
      <c r="H58" s="281">
        <f>C58-(D58+E58)</f>
        <v>96886</v>
      </c>
    </row>
    <row r="59" ht="22.65" customHeight="1">
      <c r="B59" s="307">
        <v>43940</v>
      </c>
      <c r="C59" s="278">
        <v>198674</v>
      </c>
      <c r="D59" s="279">
        <v>20453</v>
      </c>
      <c r="E59" s="279">
        <v>77357</v>
      </c>
      <c r="F59" s="279">
        <f>D59-D58</f>
        <v>410</v>
      </c>
      <c r="G59" s="279">
        <f>C59-C58</f>
        <v>6948</v>
      </c>
      <c r="H59" s="279">
        <f>C59-(D59+E59)</f>
        <v>100864</v>
      </c>
    </row>
    <row r="60" ht="22.65" customHeight="1">
      <c r="B60" s="307">
        <v>43941</v>
      </c>
      <c r="C60" s="280">
        <v>200210</v>
      </c>
      <c r="D60" s="281">
        <v>20852</v>
      </c>
      <c r="E60" s="281">
        <v>80587</v>
      </c>
      <c r="F60" s="281">
        <f>D60-D59</f>
        <v>399</v>
      </c>
      <c r="G60" s="281">
        <f>C60-C59</f>
        <v>1536</v>
      </c>
      <c r="H60" s="281">
        <f>C60-(D60+E60)</f>
        <v>98771</v>
      </c>
    </row>
    <row r="61" ht="22.65" customHeight="1">
      <c r="B61" s="307">
        <v>43942</v>
      </c>
      <c r="C61" s="278">
        <v>204178</v>
      </c>
      <c r="D61" s="279">
        <v>21282</v>
      </c>
      <c r="E61" s="279">
        <v>82514</v>
      </c>
      <c r="F61" s="279">
        <f>D61-D60</f>
        <v>430</v>
      </c>
      <c r="G61" s="279">
        <f>C61-C60</f>
        <v>3968</v>
      </c>
      <c r="H61" s="279">
        <f>C61-(D61+E61)</f>
        <v>100382</v>
      </c>
    </row>
    <row r="62" ht="22.65" customHeight="1">
      <c r="B62" s="307">
        <v>43943</v>
      </c>
      <c r="C62" s="280">
        <v>208389</v>
      </c>
      <c r="D62" s="281">
        <v>21717</v>
      </c>
      <c r="E62" s="281">
        <v>85915</v>
      </c>
      <c r="F62" s="281">
        <f>D62-D61</f>
        <v>435</v>
      </c>
      <c r="G62" s="281">
        <f>C62-C61</f>
        <v>4211</v>
      </c>
      <c r="H62" s="281">
        <f>C62-(D62+E62)</f>
        <v>100757</v>
      </c>
    </row>
    <row r="63" ht="22.65" customHeight="1">
      <c r="B63" s="307">
        <v>43944</v>
      </c>
      <c r="C63" s="278">
        <v>213024</v>
      </c>
      <c r="D63" s="279">
        <v>22157</v>
      </c>
      <c r="E63" s="279">
        <v>89250</v>
      </c>
      <c r="F63" s="279">
        <f>D63-D62</f>
        <v>440</v>
      </c>
      <c r="G63" s="279">
        <f>C63-C62</f>
        <v>4635</v>
      </c>
      <c r="H63" s="279">
        <f>C63-(D63+E63)</f>
        <v>101617</v>
      </c>
    </row>
    <row r="64" ht="22.65" customHeight="1">
      <c r="B64" s="307">
        <v>43945</v>
      </c>
      <c r="C64" s="280">
        <v>219764</v>
      </c>
      <c r="D64" s="281">
        <v>22524</v>
      </c>
      <c r="E64" s="281">
        <v>92355</v>
      </c>
      <c r="F64" s="281">
        <f>D64-D63</f>
        <v>367</v>
      </c>
      <c r="G64" s="281">
        <f>C64-C63</f>
        <v>6740</v>
      </c>
      <c r="H64" s="281">
        <f>C64-(D64+E64)</f>
        <v>104885</v>
      </c>
    </row>
    <row r="65" ht="22.65" customHeight="1">
      <c r="B65" s="307">
        <v>43946</v>
      </c>
      <c r="C65" s="278">
        <v>223759</v>
      </c>
      <c r="D65" s="279">
        <v>22902</v>
      </c>
      <c r="E65" s="279">
        <v>95708</v>
      </c>
      <c r="F65" s="279">
        <f>D65-D64</f>
        <v>378</v>
      </c>
      <c r="G65" s="279">
        <f>C65-C64</f>
        <v>3995</v>
      </c>
      <c r="H65" s="279">
        <f>C65-(D65+E65)</f>
        <v>105149</v>
      </c>
    </row>
    <row r="66" ht="22.65" customHeight="1">
      <c r="B66" s="307">
        <v>43947</v>
      </c>
      <c r="C66" s="280">
        <v>226629</v>
      </c>
      <c r="D66" s="281">
        <v>23190</v>
      </c>
      <c r="E66" s="281">
        <v>117727</v>
      </c>
      <c r="F66" s="281">
        <f>D66-D65</f>
        <v>288</v>
      </c>
      <c r="G66" s="281">
        <f>C66-C65</f>
        <v>2870</v>
      </c>
      <c r="H66" s="281">
        <f>C66-(D66+E66)</f>
        <v>85712</v>
      </c>
    </row>
    <row r="67" ht="22.65" customHeight="1">
      <c r="B67" s="307">
        <v>43948</v>
      </c>
      <c r="C67" s="278">
        <v>229422</v>
      </c>
      <c r="D67" s="279">
        <v>23521</v>
      </c>
      <c r="E67" s="279">
        <v>120832</v>
      </c>
      <c r="F67" s="279">
        <f>D67-D66</f>
        <v>331</v>
      </c>
      <c r="G67" s="279">
        <f>C67-C66</f>
        <v>2793</v>
      </c>
      <c r="H67" s="279">
        <f>C67-(D67+E67)</f>
        <v>85069</v>
      </c>
    </row>
    <row r="68" ht="22.65" customHeight="1">
      <c r="B68" s="307">
        <v>43949</v>
      </c>
      <c r="C68" s="280">
        <v>232128</v>
      </c>
      <c r="D68" s="281">
        <v>23822</v>
      </c>
      <c r="E68" s="281">
        <v>123903</v>
      </c>
      <c r="F68" s="281">
        <f>D68-D67</f>
        <v>301</v>
      </c>
      <c r="G68" s="281">
        <f>C68-C67</f>
        <v>2706</v>
      </c>
      <c r="H68" s="281">
        <f>C68-(D68+E68)</f>
        <v>84403</v>
      </c>
    </row>
    <row r="69" ht="22.65" customHeight="1">
      <c r="B69" s="307">
        <v>43950</v>
      </c>
      <c r="C69" s="278">
        <v>236899</v>
      </c>
      <c r="D69" s="279">
        <v>24275</v>
      </c>
      <c r="E69" s="279">
        <v>132929</v>
      </c>
      <c r="F69" s="279">
        <f>D69-D68</f>
        <v>453</v>
      </c>
      <c r="G69" s="279">
        <f>C69-C68</f>
        <v>4771</v>
      </c>
      <c r="H69" s="279">
        <f>C69-(D69+E69)</f>
        <v>79695</v>
      </c>
    </row>
    <row r="70" ht="22.65" customHeight="1">
      <c r="B70" s="307">
        <v>43951</v>
      </c>
      <c r="C70" s="280">
        <v>239639</v>
      </c>
      <c r="D70" s="281">
        <v>24543</v>
      </c>
      <c r="E70" s="281">
        <v>137984</v>
      </c>
      <c r="F70" s="281">
        <f>D70-D69</f>
        <v>268</v>
      </c>
      <c r="G70" s="281">
        <f>C70-C69</f>
        <v>2740</v>
      </c>
      <c r="H70" s="281">
        <f>C70-(D70+E70)</f>
        <v>77112</v>
      </c>
    </row>
    <row r="71" ht="22.65" customHeight="1">
      <c r="B71" s="307">
        <v>43952</v>
      </c>
      <c r="C71" s="278">
        <v>242988</v>
      </c>
      <c r="D71" s="279">
        <v>24824</v>
      </c>
      <c r="E71" s="279">
        <v>142450</v>
      </c>
      <c r="F71" s="279">
        <f>D71-D70</f>
        <v>281</v>
      </c>
      <c r="G71" s="279">
        <f>C71-C70</f>
        <v>3349</v>
      </c>
      <c r="H71" s="279">
        <f>C71-(D71+E71)</f>
        <v>75714</v>
      </c>
    </row>
    <row r="72" ht="22.65" customHeight="1">
      <c r="B72" s="307">
        <v>43953</v>
      </c>
      <c r="C72" s="280">
        <v>245567</v>
      </c>
      <c r="D72" s="281">
        <v>25100</v>
      </c>
      <c r="E72" s="281">
        <v>146233</v>
      </c>
      <c r="F72" s="281">
        <f>D72-D71</f>
        <v>276</v>
      </c>
      <c r="G72" s="281">
        <f>C72-C71</f>
        <v>2579</v>
      </c>
      <c r="H72" s="281">
        <f>C72-(D72+E72)</f>
        <v>74234</v>
      </c>
    </row>
    <row r="73" ht="22.65" customHeight="1">
      <c r="B73" s="307">
        <v>43954</v>
      </c>
      <c r="C73" s="278">
        <v>247122</v>
      </c>
      <c r="D73" s="279">
        <v>25264</v>
      </c>
      <c r="E73" s="279">
        <v>148558</v>
      </c>
      <c r="F73" s="279">
        <f>D73-D72</f>
        <v>164</v>
      </c>
      <c r="G73" s="279">
        <f>C73-C72</f>
        <v>1555</v>
      </c>
      <c r="H73" s="279">
        <f>C73-(D73+E73)</f>
        <v>73300</v>
      </c>
    </row>
    <row r="74" ht="22.65" customHeight="1">
      <c r="B74" s="307">
        <v>43955</v>
      </c>
      <c r="C74" s="280">
        <v>248301</v>
      </c>
      <c r="D74" s="281">
        <v>25428</v>
      </c>
      <c r="E74" s="281">
        <v>151633</v>
      </c>
      <c r="F74" s="281">
        <f>D74-D73</f>
        <v>164</v>
      </c>
      <c r="G74" s="281">
        <f>C74-C73</f>
        <v>1179</v>
      </c>
      <c r="H74" s="281">
        <f>C74-(D74+E74)</f>
        <v>71240</v>
      </c>
    </row>
    <row r="75" ht="22.65" customHeight="1">
      <c r="B75" s="307">
        <v>43956</v>
      </c>
      <c r="C75" s="278">
        <v>250561</v>
      </c>
      <c r="D75" s="279">
        <v>25613</v>
      </c>
      <c r="E75" s="279">
        <v>154718</v>
      </c>
      <c r="F75" s="279">
        <f>D75-D74</f>
        <v>185</v>
      </c>
      <c r="G75" s="279">
        <f>C75-C74</f>
        <v>2260</v>
      </c>
      <c r="H75" s="279">
        <f>C75-(D75+E75)</f>
        <v>70230</v>
      </c>
    </row>
    <row r="76" ht="22.65" customHeight="1">
      <c r="B76" s="307">
        <v>43957</v>
      </c>
      <c r="C76" s="280">
        <v>253682</v>
      </c>
      <c r="D76" s="281">
        <v>25857</v>
      </c>
      <c r="E76" s="281">
        <v>159359</v>
      </c>
      <c r="F76" s="281">
        <f>D76-D75</f>
        <v>244</v>
      </c>
      <c r="G76" s="281">
        <f>C76-C75</f>
        <v>3121</v>
      </c>
      <c r="H76" s="281">
        <f>C76-(D76+E76)</f>
        <v>68466</v>
      </c>
    </row>
    <row r="77" ht="22.65" customHeight="1">
      <c r="B77" s="307">
        <v>43958</v>
      </c>
      <c r="C77" s="278">
        <v>256855</v>
      </c>
      <c r="D77" s="279">
        <v>26070</v>
      </c>
      <c r="E77" s="279">
        <v>163919</v>
      </c>
      <c r="F77" s="279">
        <f>D77-D76</f>
        <v>213</v>
      </c>
      <c r="G77" s="279">
        <f>C77-C76</f>
        <v>3173</v>
      </c>
      <c r="H77" s="279">
        <f>C77-(D77+E77)</f>
        <v>66866</v>
      </c>
    </row>
    <row r="78" ht="22.65" customHeight="1">
      <c r="B78" s="307">
        <v>43959</v>
      </c>
      <c r="C78" s="280">
        <v>260117</v>
      </c>
      <c r="D78" s="281">
        <v>26299</v>
      </c>
      <c r="E78" s="281">
        <v>168408</v>
      </c>
      <c r="F78" s="281">
        <f>D78-D77</f>
        <v>229</v>
      </c>
      <c r="G78" s="281">
        <f>C78-C77</f>
        <v>3262</v>
      </c>
      <c r="H78" s="281">
        <f>C78-(D78+E78)</f>
        <v>65410</v>
      </c>
    </row>
    <row r="79" ht="22.65" customHeight="1">
      <c r="B79" s="307">
        <v>43960</v>
      </c>
      <c r="C79" s="278">
        <v>262783</v>
      </c>
      <c r="D79" s="279">
        <v>26478</v>
      </c>
      <c r="E79" s="279">
        <v>173157</v>
      </c>
      <c r="F79" s="279">
        <f>D79-D78</f>
        <v>179</v>
      </c>
      <c r="G79" s="279">
        <f>C79-C78</f>
        <v>2666</v>
      </c>
      <c r="H79" s="279">
        <f>C79-(D79+E79)</f>
        <v>63148</v>
      </c>
    </row>
    <row r="80" ht="22.65" customHeight="1">
      <c r="B80" s="307">
        <v>43961</v>
      </c>
      <c r="C80" s="280">
        <v>264663</v>
      </c>
      <c r="D80" s="281">
        <v>26621</v>
      </c>
      <c r="E80" s="281">
        <v>176439</v>
      </c>
      <c r="F80" s="281">
        <f>D80-D79</f>
        <v>143</v>
      </c>
      <c r="G80" s="281">
        <f>C80-C79</f>
        <v>1880</v>
      </c>
      <c r="H80" s="281">
        <f>C80-(D80+E80)</f>
        <v>61603</v>
      </c>
    </row>
    <row r="81" ht="22.65" customHeight="1">
      <c r="B81" s="307">
        <v>43962</v>
      </c>
      <c r="C81" s="278">
        <v>268143</v>
      </c>
      <c r="D81" s="279">
        <v>26744</v>
      </c>
      <c r="E81" s="279">
        <v>177846</v>
      </c>
      <c r="F81" s="279">
        <f>D81-D80</f>
        <v>123</v>
      </c>
      <c r="G81" s="279">
        <f>C81-C80</f>
        <v>3480</v>
      </c>
      <c r="H81" s="279">
        <f>C81-(D81+E81)</f>
        <v>63553</v>
      </c>
    </row>
    <row r="82" ht="22.65" customHeight="1">
      <c r="B82" s="307">
        <v>43963</v>
      </c>
      <c r="C82" s="280">
        <v>269520</v>
      </c>
      <c r="D82" s="281">
        <v>26920</v>
      </c>
      <c r="E82" s="281">
        <v>180470</v>
      </c>
      <c r="F82" s="281">
        <f>D82-D81</f>
        <v>176</v>
      </c>
      <c r="G82" s="281">
        <f>C82-C81</f>
        <v>1377</v>
      </c>
      <c r="H82" s="281">
        <f>C82-(D82+E82)</f>
        <v>62130</v>
      </c>
    </row>
    <row r="83" ht="22.65" customHeight="1">
      <c r="B83" s="307">
        <v>43964</v>
      </c>
      <c r="C83" s="278">
        <v>271095</v>
      </c>
      <c r="D83" s="279">
        <v>27104</v>
      </c>
      <c r="E83" s="279">
        <v>183227</v>
      </c>
      <c r="F83" s="279">
        <f>D83-D82</f>
        <v>184</v>
      </c>
      <c r="G83" s="279">
        <f>C83-C82</f>
        <v>1575</v>
      </c>
      <c r="H83" s="279">
        <f>C83-(D83+E83)</f>
        <v>60764</v>
      </c>
    </row>
    <row r="84" ht="22.65" customHeight="1">
      <c r="B84" s="307">
        <v>43965</v>
      </c>
      <c r="C84" s="280">
        <v>272646</v>
      </c>
      <c r="D84" s="281">
        <v>27321</v>
      </c>
      <c r="E84" s="281">
        <v>186480</v>
      </c>
      <c r="F84" s="281">
        <f>D84-D83</f>
        <v>217</v>
      </c>
      <c r="G84" s="281">
        <f>C84-C83</f>
        <v>1551</v>
      </c>
      <c r="H84" s="281">
        <f>C84-(D84+E84)</f>
        <v>58845</v>
      </c>
    </row>
    <row r="85" ht="22.65" customHeight="1">
      <c r="B85" s="307">
        <v>43966</v>
      </c>
      <c r="C85" s="278">
        <v>274367</v>
      </c>
      <c r="D85" s="279">
        <v>27459</v>
      </c>
      <c r="E85" s="279">
        <v>188967</v>
      </c>
      <c r="F85" s="279">
        <f>D85-D84</f>
        <v>138</v>
      </c>
      <c r="G85" s="279">
        <f>C85-C84</f>
        <v>1721</v>
      </c>
      <c r="H85" s="279">
        <f>C85-(D85+E85)</f>
        <v>57941</v>
      </c>
    </row>
    <row r="86" ht="22.65" customHeight="1">
      <c r="B86" s="307">
        <v>43967</v>
      </c>
      <c r="C86" s="280">
        <v>276505</v>
      </c>
      <c r="D86" s="281">
        <v>27563</v>
      </c>
      <c r="E86" s="281">
        <v>192253</v>
      </c>
      <c r="F86" s="281">
        <f>D86-D85</f>
        <v>104</v>
      </c>
      <c r="G86" s="281">
        <f>C86-C85</f>
        <v>2138</v>
      </c>
      <c r="H86" s="281">
        <f>C86-(D86+E86)</f>
        <v>56689</v>
      </c>
    </row>
    <row r="87" ht="22.65" customHeight="1">
      <c r="B87" s="307">
        <v>43968</v>
      </c>
      <c r="C87" s="278">
        <v>277719</v>
      </c>
      <c r="D87" s="279">
        <v>27650</v>
      </c>
      <c r="E87" s="279">
        <v>195945</v>
      </c>
      <c r="F87" s="279">
        <f>D87-D86</f>
        <v>87</v>
      </c>
      <c r="G87" s="279">
        <f>C87-C86</f>
        <v>1214</v>
      </c>
      <c r="H87" s="279">
        <f>C87-(D87+E87)</f>
        <v>54124</v>
      </c>
    </row>
    <row r="88" ht="22.65" customHeight="1">
      <c r="B88" s="307">
        <v>43969</v>
      </c>
      <c r="C88" s="280">
        <v>278188</v>
      </c>
      <c r="D88" s="281">
        <v>27709</v>
      </c>
      <c r="E88" s="281">
        <v>196958</v>
      </c>
      <c r="F88" s="281">
        <f>D88-D87</f>
        <v>59</v>
      </c>
      <c r="G88" s="281">
        <f>C88-C87</f>
        <v>469</v>
      </c>
      <c r="H88" s="281">
        <f>C88-(D88+E88)</f>
        <v>53521</v>
      </c>
    </row>
    <row r="89" ht="22.65" customHeight="1">
      <c r="B89" s="307">
        <v>43970</v>
      </c>
      <c r="C89" s="278">
        <v>278803</v>
      </c>
      <c r="D89" s="279">
        <v>27778</v>
      </c>
      <c r="E89" s="279">
        <v>196958</v>
      </c>
      <c r="F89" s="279">
        <f>D89-D88</f>
        <v>69</v>
      </c>
      <c r="G89" s="279">
        <f>C89-C88</f>
        <v>615</v>
      </c>
      <c r="H89" s="279">
        <f>C89-(D89+E89)</f>
        <v>54067</v>
      </c>
    </row>
    <row r="90" ht="22.65" customHeight="1">
      <c r="B90" s="307">
        <v>43971</v>
      </c>
      <c r="C90" s="280">
        <v>279524</v>
      </c>
      <c r="D90" s="281">
        <v>27888</v>
      </c>
      <c r="E90" s="281">
        <v>196958</v>
      </c>
      <c r="F90" s="281">
        <f>D90-D89</f>
        <v>110</v>
      </c>
      <c r="G90" s="281">
        <f>C90-C89</f>
        <v>721</v>
      </c>
      <c r="H90" s="281">
        <f>C90-(D90+E90)</f>
        <v>54678</v>
      </c>
    </row>
    <row r="91" ht="22.65" customHeight="1">
      <c r="B91" s="307">
        <v>43972</v>
      </c>
      <c r="C91" s="278">
        <v>280117</v>
      </c>
      <c r="D91" s="279">
        <v>27940</v>
      </c>
      <c r="E91" s="279">
        <v>196958</v>
      </c>
      <c r="F91" s="279">
        <f>D91-D90</f>
        <v>52</v>
      </c>
      <c r="G91" s="279">
        <f>C91-C90</f>
        <v>593</v>
      </c>
      <c r="H91" s="279">
        <f>C91-(D91+E91)</f>
        <v>55219</v>
      </c>
    </row>
    <row r="92" ht="22.65" customHeight="1">
      <c r="B92" s="307">
        <v>43973</v>
      </c>
      <c r="C92" s="280">
        <v>281904</v>
      </c>
      <c r="D92" s="281">
        <v>28628</v>
      </c>
      <c r="E92" s="281">
        <v>196958</v>
      </c>
      <c r="F92" s="281">
        <f>D92-D91</f>
        <v>688</v>
      </c>
      <c r="G92" s="281">
        <f>C92-C91</f>
        <v>1787</v>
      </c>
      <c r="H92" s="281">
        <f>C92-(D92+E92)</f>
        <v>56318</v>
      </c>
    </row>
    <row r="93" ht="22.65" customHeight="1">
      <c r="B93" s="307">
        <v>43974</v>
      </c>
      <c r="C93" s="278">
        <v>282370</v>
      </c>
      <c r="D93" s="279">
        <v>28678</v>
      </c>
      <c r="E93" s="279">
        <v>196958</v>
      </c>
      <c r="F93" s="279">
        <f>D93-D92</f>
        <v>50</v>
      </c>
      <c r="G93" s="279">
        <f>C93-C92</f>
        <v>466</v>
      </c>
      <c r="H93" s="279">
        <f>C93-(D93+E93)</f>
        <v>56734</v>
      </c>
    </row>
    <row r="94" ht="22.65" customHeight="1">
      <c r="B94" s="307">
        <v>43975</v>
      </c>
      <c r="C94" s="280">
        <v>282852</v>
      </c>
      <c r="D94" s="281">
        <v>28752</v>
      </c>
      <c r="E94" s="281">
        <v>196958</v>
      </c>
      <c r="F94" s="281">
        <f>D94-D93</f>
        <v>74</v>
      </c>
      <c r="G94" s="281">
        <f>C94-C93</f>
        <v>482</v>
      </c>
      <c r="H94" s="281">
        <f>C94-(D94+E94)</f>
        <v>57142</v>
      </c>
    </row>
    <row r="95" ht="22.65" customHeight="1">
      <c r="B95" s="307">
        <v>43976</v>
      </c>
      <c r="C95" s="278">
        <v>282480</v>
      </c>
      <c r="D95" s="279">
        <v>26837</v>
      </c>
      <c r="E95" s="279">
        <v>196958</v>
      </c>
      <c r="F95" s="279">
        <f>D95-D94</f>
        <v>-1915</v>
      </c>
      <c r="G95" s="279">
        <f>C95-C94</f>
        <v>-372</v>
      </c>
      <c r="H95" s="279">
        <f>C95-(D95+E95)</f>
        <v>58685</v>
      </c>
    </row>
    <row r="96" ht="22.65" customHeight="1">
      <c r="B96" s="307">
        <v>43977</v>
      </c>
      <c r="C96" s="280">
        <v>283339</v>
      </c>
      <c r="D96" s="281">
        <v>27117</v>
      </c>
      <c r="E96" s="281">
        <v>196958</v>
      </c>
      <c r="F96" s="281">
        <f>D96-D95</f>
        <v>280</v>
      </c>
      <c r="G96" s="281">
        <f>C96-C95</f>
        <v>859</v>
      </c>
      <c r="H96" s="281">
        <f>C96-(D96+E96)</f>
        <v>59264</v>
      </c>
    </row>
    <row r="97" ht="22.65" customHeight="1">
      <c r="B97" s="307">
        <v>43978</v>
      </c>
      <c r="C97" s="278">
        <v>283849</v>
      </c>
      <c r="D97" s="279">
        <v>27118</v>
      </c>
      <c r="E97" s="279">
        <v>196958</v>
      </c>
      <c r="F97" s="279">
        <f>D97-D96</f>
        <v>1</v>
      </c>
      <c r="G97" s="279">
        <f>C97-C96</f>
        <v>510</v>
      </c>
      <c r="H97" s="279">
        <f>C97-(D97+E97)</f>
        <v>59773</v>
      </c>
    </row>
    <row r="98" ht="22.65" customHeight="1">
      <c r="B98" s="307">
        <v>43979</v>
      </c>
      <c r="C98" s="280">
        <v>284986</v>
      </c>
      <c r="D98" s="281">
        <v>27119</v>
      </c>
      <c r="E98" s="281">
        <v>196958</v>
      </c>
      <c r="F98" s="281">
        <f>D98-D97</f>
        <v>1</v>
      </c>
      <c r="G98" s="281">
        <f>C98-C97</f>
        <v>1137</v>
      </c>
      <c r="H98" s="281">
        <f>C98-(D98+E98)</f>
        <v>60909</v>
      </c>
    </row>
    <row r="99" ht="22.65" customHeight="1">
      <c r="B99" s="307">
        <v>43980</v>
      </c>
      <c r="C99" s="278">
        <v>285644</v>
      </c>
      <c r="D99" s="279">
        <v>27121</v>
      </c>
      <c r="E99" s="279">
        <v>196958</v>
      </c>
      <c r="F99" s="279">
        <f>D99-D98</f>
        <v>2</v>
      </c>
      <c r="G99" s="279">
        <f>C99-C98</f>
        <v>658</v>
      </c>
      <c r="H99" s="279">
        <f>C99-(D99+E99)</f>
        <v>61565</v>
      </c>
    </row>
    <row r="100" ht="22.65" customHeight="1">
      <c r="B100" s="307">
        <v>43981</v>
      </c>
      <c r="C100" s="280">
        <v>286308</v>
      </c>
      <c r="D100" s="281">
        <v>27125</v>
      </c>
      <c r="E100" s="281">
        <v>196958</v>
      </c>
      <c r="F100" s="281">
        <f>D100-D99</f>
        <v>4</v>
      </c>
      <c r="G100" s="281">
        <f>C100-C99</f>
        <v>664</v>
      </c>
      <c r="H100" s="281">
        <f>C100-(D100+E100)</f>
        <v>62225</v>
      </c>
    </row>
    <row r="101" ht="22.65" customHeight="1">
      <c r="B101" s="307">
        <v>43982</v>
      </c>
      <c r="C101" s="278">
        <v>286509</v>
      </c>
      <c r="D101" s="279">
        <v>27127</v>
      </c>
      <c r="E101" s="279">
        <v>196958</v>
      </c>
      <c r="F101" s="279">
        <f>D101-D100</f>
        <v>2</v>
      </c>
      <c r="G101" s="279">
        <f>C101-C100</f>
        <v>201</v>
      </c>
      <c r="H101" s="279">
        <f>C101-(D101+E101)</f>
        <v>62424</v>
      </c>
    </row>
    <row r="102" ht="22.65" customHeight="1">
      <c r="B102" s="307">
        <v>43983</v>
      </c>
      <c r="C102" s="280">
        <v>286718</v>
      </c>
      <c r="D102" s="281">
        <v>27127</v>
      </c>
      <c r="E102" s="281">
        <v>196958</v>
      </c>
      <c r="F102" s="281">
        <f>D102-D101</f>
        <v>0</v>
      </c>
      <c r="G102" s="281">
        <f>C102-C101</f>
        <v>209</v>
      </c>
      <c r="H102" s="281">
        <f>C102-(D102+E102)</f>
        <v>62633</v>
      </c>
    </row>
    <row r="103" ht="22.65" customHeight="1">
      <c r="B103" s="307">
        <v>43984</v>
      </c>
      <c r="C103" s="278">
        <v>287012</v>
      </c>
      <c r="D103" s="279">
        <v>27127</v>
      </c>
      <c r="E103" s="279">
        <v>196958</v>
      </c>
      <c r="F103" s="279">
        <f>D103-D102</f>
        <v>0</v>
      </c>
      <c r="G103" s="279">
        <f>C103-C102</f>
        <v>294</v>
      </c>
      <c r="H103" s="279">
        <f>C103-(D103+E103)</f>
        <v>62927</v>
      </c>
    </row>
    <row r="104" ht="22.65" customHeight="1">
      <c r="B104" s="307">
        <v>43985</v>
      </c>
      <c r="C104" s="280">
        <v>287406</v>
      </c>
      <c r="D104" s="281">
        <v>27128</v>
      </c>
      <c r="E104" s="281">
        <v>196958</v>
      </c>
      <c r="F104" s="281">
        <f>D104-D103</f>
        <v>1</v>
      </c>
      <c r="G104" s="281">
        <f>C104-C103</f>
        <v>394</v>
      </c>
      <c r="H104" s="281">
        <f>C104-(D104+E104)</f>
        <v>63320</v>
      </c>
    </row>
    <row r="105" ht="22.65" customHeight="1">
      <c r="B105" s="307">
        <v>43986</v>
      </c>
      <c r="C105" s="278">
        <v>287740</v>
      </c>
      <c r="D105" s="279">
        <v>27133</v>
      </c>
      <c r="E105" s="279">
        <v>196958</v>
      </c>
      <c r="F105" s="279">
        <f>D105-D104</f>
        <v>5</v>
      </c>
      <c r="G105" s="279">
        <f>C105-C104</f>
        <v>334</v>
      </c>
      <c r="H105" s="279">
        <f>C105-(D105+E105)</f>
        <v>63649</v>
      </c>
    </row>
    <row r="106" ht="22.65" customHeight="1">
      <c r="B106" s="307">
        <v>43987</v>
      </c>
      <c r="C106" s="280">
        <v>288058</v>
      </c>
      <c r="D106" s="281">
        <v>27134</v>
      </c>
      <c r="E106" s="281">
        <v>196958</v>
      </c>
      <c r="F106" s="281">
        <f>D106-D105</f>
        <v>1</v>
      </c>
      <c r="G106" s="281">
        <f>C106-C105</f>
        <v>318</v>
      </c>
      <c r="H106" s="281">
        <f>C106-(D106+E106)</f>
        <v>63966</v>
      </c>
    </row>
    <row r="107" ht="22.65" customHeight="1">
      <c r="B107" s="307">
        <v>43988</v>
      </c>
      <c r="C107" s="278">
        <v>288390</v>
      </c>
      <c r="D107" s="279">
        <v>27135</v>
      </c>
      <c r="E107" s="279">
        <v>196958</v>
      </c>
      <c r="F107" s="279">
        <f>D107-D106</f>
        <v>1</v>
      </c>
      <c r="G107" s="279">
        <f>C107-C106</f>
        <v>332</v>
      </c>
      <c r="H107" s="279">
        <f>C107-(D107+E107)</f>
        <v>64297</v>
      </c>
    </row>
    <row r="108" ht="22.65" customHeight="1">
      <c r="B108" s="307">
        <v>43989</v>
      </c>
      <c r="C108" s="280">
        <v>288630</v>
      </c>
      <c r="D108" s="281">
        <v>27136</v>
      </c>
      <c r="E108" s="281">
        <v>196958</v>
      </c>
      <c r="F108" s="281">
        <f>D108-D107</f>
        <v>1</v>
      </c>
      <c r="G108" s="281">
        <f>C108-C107</f>
        <v>240</v>
      </c>
      <c r="H108" s="281">
        <f>C108-(D108+E108)</f>
        <v>64536</v>
      </c>
    </row>
    <row r="109" ht="22.65" customHeight="1">
      <c r="B109" s="307">
        <v>43990</v>
      </c>
      <c r="C109" s="278">
        <v>288797</v>
      </c>
      <c r="D109" s="279">
        <v>27136</v>
      </c>
      <c r="E109" s="279">
        <v>196958</v>
      </c>
      <c r="F109" s="279">
        <f>D109-D108</f>
        <v>0</v>
      </c>
      <c r="G109" s="279">
        <f>C109-C108</f>
        <v>167</v>
      </c>
      <c r="H109" s="279">
        <f>C109-(D109+E109)</f>
        <v>64703</v>
      </c>
    </row>
    <row r="110" ht="22.65" customHeight="1">
      <c r="B110" s="307">
        <v>43991</v>
      </c>
      <c r="C110" s="280">
        <v>289046</v>
      </c>
      <c r="D110" s="281">
        <v>27136</v>
      </c>
      <c r="E110" s="281">
        <v>196958</v>
      </c>
      <c r="F110" s="281">
        <f>D110-D109</f>
        <v>0</v>
      </c>
      <c r="G110" s="281">
        <f>C110-C109</f>
        <v>249</v>
      </c>
      <c r="H110" s="281">
        <f>C110-(D110+E110)</f>
        <v>64952</v>
      </c>
    </row>
    <row r="111" ht="22.65" customHeight="1">
      <c r="B111" s="307">
        <v>43992</v>
      </c>
      <c r="C111" s="278">
        <v>289360</v>
      </c>
      <c r="D111" s="279">
        <v>27136</v>
      </c>
      <c r="E111" s="279">
        <v>196958</v>
      </c>
      <c r="F111" s="279">
        <f>D111-D110</f>
        <v>0</v>
      </c>
      <c r="G111" s="279">
        <f>C111-C110</f>
        <v>314</v>
      </c>
      <c r="H111" s="279">
        <f>C111-(D111+E111)</f>
        <v>65266</v>
      </c>
    </row>
    <row r="112" ht="22.65" customHeight="1">
      <c r="B112" s="307">
        <v>43993</v>
      </c>
      <c r="C112" s="280">
        <v>289787</v>
      </c>
      <c r="D112" s="281">
        <v>27136</v>
      </c>
      <c r="E112" s="281">
        <v>196958</v>
      </c>
      <c r="F112" s="281">
        <f>D112-D111</f>
        <v>0</v>
      </c>
      <c r="G112" s="281">
        <f>C112-C111</f>
        <v>427</v>
      </c>
      <c r="H112" s="281">
        <f>C112-(D112+E112)</f>
        <v>65693</v>
      </c>
    </row>
    <row r="113" ht="22.65" customHeight="1">
      <c r="B113" s="307">
        <v>43994</v>
      </c>
      <c r="C113" s="278">
        <v>290289</v>
      </c>
      <c r="D113" s="279">
        <v>27136</v>
      </c>
      <c r="E113" s="279">
        <v>196958</v>
      </c>
      <c r="F113" s="279">
        <f>D113-D112</f>
        <v>0</v>
      </c>
      <c r="G113" s="279">
        <f>C113-C112</f>
        <v>502</v>
      </c>
      <c r="H113" s="279">
        <f>C113-(D113+E113)</f>
        <v>66195</v>
      </c>
    </row>
    <row r="114" ht="22.65" customHeight="1">
      <c r="B114" s="307">
        <v>43995</v>
      </c>
      <c r="C114" s="280">
        <v>290685</v>
      </c>
      <c r="D114" s="281">
        <v>27136</v>
      </c>
      <c r="E114" s="281">
        <v>196958</v>
      </c>
      <c r="F114" s="281">
        <f>D114-D113</f>
        <v>0</v>
      </c>
      <c r="G114" s="281">
        <f>C114-C113</f>
        <v>396</v>
      </c>
      <c r="H114" s="281">
        <f>C114-(D114+E114)</f>
        <v>66591</v>
      </c>
    </row>
    <row r="115" ht="22.65" customHeight="1">
      <c r="B115" s="307">
        <v>43996</v>
      </c>
      <c r="C115" s="278">
        <v>291008</v>
      </c>
      <c r="D115" s="279">
        <v>27136</v>
      </c>
      <c r="E115" s="279">
        <v>196958</v>
      </c>
      <c r="F115" s="279">
        <f>D115-D114</f>
        <v>0</v>
      </c>
      <c r="G115" s="279">
        <f>C115-C114</f>
        <v>323</v>
      </c>
      <c r="H115" s="279">
        <f>C115-(D115+E115)</f>
        <v>66914</v>
      </c>
    </row>
    <row r="116" ht="22.65" customHeight="1">
      <c r="B116" s="307">
        <v>43997</v>
      </c>
      <c r="C116" s="280">
        <v>291189</v>
      </c>
      <c r="D116" s="281">
        <v>27136</v>
      </c>
      <c r="E116" s="281">
        <v>196958</v>
      </c>
      <c r="F116" s="281">
        <f>D116-D115</f>
        <v>0</v>
      </c>
      <c r="G116" s="281">
        <f>C116-C115</f>
        <v>181</v>
      </c>
      <c r="H116" s="281">
        <f>C116-(D116+E116)</f>
        <v>67095</v>
      </c>
    </row>
    <row r="117" ht="22.65" customHeight="1">
      <c r="B117" s="307">
        <v>43998</v>
      </c>
      <c r="C117" s="278">
        <v>291408</v>
      </c>
      <c r="D117" s="279">
        <v>27136</v>
      </c>
      <c r="E117" s="279">
        <v>196958</v>
      </c>
      <c r="F117" s="279">
        <f>D117-D116</f>
        <v>0</v>
      </c>
      <c r="G117" s="279">
        <f>C117-C116</f>
        <v>219</v>
      </c>
      <c r="H117" s="279">
        <f>C117-(D117+E117)</f>
        <v>67314</v>
      </c>
    </row>
    <row r="118" ht="22.65" customHeight="1">
      <c r="B118" s="307">
        <v>43999</v>
      </c>
      <c r="C118" s="280">
        <v>291763</v>
      </c>
      <c r="D118" s="281">
        <v>27136</v>
      </c>
      <c r="E118" s="281">
        <v>196958</v>
      </c>
      <c r="F118" s="281">
        <f>D118-D117</f>
        <v>0</v>
      </c>
      <c r="G118" s="281">
        <f>C118-C117</f>
        <v>355</v>
      </c>
      <c r="H118" s="281">
        <f>C118-(D118+E118)</f>
        <v>67669</v>
      </c>
    </row>
    <row r="119" ht="22.65" customHeight="1">
      <c r="B119" s="307">
        <v>44000</v>
      </c>
      <c r="C119" s="278">
        <v>292348</v>
      </c>
      <c r="D119" s="279">
        <v>27136</v>
      </c>
      <c r="E119" s="279">
        <v>196958</v>
      </c>
      <c r="F119" s="279">
        <f>D119-D118</f>
        <v>0</v>
      </c>
      <c r="G119" s="279">
        <f>C119-C118</f>
        <v>585</v>
      </c>
      <c r="H119" s="279">
        <f>C119-(D119+E119)</f>
        <v>68254</v>
      </c>
    </row>
    <row r="120" ht="22.65" customHeight="1">
      <c r="B120" s="307">
        <v>44001</v>
      </c>
      <c r="C120" s="280">
        <v>292655</v>
      </c>
      <c r="D120" s="281">
        <v>28315</v>
      </c>
      <c r="E120" s="281">
        <v>196958</v>
      </c>
      <c r="F120" s="281">
        <f>D120-D119</f>
        <v>1179</v>
      </c>
      <c r="G120" s="281">
        <f>C120-C119</f>
        <v>307</v>
      </c>
      <c r="H120" s="281">
        <f>C120-(D120+E120)</f>
        <v>67382</v>
      </c>
    </row>
    <row r="121" ht="22.65" customHeight="1">
      <c r="B121" s="307">
        <v>44002</v>
      </c>
      <c r="C121" s="278">
        <v>293018</v>
      </c>
      <c r="D121" s="279">
        <v>28322</v>
      </c>
      <c r="E121" s="279">
        <v>196958</v>
      </c>
      <c r="F121" s="279">
        <f>D121-D120</f>
        <v>7</v>
      </c>
      <c r="G121" s="279">
        <f>C121-C120</f>
        <v>363</v>
      </c>
      <c r="H121" s="279">
        <f>C121-(D121+E121)</f>
        <v>67738</v>
      </c>
    </row>
    <row r="122" ht="22.65" customHeight="1">
      <c r="B122" s="307">
        <v>44003</v>
      </c>
      <c r="C122" s="280">
        <v>293352</v>
      </c>
      <c r="D122" s="281">
        <v>28323</v>
      </c>
      <c r="E122" s="281">
        <v>196958</v>
      </c>
      <c r="F122" s="281">
        <f>D122-D121</f>
        <v>1</v>
      </c>
      <c r="G122" s="281">
        <f>C122-C121</f>
        <v>334</v>
      </c>
      <c r="H122" s="281">
        <f>C122-(D122+E122)</f>
        <v>68071</v>
      </c>
    </row>
    <row r="123" ht="22.65" customHeight="1">
      <c r="B123" s="307">
        <v>44004</v>
      </c>
      <c r="C123" s="278">
        <v>293584</v>
      </c>
      <c r="D123" s="279">
        <v>28324</v>
      </c>
      <c r="E123" s="279">
        <v>196958</v>
      </c>
      <c r="F123" s="279">
        <f>D123-D122</f>
        <v>1</v>
      </c>
      <c r="G123" s="279">
        <f>C123-C122</f>
        <v>232</v>
      </c>
      <c r="H123" s="279">
        <f>C123-(D123+E123)</f>
        <v>68302</v>
      </c>
    </row>
    <row r="124" ht="22.65" customHeight="1">
      <c r="B124" s="307">
        <v>44005</v>
      </c>
      <c r="C124" s="280">
        <v>293832</v>
      </c>
      <c r="D124" s="281">
        <v>28325</v>
      </c>
      <c r="E124" s="281">
        <v>196958</v>
      </c>
      <c r="F124" s="281">
        <f>D124-D123</f>
        <v>1</v>
      </c>
      <c r="G124" s="281">
        <f>C124-C123</f>
        <v>248</v>
      </c>
      <c r="H124" s="281">
        <f>C124-(D124+E124)</f>
        <v>68549</v>
      </c>
    </row>
    <row r="125" ht="22.65" customHeight="1">
      <c r="B125" s="307">
        <v>44006</v>
      </c>
      <c r="C125" s="278">
        <v>294166</v>
      </c>
      <c r="D125" s="279">
        <v>28327</v>
      </c>
      <c r="E125" s="279">
        <v>196958</v>
      </c>
      <c r="F125" s="279">
        <f>D125-D124</f>
        <v>2</v>
      </c>
      <c r="G125" s="279">
        <f>C125-C124</f>
        <v>334</v>
      </c>
      <c r="H125" s="279">
        <f>C125-(D125+E125)</f>
        <v>68881</v>
      </c>
    </row>
    <row r="126" ht="22.65" customHeight="1">
      <c r="B126" s="307">
        <v>44007</v>
      </c>
      <c r="C126" s="280">
        <v>294566</v>
      </c>
      <c r="D126" s="281">
        <v>28330</v>
      </c>
      <c r="E126" s="281">
        <v>196958</v>
      </c>
      <c r="F126" s="281">
        <f>D126-D125</f>
        <v>3</v>
      </c>
      <c r="G126" s="281">
        <f>C126-C125</f>
        <v>400</v>
      </c>
      <c r="H126" s="281">
        <f>C126-(D126+E126)</f>
        <v>69278</v>
      </c>
    </row>
    <row r="127" ht="22.65" customHeight="1">
      <c r="B127" s="307">
        <v>44008</v>
      </c>
      <c r="C127" s="278">
        <v>294566</v>
      </c>
      <c r="D127" s="279">
        <v>28330</v>
      </c>
      <c r="E127" s="279">
        <v>196958</v>
      </c>
      <c r="F127" s="279">
        <f>D127-D126</f>
        <v>0</v>
      </c>
      <c r="G127" s="279">
        <f>C127-C126</f>
        <v>0</v>
      </c>
      <c r="H127" s="279">
        <f>C127-(D127+E127)</f>
        <v>69278</v>
      </c>
    </row>
    <row r="128" ht="22.65" customHeight="1">
      <c r="B128" s="307">
        <v>44009</v>
      </c>
      <c r="C128" s="280">
        <v>295549</v>
      </c>
      <c r="D128" s="281">
        <v>28341</v>
      </c>
      <c r="E128" s="281">
        <v>196958</v>
      </c>
      <c r="F128" s="281">
        <f>D128-D127</f>
        <v>11</v>
      </c>
      <c r="G128" s="281">
        <f>C128-C127</f>
        <v>983</v>
      </c>
      <c r="H128" s="281">
        <f>C128-(D128+E128)</f>
        <v>70250</v>
      </c>
    </row>
    <row r="129" ht="22.65" customHeight="1">
      <c r="B129" s="307">
        <v>44010</v>
      </c>
      <c r="C129" s="278">
        <v>295850</v>
      </c>
      <c r="D129" s="279">
        <v>28343</v>
      </c>
      <c r="E129" s="279">
        <v>196958</v>
      </c>
      <c r="F129" s="279">
        <f>D129-D128</f>
        <v>2</v>
      </c>
      <c r="G129" s="279">
        <f>C129-C128</f>
        <v>301</v>
      </c>
      <c r="H129" s="279">
        <f>C129-(D129+E129)</f>
        <v>70549</v>
      </c>
    </row>
    <row r="130" ht="22.65" customHeight="1">
      <c r="B130" s="307">
        <v>44011</v>
      </c>
      <c r="C130" s="280">
        <v>296050</v>
      </c>
      <c r="D130" s="281">
        <v>28346</v>
      </c>
      <c r="E130" s="281">
        <v>196958</v>
      </c>
      <c r="F130" s="281">
        <f>D130-D129</f>
        <v>3</v>
      </c>
      <c r="G130" s="281">
        <f>C130-C129</f>
        <v>200</v>
      </c>
      <c r="H130" s="281">
        <f>C130-(D130+E130)</f>
        <v>70746</v>
      </c>
    </row>
    <row r="131" ht="22.65" customHeight="1">
      <c r="B131" s="307">
        <v>44012</v>
      </c>
      <c r="C131" s="278">
        <v>296351</v>
      </c>
      <c r="D131" s="279">
        <v>28355</v>
      </c>
      <c r="E131" s="279">
        <v>196958</v>
      </c>
      <c r="F131" s="279">
        <f>D131-D130</f>
        <v>9</v>
      </c>
      <c r="G131" s="279">
        <f>C131-C130</f>
        <v>301</v>
      </c>
      <c r="H131" s="279">
        <f>C131-(D131+E131)</f>
        <v>71038</v>
      </c>
    </row>
    <row r="132" ht="22.65" customHeight="1">
      <c r="B132" s="307">
        <v>44013</v>
      </c>
      <c r="C132" s="280">
        <v>296739</v>
      </c>
      <c r="D132" s="281">
        <v>28363</v>
      </c>
      <c r="E132" s="281">
        <v>196958</v>
      </c>
      <c r="F132" s="281">
        <f>D132-D131</f>
        <v>8</v>
      </c>
      <c r="G132" s="281">
        <f>C132-C131</f>
        <v>388</v>
      </c>
      <c r="H132" s="281">
        <f>C132-(D132+E132)</f>
        <v>71418</v>
      </c>
    </row>
    <row r="133" ht="22.65" customHeight="1">
      <c r="B133" s="307">
        <v>44014</v>
      </c>
      <c r="C133" s="278">
        <v>297183</v>
      </c>
      <c r="D133" s="279">
        <v>28368</v>
      </c>
      <c r="E133" s="279">
        <v>196958</v>
      </c>
      <c r="F133" s="279">
        <f>D133-D132</f>
        <v>5</v>
      </c>
      <c r="G133" s="279">
        <f>C133-C132</f>
        <v>444</v>
      </c>
      <c r="H133" s="279">
        <f>C133-(D133+E133)</f>
        <v>71857</v>
      </c>
    </row>
    <row r="134" ht="22.65" customHeight="1">
      <c r="B134" s="307">
        <v>44015</v>
      </c>
      <c r="C134" s="280">
        <v>297625</v>
      </c>
      <c r="D134" s="281">
        <v>28385</v>
      </c>
      <c r="E134" s="281">
        <v>196958</v>
      </c>
      <c r="F134" s="281">
        <f>D134-D133</f>
        <v>17</v>
      </c>
      <c r="G134" s="281">
        <f>C134-C133</f>
        <v>442</v>
      </c>
      <c r="H134" s="281">
        <f>C134-(D134+E134)</f>
        <v>72282</v>
      </c>
    </row>
    <row r="135" ht="22.65" customHeight="1">
      <c r="B135" s="307">
        <v>44016</v>
      </c>
      <c r="C135" s="278">
        <v>297625</v>
      </c>
      <c r="D135" s="279">
        <v>28385</v>
      </c>
      <c r="E135" s="279">
        <v>196958</v>
      </c>
      <c r="F135" s="279">
        <f>D135-D134</f>
        <v>0</v>
      </c>
      <c r="G135" s="279">
        <f>C135-C134</f>
        <v>0</v>
      </c>
      <c r="H135" s="279">
        <f>C135-(D135+E135)</f>
        <v>72282</v>
      </c>
    </row>
    <row r="136" ht="22.65" customHeight="1">
      <c r="B136" s="307">
        <v>44017</v>
      </c>
      <c r="C136" s="280">
        <v>298455</v>
      </c>
      <c r="D136" s="281">
        <v>28385</v>
      </c>
      <c r="E136" s="281">
        <v>196958</v>
      </c>
      <c r="F136" s="281">
        <f>D136-D135</f>
        <v>0</v>
      </c>
      <c r="G136" s="281">
        <f>C136-C135</f>
        <v>830</v>
      </c>
      <c r="H136" s="281">
        <f>C136-(D136+E136)</f>
        <v>73112</v>
      </c>
    </row>
    <row r="137" ht="22.65" customHeight="1">
      <c r="B137" s="307">
        <v>44018</v>
      </c>
      <c r="C137" s="278">
        <v>298869</v>
      </c>
      <c r="D137" s="279">
        <v>28388</v>
      </c>
      <c r="E137" s="279">
        <v>196958</v>
      </c>
      <c r="F137" s="279">
        <f>D137-D136</f>
        <v>3</v>
      </c>
      <c r="G137" s="279">
        <f>C137-C136</f>
        <v>414</v>
      </c>
      <c r="H137" s="279">
        <f>C137-(D137+E137)</f>
        <v>73523</v>
      </c>
    </row>
    <row r="138" ht="22.65" customHeight="1">
      <c r="B138" s="307">
        <v>44019</v>
      </c>
      <c r="C138" s="280">
        <v>299210</v>
      </c>
      <c r="D138" s="281">
        <v>28392</v>
      </c>
      <c r="E138" s="281">
        <v>196958</v>
      </c>
      <c r="F138" s="281">
        <f>D138-D137</f>
        <v>4</v>
      </c>
      <c r="G138" s="281">
        <f>C138-C137</f>
        <v>341</v>
      </c>
      <c r="H138" s="281">
        <f>C138-(D138+E138)</f>
        <v>73860</v>
      </c>
    </row>
    <row r="139" ht="22.65" customHeight="1">
      <c r="B139" s="307">
        <v>44020</v>
      </c>
      <c r="C139" s="278">
        <v>299593</v>
      </c>
      <c r="D139" s="279">
        <v>28396</v>
      </c>
      <c r="E139" s="279">
        <v>196958</v>
      </c>
      <c r="F139" s="279">
        <f>D139-D138</f>
        <v>4</v>
      </c>
      <c r="G139" s="279">
        <f>C139-C138</f>
        <v>383</v>
      </c>
      <c r="H139" s="279">
        <f>C139-(D139+E139)</f>
        <v>74239</v>
      </c>
    </row>
    <row r="140" ht="22.65" customHeight="1">
      <c r="B140" s="307">
        <v>44021</v>
      </c>
      <c r="C140" s="280">
        <v>300136</v>
      </c>
      <c r="D140" s="281">
        <v>28401</v>
      </c>
      <c r="E140" s="281">
        <v>196958</v>
      </c>
      <c r="F140" s="281">
        <f>D140-D139</f>
        <v>5</v>
      </c>
      <c r="G140" s="281">
        <f>C140-C139</f>
        <v>543</v>
      </c>
      <c r="H140" s="281">
        <f>C140-(D140+E140)</f>
        <v>74777</v>
      </c>
    </row>
    <row r="141" ht="22.65" customHeight="1">
      <c r="B141" s="307">
        <v>44022</v>
      </c>
      <c r="C141" s="278">
        <v>300988</v>
      </c>
      <c r="D141" s="279">
        <v>28403</v>
      </c>
      <c r="E141" s="279">
        <v>196958</v>
      </c>
      <c r="F141" s="279">
        <f>D141-D140</f>
        <v>2</v>
      </c>
      <c r="G141" s="279">
        <f>C141-C140</f>
        <v>852</v>
      </c>
      <c r="H141" s="279">
        <f>C141-(D141+E141)</f>
        <v>75627</v>
      </c>
    </row>
    <row r="142" ht="22.65" customHeight="1">
      <c r="B142" s="307">
        <v>44023</v>
      </c>
      <c r="C142" s="280">
        <v>300988</v>
      </c>
      <c r="D142" s="281">
        <v>28403</v>
      </c>
      <c r="E142" s="281">
        <v>196958</v>
      </c>
      <c r="F142" s="281">
        <f>D142-D141</f>
        <v>0</v>
      </c>
      <c r="G142" s="281">
        <f>C142-C141</f>
        <v>0</v>
      </c>
      <c r="H142" s="281">
        <f>C142-(D142+E142)</f>
        <v>75627</v>
      </c>
    </row>
    <row r="143" ht="22.65" customHeight="1">
      <c r="B143" s="307">
        <v>44024</v>
      </c>
      <c r="C143" s="278">
        <v>300988</v>
      </c>
      <c r="D143" s="279">
        <v>28403</v>
      </c>
      <c r="E143" s="279">
        <v>196958</v>
      </c>
      <c r="F143" s="279">
        <f>D143-D142</f>
        <v>0</v>
      </c>
      <c r="G143" s="279">
        <f>C143-C142</f>
        <v>0</v>
      </c>
      <c r="H143" s="279">
        <f>C143-(D143+E143)</f>
        <v>75627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9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24.4219" style="352" customWidth="1"/>
    <col min="2" max="12" width="16.3516" style="352" customWidth="1"/>
    <col min="13" max="16384" width="16.3516" style="352" customWidth="1"/>
  </cols>
  <sheetData>
    <row r="1" ht="48" customHeight="1"/>
    <row r="2" ht="28.65" customHeight="1">
      <c r="B2" t="s" s="353">
        <v>91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ht="32.35" customHeight="1">
      <c r="B3" t="s" s="354">
        <v>92</v>
      </c>
      <c r="C3" t="s" s="355">
        <v>93</v>
      </c>
      <c r="D3" t="s" s="355">
        <v>94</v>
      </c>
      <c r="E3" t="s" s="355">
        <v>95</v>
      </c>
      <c r="F3" t="s" s="355">
        <v>96</v>
      </c>
      <c r="G3" t="s" s="355">
        <v>97</v>
      </c>
      <c r="H3" t="s" s="355">
        <v>98</v>
      </c>
      <c r="I3" t="s" s="355">
        <v>99</v>
      </c>
      <c r="J3" t="s" s="355">
        <v>100</v>
      </c>
      <c r="K3" t="s" s="355">
        <v>101</v>
      </c>
      <c r="L3" t="s" s="355">
        <v>102</v>
      </c>
    </row>
    <row r="4" ht="20.25" customHeight="1">
      <c r="B4" t="s" s="356">
        <v>103</v>
      </c>
      <c r="C4" t="s" s="357">
        <v>104</v>
      </c>
      <c r="D4" t="s" s="358">
        <v>105</v>
      </c>
      <c r="E4" s="359">
        <v>294.14</v>
      </c>
      <c r="F4" s="359">
        <v>206</v>
      </c>
      <c r="G4" t="s" s="358">
        <v>106</v>
      </c>
      <c r="H4" t="s" s="358">
        <v>107</v>
      </c>
      <c r="I4" s="360">
        <v>44009.069444444445</v>
      </c>
      <c r="J4" s="360">
        <v>44014.553472222222</v>
      </c>
      <c r="K4" t="s" s="361">
        <v>108</v>
      </c>
      <c r="L4" s="360">
        <v>44014.959027777775</v>
      </c>
    </row>
    <row r="5" ht="20" customHeight="1">
      <c r="B5" t="s" s="362">
        <v>109</v>
      </c>
      <c r="C5" t="s" s="363">
        <v>110</v>
      </c>
      <c r="D5" t="s" s="364">
        <v>111</v>
      </c>
      <c r="E5" s="365">
        <v>410.34</v>
      </c>
      <c r="F5" s="365">
        <v>24</v>
      </c>
      <c r="G5" t="s" s="364">
        <v>112</v>
      </c>
      <c r="H5" t="s" s="364">
        <v>113</v>
      </c>
      <c r="I5" t="s" s="366">
        <v>114</v>
      </c>
      <c r="J5" t="s" s="366">
        <v>115</v>
      </c>
      <c r="K5" t="s" s="366">
        <v>116</v>
      </c>
      <c r="L5" s="367">
        <v>44014.847222222219</v>
      </c>
    </row>
    <row r="6" ht="20" customHeight="1">
      <c r="B6" t="s" s="362">
        <v>117</v>
      </c>
      <c r="C6" t="s" s="368">
        <v>118</v>
      </c>
      <c r="D6" t="s" s="369">
        <v>119</v>
      </c>
      <c r="E6" s="370">
        <v>30.28</v>
      </c>
      <c r="F6" s="370">
        <v>381</v>
      </c>
      <c r="G6" t="s" s="369">
        <v>120</v>
      </c>
      <c r="H6" t="s" s="369">
        <v>121</v>
      </c>
      <c r="I6" t="s" s="371">
        <v>122</v>
      </c>
      <c r="J6" s="372">
        <v>44014.7125</v>
      </c>
      <c r="K6" t="s" s="371">
        <v>123</v>
      </c>
      <c r="L6" s="372">
        <v>44014.792361111111</v>
      </c>
    </row>
    <row r="7" ht="20" customHeight="1">
      <c r="B7" t="s" s="362">
        <v>124</v>
      </c>
      <c r="C7" t="s" s="363">
        <v>125</v>
      </c>
      <c r="D7" t="s" s="364">
        <v>126</v>
      </c>
      <c r="E7" s="365">
        <v>547.557</v>
      </c>
      <c r="F7" s="365">
        <v>119</v>
      </c>
      <c r="G7" t="s" s="364">
        <v>120</v>
      </c>
      <c r="H7" t="s" s="364">
        <v>127</v>
      </c>
      <c r="I7" t="s" s="366">
        <v>128</v>
      </c>
      <c r="J7" t="s" s="366">
        <v>129</v>
      </c>
      <c r="K7" t="s" s="366">
        <v>130</v>
      </c>
      <c r="L7" s="367">
        <v>44014.860416666670</v>
      </c>
    </row>
    <row r="8" ht="20" customHeight="1">
      <c r="B8" t="s" s="362">
        <v>131</v>
      </c>
      <c r="C8" t="s" s="368">
        <v>132</v>
      </c>
      <c r="D8" t="s" s="369">
        <v>133</v>
      </c>
      <c r="E8" s="370">
        <v>348.56</v>
      </c>
      <c r="F8" s="370">
        <v>240</v>
      </c>
      <c r="G8" t="s" s="369">
        <v>134</v>
      </c>
      <c r="H8" t="s" s="369">
        <v>135</v>
      </c>
      <c r="I8" s="372">
        <v>44009.073611111111</v>
      </c>
      <c r="J8" t="s" s="371">
        <v>136</v>
      </c>
      <c r="K8" t="s" s="371">
        <v>137</v>
      </c>
      <c r="L8" s="372">
        <v>44014.913888888892</v>
      </c>
    </row>
    <row r="9" ht="20" customHeight="1">
      <c r="B9" t="s" s="362">
        <v>138</v>
      </c>
      <c r="C9" t="s" s="363">
        <v>139</v>
      </c>
      <c r="D9" t="s" s="364">
        <v>140</v>
      </c>
      <c r="E9" s="365">
        <v>498.8</v>
      </c>
      <c r="F9" s="365">
        <v>94</v>
      </c>
      <c r="G9" t="s" s="364">
        <v>141</v>
      </c>
      <c r="H9" t="s" s="364">
        <v>142</v>
      </c>
      <c r="I9" s="367">
        <v>44009.064583333333</v>
      </c>
      <c r="J9" s="367">
        <v>44014.623611111114</v>
      </c>
      <c r="K9" t="s" s="366">
        <v>143</v>
      </c>
      <c r="L9" t="s" s="366">
        <v>144</v>
      </c>
    </row>
    <row r="10" ht="20" customHeight="1">
      <c r="B10" t="s" s="362">
        <v>145</v>
      </c>
      <c r="C10" t="s" s="368">
        <v>146</v>
      </c>
      <c r="D10" t="s" s="369">
        <v>147</v>
      </c>
      <c r="E10" s="370">
        <v>241.93</v>
      </c>
      <c r="F10" s="370">
        <v>279</v>
      </c>
      <c r="G10" t="s" s="369">
        <v>148</v>
      </c>
      <c r="H10" t="s" s="369">
        <v>149</v>
      </c>
      <c r="I10" t="s" s="371">
        <v>150</v>
      </c>
      <c r="J10" t="s" s="371">
        <v>151</v>
      </c>
      <c r="K10" t="s" s="371">
        <v>152</v>
      </c>
      <c r="L10" s="372">
        <v>44014.785416666666</v>
      </c>
    </row>
    <row r="11" ht="20" customHeight="1">
      <c r="B11" t="s" s="362">
        <v>153</v>
      </c>
      <c r="C11" t="s" s="363">
        <v>154</v>
      </c>
      <c r="D11" t="s" s="364">
        <v>155</v>
      </c>
      <c r="E11" s="365">
        <v>365.268</v>
      </c>
      <c r="F11" s="365">
        <v>15</v>
      </c>
      <c r="G11" t="s" s="364">
        <v>156</v>
      </c>
      <c r="H11" t="s" s="364">
        <v>157</v>
      </c>
      <c r="I11" t="s" s="366">
        <v>158</v>
      </c>
      <c r="J11" s="367">
        <v>44014.736805555556</v>
      </c>
      <c r="K11" t="s" s="366">
        <v>159</v>
      </c>
      <c r="L11" s="367">
        <v>44014.727083333331</v>
      </c>
    </row>
    <row r="12" ht="20" customHeight="1">
      <c r="B12" t="s" s="362">
        <v>160</v>
      </c>
      <c r="C12" t="s" s="368">
        <v>161</v>
      </c>
      <c r="D12" t="s" s="369">
        <v>162</v>
      </c>
      <c r="E12" s="370">
        <v>42.43</v>
      </c>
      <c r="F12" s="370">
        <v>136</v>
      </c>
      <c r="G12" t="s" s="369">
        <v>163</v>
      </c>
      <c r="H12" t="s" s="369">
        <v>164</v>
      </c>
      <c r="I12" t="s" s="371">
        <v>165</v>
      </c>
      <c r="J12" s="372">
        <v>44014.694444444445</v>
      </c>
      <c r="K12" t="s" s="371">
        <v>166</v>
      </c>
      <c r="L12" t="s" s="371">
        <v>167</v>
      </c>
    </row>
    <row r="13" ht="20" customHeight="1">
      <c r="B13" t="s" s="362">
        <v>168</v>
      </c>
      <c r="C13" t="s" s="363">
        <v>169</v>
      </c>
      <c r="D13" t="s" s="364">
        <v>170</v>
      </c>
      <c r="E13" s="365">
        <v>303.89</v>
      </c>
      <c r="F13" s="365">
        <v>18</v>
      </c>
      <c r="G13" t="s" s="364">
        <v>171</v>
      </c>
      <c r="H13" t="s" s="364">
        <v>172</v>
      </c>
      <c r="I13" t="s" s="366">
        <v>173</v>
      </c>
      <c r="J13" s="367">
        <v>44014.668055555558</v>
      </c>
      <c r="K13" t="s" s="366">
        <v>174</v>
      </c>
      <c r="L13" s="367">
        <v>44014.926388888889</v>
      </c>
    </row>
    <row r="14" ht="20" customHeight="1">
      <c r="B14" t="s" s="362">
        <v>175</v>
      </c>
      <c r="C14" t="s" s="368">
        <v>176</v>
      </c>
      <c r="D14" t="s" s="369">
        <v>177</v>
      </c>
      <c r="E14" s="370">
        <v>91.59</v>
      </c>
      <c r="F14" s="370">
        <v>112</v>
      </c>
      <c r="G14" t="s" s="369">
        <v>178</v>
      </c>
      <c r="H14" t="s" s="369">
        <v>179</v>
      </c>
      <c r="I14" s="372">
        <v>44009.061111111114</v>
      </c>
      <c r="J14" s="372">
        <v>44014.559027777781</v>
      </c>
      <c r="K14" t="s" s="371">
        <v>180</v>
      </c>
      <c r="L14" s="372">
        <v>44014.941666666666</v>
      </c>
    </row>
    <row r="15" ht="20" customHeight="1">
      <c r="B15" t="s" s="362">
        <v>181</v>
      </c>
      <c r="C15" t="s" s="363">
        <v>182</v>
      </c>
      <c r="D15" t="s" s="364">
        <v>183</v>
      </c>
      <c r="E15" s="365">
        <v>128.9</v>
      </c>
      <c r="F15" s="365">
        <v>81</v>
      </c>
      <c r="G15" t="s" s="364">
        <v>184</v>
      </c>
      <c r="H15" t="s" s="364">
        <v>185</v>
      </c>
      <c r="I15" s="367">
        <v>44009.065277777780</v>
      </c>
      <c r="J15" t="s" s="366">
        <v>186</v>
      </c>
      <c r="K15" t="s" s="366">
        <v>187</v>
      </c>
      <c r="L15" t="s" s="366">
        <v>188</v>
      </c>
    </row>
    <row r="16" ht="20" customHeight="1">
      <c r="B16" t="s" s="362">
        <v>189</v>
      </c>
      <c r="C16" t="s" s="368">
        <v>190</v>
      </c>
      <c r="D16" t="s" s="369">
        <v>191</v>
      </c>
      <c r="E16" s="370">
        <v>33.72</v>
      </c>
      <c r="F16" s="370">
        <v>507</v>
      </c>
      <c r="G16" t="s" s="369">
        <v>192</v>
      </c>
      <c r="H16" t="s" s="369">
        <v>193</v>
      </c>
      <c r="I16" t="s" s="371">
        <v>173</v>
      </c>
      <c r="J16" t="s" s="371">
        <v>194</v>
      </c>
      <c r="K16" t="s" s="371">
        <v>195</v>
      </c>
      <c r="L16" t="s" s="371">
        <v>196</v>
      </c>
    </row>
    <row r="17" ht="20" customHeight="1">
      <c r="B17" t="s" s="362">
        <v>197</v>
      </c>
      <c r="C17" t="s" s="363">
        <v>198</v>
      </c>
      <c r="D17" t="s" s="364">
        <v>199</v>
      </c>
      <c r="E17" s="365">
        <v>82.40900000000001</v>
      </c>
      <c r="F17" s="365">
        <v>109</v>
      </c>
      <c r="G17" t="s" s="364">
        <v>200</v>
      </c>
      <c r="H17" t="s" s="364">
        <v>201</v>
      </c>
      <c r="I17" s="367">
        <v>44009.073611111111</v>
      </c>
      <c r="J17" s="367">
        <v>44014.608333333330</v>
      </c>
      <c r="K17" t="s" s="366">
        <v>202</v>
      </c>
      <c r="L17" s="367">
        <v>44014.797222222223</v>
      </c>
    </row>
    <row r="18" ht="20" customHeight="1">
      <c r="B18" t="s" s="362">
        <v>203</v>
      </c>
      <c r="C18" t="s" s="368">
        <v>204</v>
      </c>
      <c r="D18" t="s" s="369">
        <v>205</v>
      </c>
      <c r="E18" s="370">
        <v>39.516</v>
      </c>
      <c r="F18" s="370">
        <v>217</v>
      </c>
      <c r="G18" t="s" s="369">
        <v>206</v>
      </c>
      <c r="H18" t="s" s="369">
        <v>207</v>
      </c>
      <c r="I18" s="372">
        <v>44009.078472222223</v>
      </c>
      <c r="J18" t="s" s="371">
        <v>208</v>
      </c>
      <c r="K18" t="s" s="371">
        <v>209</v>
      </c>
      <c r="L18" t="s" s="371">
        <v>210</v>
      </c>
    </row>
    <row r="19" ht="20" customHeight="1">
      <c r="B19" t="s" s="362">
        <v>211</v>
      </c>
      <c r="C19" t="s" s="363">
        <v>212</v>
      </c>
      <c r="D19" t="s" s="364">
        <v>213</v>
      </c>
      <c r="E19" s="365">
        <v>68.89</v>
      </c>
      <c r="F19" s="365">
        <v>71</v>
      </c>
      <c r="G19" t="s" s="364">
        <v>214</v>
      </c>
      <c r="H19" t="s" s="364">
        <v>215</v>
      </c>
      <c r="I19" t="s" s="366">
        <v>216</v>
      </c>
      <c r="J19" s="367">
        <v>44014.885416666664</v>
      </c>
      <c r="K19" t="s" s="366">
        <v>217</v>
      </c>
      <c r="L19" s="367">
        <v>44014.598611111112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0.05" customHeight="1" outlineLevelRow="0" outlineLevelCol="0"/>
  <cols>
    <col min="1" max="21" width="16.3516" style="373" customWidth="1"/>
    <col min="22" max="16384" width="16.3516" style="373" customWidth="1"/>
  </cols>
  <sheetData>
    <row r="1" ht="28.65" customHeight="1">
      <c r="A1" t="s" s="353">
        <v>218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ht="20.2" customHeight="1">
      <c r="A2" s="374"/>
      <c r="B2" t="s" s="375">
        <v>219</v>
      </c>
      <c r="C2" t="s" s="375">
        <v>220</v>
      </c>
      <c r="D2" t="s" s="376">
        <v>221</v>
      </c>
      <c r="E2" t="s" s="376">
        <v>222</v>
      </c>
      <c r="F2" t="s" s="376">
        <v>223</v>
      </c>
      <c r="G2" t="s" s="376">
        <v>224</v>
      </c>
      <c r="H2" t="s" s="376">
        <v>225</v>
      </c>
      <c r="I2" t="s" s="376">
        <v>226</v>
      </c>
      <c r="J2" t="s" s="376">
        <v>227</v>
      </c>
      <c r="K2" t="s" s="376">
        <v>228</v>
      </c>
      <c r="L2" t="s" s="376">
        <v>229</v>
      </c>
      <c r="M2" t="s" s="376">
        <v>230</v>
      </c>
      <c r="N2" t="s" s="376">
        <v>231</v>
      </c>
      <c r="O2" t="s" s="376">
        <v>232</v>
      </c>
      <c r="P2" t="s" s="376">
        <v>233</v>
      </c>
      <c r="Q2" t="s" s="376">
        <v>234</v>
      </c>
      <c r="R2" t="s" s="376">
        <v>235</v>
      </c>
      <c r="S2" t="s" s="376">
        <v>236</v>
      </c>
      <c r="T2" t="s" s="376">
        <v>237</v>
      </c>
      <c r="U2" t="s" s="376">
        <v>238</v>
      </c>
    </row>
    <row r="3" ht="26" customHeight="1">
      <c r="A3" s="377">
        <v>0</v>
      </c>
      <c r="B3" s="11">
        <v>229</v>
      </c>
      <c r="C3" s="378">
        <f>'Italy-main'!H5/'Italy-main'!G4</f>
        <v>0.407239819004525</v>
      </c>
      <c r="D3" s="379">
        <f>1+435.68*EXP(-0.2528*$A3)</f>
        <v>436.68</v>
      </c>
      <c r="E3" s="380">
        <f>100000/D3</f>
        <v>229.000641201795</v>
      </c>
      <c r="F3" s="380">
        <f>1+348.34*EXP(-0.2528*$A3)</f>
        <v>349.34</v>
      </c>
      <c r="G3" s="380">
        <f>80000/F3</f>
        <v>229.003263296502</v>
      </c>
      <c r="H3" s="380">
        <f>1+217.34*EXP(-0.2528*$A3)</f>
        <v>218.34</v>
      </c>
      <c r="I3" s="380">
        <f>50000/H3</f>
        <v>229.000641201795</v>
      </c>
      <c r="J3" s="380">
        <f>1+217.34*EXP(-0.27*$A3)</f>
        <v>218.34</v>
      </c>
      <c r="K3" s="380">
        <f>50000/J3</f>
        <v>229.000641201795</v>
      </c>
      <c r="L3" s="380">
        <f>1+261.01*EXP(-0.26*$A3)</f>
        <v>262.01</v>
      </c>
      <c r="M3" s="380">
        <f>60000/L3</f>
        <v>228.998893172016</v>
      </c>
      <c r="N3" s="380">
        <f>1+435.68*EXP(-0.27*$A3)</f>
        <v>436.68</v>
      </c>
      <c r="O3" s="380">
        <f>100000/N3</f>
        <v>229.000641201795</v>
      </c>
      <c r="P3" s="380">
        <f>1+392.01*EXP(-0.2528*$A3)</f>
        <v>393.01</v>
      </c>
      <c r="Q3" s="380">
        <f>90000/P3</f>
        <v>229.001806569807</v>
      </c>
      <c r="R3" s="380">
        <f>1+435.68*EXP(-0.2528*$A3)</f>
        <v>436.68</v>
      </c>
      <c r="S3" s="380">
        <f>100000/R3</f>
        <v>229.000641201795</v>
      </c>
      <c r="T3" s="380">
        <f>1+872.36*EXP(-0.1428*($A3+13))</f>
        <v>137.292346158450</v>
      </c>
      <c r="U3" s="380">
        <f>200000/T3</f>
        <v>1456.745445730670</v>
      </c>
    </row>
    <row r="4" ht="26" customHeight="1">
      <c r="A4" s="381">
        <f>A3+1</f>
        <v>1</v>
      </c>
      <c r="B4" s="16">
        <v>322</v>
      </c>
      <c r="C4" s="382">
        <f>'Italy-main'!H6/'Italy-main'!G5</f>
        <v>0.237942122186495</v>
      </c>
      <c r="D4" s="383">
        <f>1+435.68*EXP(-0.2528*$A4)</f>
        <v>339.359191824598</v>
      </c>
      <c r="E4" s="384">
        <f>100000/D4</f>
        <v>294.673026130043</v>
      </c>
      <c r="F4" s="384">
        <f>1+348.34*EXP(-0.2528*$A4)</f>
        <v>271.528922328729</v>
      </c>
      <c r="G4" s="384">
        <f>80000/F4</f>
        <v>294.627914086984</v>
      </c>
      <c r="H4" s="384">
        <f>1+217.34*EXP(-0.2528*$A4)</f>
        <v>169.791284316834</v>
      </c>
      <c r="I4" s="384">
        <f>50000/H4</f>
        <v>294.479190738077</v>
      </c>
      <c r="J4" s="384">
        <f>1+217.34*EXP(-0.27*$A4)</f>
        <v>166.912899299172</v>
      </c>
      <c r="K4" s="384">
        <f>50000/J4</f>
        <v>299.557435105005</v>
      </c>
      <c r="L4" s="384">
        <f>1+261.01*EXP(-0.26*$A4)</f>
        <v>202.252174410589</v>
      </c>
      <c r="M4" s="384">
        <f>60000/L4</f>
        <v>296.659356938210</v>
      </c>
      <c r="N4" s="384">
        <f>1+435.68*EXP(-0.27*$A4)</f>
        <v>333.589178092680</v>
      </c>
      <c r="O4" s="384">
        <f>100000/N4</f>
        <v>299.769916313704</v>
      </c>
      <c r="P4" s="384">
        <f>1+392.01*EXP(-0.2528*$A4)</f>
        <v>305.444057076664</v>
      </c>
      <c r="Q4" s="384">
        <f>90000/P4</f>
        <v>294.652974627726</v>
      </c>
      <c r="R4" s="384">
        <f>1+435.68*EXP(-0.2528*$A4)</f>
        <v>339.359191824598</v>
      </c>
      <c r="S4" s="384">
        <f>100000/R4</f>
        <v>294.673026130043</v>
      </c>
      <c r="T4" s="384">
        <f>1+872.36*EXP(-0.1428*($A4+13))</f>
        <v>119.155574344063</v>
      </c>
      <c r="U4" s="384">
        <f>200000/T4</f>
        <v>1678.477915120430</v>
      </c>
    </row>
    <row r="5" ht="26" customHeight="1">
      <c r="A5" s="381">
        <f>A4+1</f>
        <v>2</v>
      </c>
      <c r="B5" s="11">
        <v>400</v>
      </c>
      <c r="C5" s="378">
        <f>'Italy-main'!H7/'Italy-main'!G6</f>
        <v>0.527272727272727</v>
      </c>
      <c r="D5" s="385">
        <f>1+435.68*EXP(-0.2528*$A5)</f>
        <v>263.777595235483</v>
      </c>
      <c r="E5" s="386">
        <f>100000/D5</f>
        <v>379.107254771683</v>
      </c>
      <c r="F5" s="386">
        <f>1+348.34*EXP(-0.2528*$A5)</f>
        <v>211.099034897926</v>
      </c>
      <c r="G5" s="386">
        <f>80000/F5</f>
        <v>378.969046631042</v>
      </c>
      <c r="H5" s="386">
        <f>1+217.34*EXP(-0.2528*$A5)</f>
        <v>132.087225827396</v>
      </c>
      <c r="I5" s="386">
        <f>50000/H5</f>
        <v>378.537740396919</v>
      </c>
      <c r="J5" s="386">
        <f>1+217.34*EXP(-0.27*$A5)</f>
        <v>127.654505170963</v>
      </c>
      <c r="K5" s="386">
        <f>50000/J5</f>
        <v>391.682220169487</v>
      </c>
      <c r="L5" s="386">
        <f>1+261.01*EXP(-0.26*$A5)</f>
        <v>156.1758082257</v>
      </c>
      <c r="M5" s="386">
        <f>60000/L5</f>
        <v>384.182420322679</v>
      </c>
      <c r="N5" s="386">
        <f>1+435.68*EXP(-0.27*$A5)</f>
        <v>254.8917585943</v>
      </c>
      <c r="O5" s="386">
        <f>100000/N5</f>
        <v>392.323394649905</v>
      </c>
      <c r="P5" s="386">
        <f>1+392.01*EXP(-0.2528*$A5)</f>
        <v>237.438315066704</v>
      </c>
      <c r="Q5" s="386">
        <f>90000/P5</f>
        <v>379.045816488026</v>
      </c>
      <c r="R5" s="386">
        <f>1+435.68*EXP(-0.2528*$A5)</f>
        <v>263.777595235483</v>
      </c>
      <c r="S5" s="386">
        <f>100000/R5</f>
        <v>379.107254771683</v>
      </c>
      <c r="T5" s="386">
        <f>1+872.36*EXP(-0.1428*($A5+13))</f>
        <v>103.432309238739</v>
      </c>
      <c r="U5" s="386">
        <f>200000/T5</f>
        <v>1933.631777845810</v>
      </c>
    </row>
    <row r="6" ht="26" customHeight="1">
      <c r="A6" s="381">
        <f>A5+1</f>
        <v>3</v>
      </c>
      <c r="B6" s="16">
        <v>650</v>
      </c>
      <c r="C6" s="382">
        <f>'Italy-main'!H8/'Italy-main'!G7</f>
        <v>0.396258503401361</v>
      </c>
      <c r="D6" s="383">
        <f>1+435.68*EXP(-0.2528*$A6)</f>
        <v>205.079174516823</v>
      </c>
      <c r="E6" s="384">
        <f>100000/D6</f>
        <v>487.616552171156</v>
      </c>
      <c r="F6" s="384">
        <f>1+348.34*EXP(-0.2528*$A6)</f>
        <v>164.167782893844</v>
      </c>
      <c r="G6" s="384">
        <f>80000/F6</f>
        <v>487.306331302107</v>
      </c>
      <c r="H6" s="384">
        <f>1+217.34*EXP(-0.2528*$A6)</f>
        <v>102.805379612299</v>
      </c>
      <c r="I6" s="384">
        <f>50000/H6</f>
        <v>486.355871536691</v>
      </c>
      <c r="J6" s="384">
        <f>1+217.34*EXP(-0.27*$A6)</f>
        <v>97.685452112894</v>
      </c>
      <c r="K6" s="384">
        <f>50000/J6</f>
        <v>511.846942595050</v>
      </c>
      <c r="L6" s="384">
        <f>1+261.01*EXP(-0.26*$A6)</f>
        <v>120.648553010776</v>
      </c>
      <c r="M6" s="384">
        <f>60000/L6</f>
        <v>497.312222175105</v>
      </c>
      <c r="N6" s="384">
        <f>1+435.68*EXP(-0.27*$A6)</f>
        <v>194.815762292011</v>
      </c>
      <c r="O6" s="384">
        <f>100000/N6</f>
        <v>513.305488341899</v>
      </c>
      <c r="P6" s="384">
        <f>1+392.01*EXP(-0.2528*$A6)</f>
        <v>184.623478705334</v>
      </c>
      <c r="Q6" s="384">
        <f>90000/P6</f>
        <v>487.478627480762</v>
      </c>
      <c r="R6" s="384">
        <f>1+435.68*EXP(-0.2528*$A6)</f>
        <v>205.079174516823</v>
      </c>
      <c r="S6" s="384">
        <f>100000/R6</f>
        <v>487.616552171156</v>
      </c>
      <c r="T6" s="384">
        <f>1+872.36*EXP(-0.1428*($A6+13))</f>
        <v>89.8013793189923</v>
      </c>
      <c r="U6" s="384">
        <f>200000/T6</f>
        <v>2227.137283599620</v>
      </c>
    </row>
    <row r="7" ht="26" customHeight="1">
      <c r="A7" s="381">
        <f>A6+1</f>
        <v>4</v>
      </c>
      <c r="B7" s="11">
        <v>888</v>
      </c>
      <c r="C7" s="378">
        <f>'Italy-main'!H9/'Italy-main'!G8</f>
        <v>0.277710109622412</v>
      </c>
      <c r="D7" s="385">
        <f>1+435.68*EXP(-0.2528*$A7)</f>
        <v>159.492619715717</v>
      </c>
      <c r="E7" s="386">
        <f>100000/D7</f>
        <v>626.988259257652</v>
      </c>
      <c r="F7" s="386">
        <f>1+348.34*EXP(-0.2528*$A7)</f>
        <v>127.719884208072</v>
      </c>
      <c r="G7" s="386">
        <f>80000/F7</f>
        <v>626.370752651715</v>
      </c>
      <c r="H7" s="386">
        <f>1+217.34*EXP(-0.2528*$A7)</f>
        <v>80.06441876839391</v>
      </c>
      <c r="I7" s="386">
        <f>50000/H7</f>
        <v>624.497133297593</v>
      </c>
      <c r="J7" s="386">
        <f>1+217.34*EXP(-0.27*$A7)</f>
        <v>74.8076915436711</v>
      </c>
      <c r="K7" s="386">
        <f>50000/J7</f>
        <v>668.3804695511971</v>
      </c>
      <c r="L7" s="386">
        <f>1+261.01*EXP(-0.26*$A7)</f>
        <v>93.2552065380612</v>
      </c>
      <c r="M7" s="386">
        <f>60000/L7</f>
        <v>643.395711911394</v>
      </c>
      <c r="N7" s="386">
        <f>1+435.68*EXP(-0.27*$A7)</f>
        <v>148.954978612987</v>
      </c>
      <c r="O7" s="386">
        <f>100000/N7</f>
        <v>671.343790796136</v>
      </c>
      <c r="P7" s="386">
        <f>1+392.01*EXP(-0.2528*$A7)</f>
        <v>143.606251961894</v>
      </c>
      <c r="Q7" s="386">
        <f>90000/P7</f>
        <v>626.713661630007</v>
      </c>
      <c r="R7" s="386">
        <f>1+435.68*EXP(-0.2528*$A7)</f>
        <v>159.492619715717</v>
      </c>
      <c r="S7" s="386">
        <f>100000/R7</f>
        <v>626.988259257652</v>
      </c>
      <c r="T7" s="386">
        <f>1+872.36*EXP(-0.1428*($A7+13))</f>
        <v>77.9843521791197</v>
      </c>
      <c r="U7" s="386">
        <f>200000/T7</f>
        <v>2564.617059851010</v>
      </c>
    </row>
    <row r="8" ht="26" customHeight="1">
      <c r="A8" s="381">
        <f>A7+1</f>
        <v>5</v>
      </c>
      <c r="B8" s="16">
        <v>1128</v>
      </c>
      <c r="C8" s="382">
        <f>'Italy-main'!H10/'Italy-main'!G9</f>
        <v>0.5033365109628219</v>
      </c>
      <c r="D8" s="383">
        <f>1+435.68*EXP(-0.2528*$A8)</f>
        <v>124.089044062553</v>
      </c>
      <c r="E8" s="384">
        <f>100000/D8</f>
        <v>805.8729177540459</v>
      </c>
      <c r="F8" s="384">
        <f>1+348.34*EXP(-0.2528*$A8)</f>
        <v>99.4136008280157</v>
      </c>
      <c r="G8" s="384">
        <f>80000/F8</f>
        <v>804.718864759753</v>
      </c>
      <c r="H8" s="384">
        <f>1+217.34*EXP(-0.2528*$A8)</f>
        <v>62.403261192975</v>
      </c>
      <c r="I8" s="384">
        <f>50000/H8</f>
        <v>801.240176300733</v>
      </c>
      <c r="J8" s="384">
        <f>1+217.34*EXP(-0.27*$A8)</f>
        <v>57.3432782487781</v>
      </c>
      <c r="K8" s="384">
        <f>50000/J8</f>
        <v>871.941778129251</v>
      </c>
      <c r="L8" s="384">
        <f>1+261.01*EXP(-0.26*$A8)</f>
        <v>72.13352329980761</v>
      </c>
      <c r="M8" s="384">
        <f>60000/L8</f>
        <v>831.790785410866</v>
      </c>
      <c r="N8" s="384">
        <f>1+435.68*EXP(-0.27*$A8)</f>
        <v>113.945796758202</v>
      </c>
      <c r="O8" s="384">
        <f>100000/N8</f>
        <v>877.610257201539</v>
      </c>
      <c r="P8" s="384">
        <f>1+392.01*EXP(-0.2528*$A8)</f>
        <v>111.751322445285</v>
      </c>
      <c r="Q8" s="384">
        <f>90000/P8</f>
        <v>805.359596921685</v>
      </c>
      <c r="R8" s="384">
        <f>1+435.68*EXP(-0.2528*$A8)</f>
        <v>124.089044062553</v>
      </c>
      <c r="S8" s="384">
        <f>100000/R8</f>
        <v>805.8729177540459</v>
      </c>
      <c r="T8" s="384">
        <f>1+872.36*EXP(-0.1428*($A8+13))</f>
        <v>67.7398471272528</v>
      </c>
      <c r="U8" s="384">
        <f>200000/T8</f>
        <v>2952.471971545640</v>
      </c>
    </row>
    <row r="9" ht="26" customHeight="1">
      <c r="A9" s="381">
        <f>A8+1</f>
        <v>6</v>
      </c>
      <c r="B9" s="11">
        <v>1694</v>
      </c>
      <c r="C9" s="378">
        <f>'Italy-main'!H11/'Italy-main'!G10</f>
        <v>0.163601775523145</v>
      </c>
      <c r="D9" s="385">
        <f>1+435.68*EXP(-0.2528*$A9)</f>
        <v>96.5938061684446</v>
      </c>
      <c r="E9" s="386">
        <f>100000/D9</f>
        <v>1035.263066718950</v>
      </c>
      <c r="F9" s="386">
        <f>1+348.34*EXP(-0.2528*$A9)</f>
        <v>77.43028470601359</v>
      </c>
      <c r="G9" s="386">
        <f>80000/F9</f>
        <v>1033.1874705581</v>
      </c>
      <c r="H9" s="386">
        <f>1+217.34*EXP(-0.2528*$A9)</f>
        <v>48.6871966412269</v>
      </c>
      <c r="I9" s="386">
        <f>50000/H9</f>
        <v>1026.964036735310</v>
      </c>
      <c r="J9" s="386">
        <f>1+217.34*EXP(-0.27*$A9)</f>
        <v>44.0113032588328</v>
      </c>
      <c r="K9" s="386">
        <f>50000/J9</f>
        <v>1136.071788330090</v>
      </c>
      <c r="L9" s="386">
        <f>1+261.01*EXP(-0.26*$A9)</f>
        <v>55.8476159441116</v>
      </c>
      <c r="M9" s="386">
        <f>60000/L9</f>
        <v>1074.3520378747</v>
      </c>
      <c r="N9" s="386">
        <f>1+435.68*EXP(-0.27*$A9)</f>
        <v>87.2205052167492</v>
      </c>
      <c r="O9" s="386">
        <f>100000/N9</f>
        <v>1146.519384994310</v>
      </c>
      <c r="P9" s="386">
        <f>1+392.01*EXP(-0.2528*$A9)</f>
        <v>87.01204543722911</v>
      </c>
      <c r="Q9" s="386">
        <f>90000/P9</f>
        <v>1034.339550895010</v>
      </c>
      <c r="R9" s="386">
        <f>1+435.68*EXP(-0.2528*$A9)</f>
        <v>96.5938061684446</v>
      </c>
      <c r="S9" s="386">
        <f>100000/R9</f>
        <v>1035.263066718950</v>
      </c>
      <c r="T9" s="386">
        <f>1+872.36*EXP(-0.1428*($A9+13))</f>
        <v>58.8586046188381</v>
      </c>
      <c r="U9" s="386">
        <f>200000/T9</f>
        <v>3397.973861174220</v>
      </c>
    </row>
    <row r="10" ht="26" customHeight="1">
      <c r="A10" s="381">
        <f>A9+1</f>
        <v>7</v>
      </c>
      <c r="B10" s="16">
        <v>2036</v>
      </c>
      <c r="C10" s="382">
        <f>'Italy-main'!H12/'Italy-main'!G11</f>
        <v>0.233242506811989</v>
      </c>
      <c r="D10" s="383">
        <f>1+435.68*EXP(-0.2528*$A10)</f>
        <v>75.2403667797287</v>
      </c>
      <c r="E10" s="384">
        <f>100000/D10</f>
        <v>1329.073797483690</v>
      </c>
      <c r="F10" s="384">
        <f>1+348.34*EXP(-0.2528*$A10)</f>
        <v>60.3575315921105</v>
      </c>
      <c r="G10" s="384">
        <f>80000/F10</f>
        <v>1325.435250411350</v>
      </c>
      <c r="H10" s="384">
        <f>1+217.34*EXP(-0.2528*$A10)</f>
        <v>38.0349828220397</v>
      </c>
      <c r="I10" s="384">
        <f>50000/H10</f>
        <v>1314.579271244660</v>
      </c>
      <c r="J10" s="384">
        <f>1+217.34*EXP(-0.27*$A10)</f>
        <v>33.8339469324968</v>
      </c>
      <c r="K10" s="384">
        <f>50000/J10</f>
        <v>1477.805710925680</v>
      </c>
      <c r="L10" s="384">
        <f>1+261.01*EXP(-0.26*$A10)</f>
        <v>43.2903412512522</v>
      </c>
      <c r="M10" s="384">
        <f>60000/L10</f>
        <v>1385.990460360820</v>
      </c>
      <c r="N10" s="384">
        <f>1+435.68*EXP(-0.27*$A10)</f>
        <v>66.81896567383011</v>
      </c>
      <c r="O10" s="384">
        <f>100000/N10</f>
        <v>1496.581082804240</v>
      </c>
      <c r="P10" s="384">
        <f>1+392.01*EXP(-0.2528*$A10)</f>
        <v>67.7989491859196</v>
      </c>
      <c r="Q10" s="384">
        <f>90000/P10</f>
        <v>1327.4542021765</v>
      </c>
      <c r="R10" s="384">
        <f>1+435.68*EXP(-0.2528*$A10)</f>
        <v>75.2403667797287</v>
      </c>
      <c r="S10" s="384">
        <f>100000/R10</f>
        <v>1329.073797483690</v>
      </c>
      <c r="T10" s="384">
        <f>1+872.36*EXP(-0.1428*($A10+13))</f>
        <v>51.1592118132385</v>
      </c>
      <c r="U10" s="384">
        <f>200000/T10</f>
        <v>3909.364372737380</v>
      </c>
    </row>
    <row r="11" ht="26" customHeight="1">
      <c r="A11" s="381">
        <f>A10+1</f>
        <v>8</v>
      </c>
      <c r="B11" s="11">
        <v>2502</v>
      </c>
      <c r="C11" s="378">
        <f>'Italy-main'!H13/'Italy-main'!G12</f>
        <v>0.195757843570482</v>
      </c>
      <c r="D11" s="385">
        <f>1+435.68*EXP(-0.2528*$A11)</f>
        <v>58.6567905443233</v>
      </c>
      <c r="E11" s="386">
        <f>100000/D11</f>
        <v>1704.832451145380</v>
      </c>
      <c r="F11" s="386">
        <f>1+348.34*EXP(-0.2528*$A11)</f>
        <v>47.0984355908226</v>
      </c>
      <c r="G11" s="386">
        <f>80000/F11</f>
        <v>1698.570217809710</v>
      </c>
      <c r="H11" s="386">
        <f>1+217.34*EXP(-0.2528*$A11)</f>
        <v>29.7622265353085</v>
      </c>
      <c r="I11" s="386">
        <f>50000/H11</f>
        <v>1679.981836731280</v>
      </c>
      <c r="J11" s="386">
        <f>1+217.34*EXP(-0.27*$A11)</f>
        <v>26.0647618064125</v>
      </c>
      <c r="K11" s="386">
        <f>50000/J11</f>
        <v>1918.298750295850</v>
      </c>
      <c r="L11" s="386">
        <f>1+261.01*EXP(-0.26*$A11)</f>
        <v>33.608034685952</v>
      </c>
      <c r="M11" s="386">
        <f>60000/L11</f>
        <v>1785.287374303970</v>
      </c>
      <c r="N11" s="386">
        <f>1+435.68*EXP(-0.27*$A11)</f>
        <v>51.2448487338631</v>
      </c>
      <c r="O11" s="386">
        <f>100000/N11</f>
        <v>1951.415653880520</v>
      </c>
      <c r="P11" s="386">
        <f>1+392.01*EXP(-0.2528*$A11)</f>
        <v>52.8776130675729</v>
      </c>
      <c r="Q11" s="386">
        <f>90000/P11</f>
        <v>1702.043545062970</v>
      </c>
      <c r="R11" s="386">
        <f>1+435.68*EXP(-0.2528*$A11)</f>
        <v>58.6567905443233</v>
      </c>
      <c r="S11" s="386">
        <f>100000/R11</f>
        <v>1704.832451145380</v>
      </c>
      <c r="T11" s="386">
        <f>1+872.36*EXP(-0.1428*($A11+13))</f>
        <v>44.4843969414735</v>
      </c>
      <c r="U11" s="386">
        <f>200000/T11</f>
        <v>4495.958442757640</v>
      </c>
    </row>
    <row r="12" ht="26" customHeight="1">
      <c r="A12" s="381">
        <f>A11+1</f>
        <v>9</v>
      </c>
      <c r="B12" s="16">
        <v>3089</v>
      </c>
      <c r="C12" s="382">
        <f>'Italy-main'!H14/'Italy-main'!G13</f>
        <v>0.218033998521803</v>
      </c>
      <c r="D12" s="383">
        <f>1+435.68*EXP(-0.2528*$A12)</f>
        <v>45.7776006513436</v>
      </c>
      <c r="E12" s="384">
        <f>100000/D12</f>
        <v>2184.474471731950</v>
      </c>
      <c r="F12" s="384">
        <f>1+348.34*EXP(-0.2528*$A12)</f>
        <v>36.8011141454486</v>
      </c>
      <c r="G12" s="384">
        <f>80000/F12</f>
        <v>2173.847228750110</v>
      </c>
      <c r="H12" s="384">
        <f>1+217.34*EXP(-0.2528*$A12)</f>
        <v>23.3374121501171</v>
      </c>
      <c r="I12" s="384">
        <f>50000/H12</f>
        <v>2142.482623110770</v>
      </c>
      <c r="J12" s="384">
        <f>1+217.34*EXP(-0.27*$A12)</f>
        <v>20.1339251934528</v>
      </c>
      <c r="K12" s="384">
        <f>50000/J12</f>
        <v>2483.370704896590</v>
      </c>
      <c r="L12" s="384">
        <f>1+261.01*EXP(-0.26*$A12)</f>
        <v>26.142476854541</v>
      </c>
      <c r="M12" s="384">
        <f>60000/L12</f>
        <v>2295.115353217880</v>
      </c>
      <c r="N12" s="384">
        <f>1+435.68*EXP(-0.27*$A12)</f>
        <v>39.3558872194881</v>
      </c>
      <c r="O12" s="384">
        <f>100000/N12</f>
        <v>2540.915910300770</v>
      </c>
      <c r="P12" s="384">
        <f>1+392.01*EXP(-0.2528*$A12)</f>
        <v>41.2893573983961</v>
      </c>
      <c r="Q12" s="384">
        <f>90000/P12</f>
        <v>2179.738452492750</v>
      </c>
      <c r="R12" s="384">
        <f>1+435.68*EXP(-0.2528*$A12)</f>
        <v>45.7776006513436</v>
      </c>
      <c r="S12" s="384">
        <f>100000/R12</f>
        <v>2184.474471731950</v>
      </c>
      <c r="T12" s="384">
        <f>1+872.36*EXP(-0.1428*($A12+13))</f>
        <v>38.697816791941</v>
      </c>
      <c r="U12" s="384">
        <f>200000/T12</f>
        <v>5168.250216163380</v>
      </c>
    </row>
    <row r="13" ht="26" customHeight="1">
      <c r="A13" s="381">
        <f>A12+1</f>
        <v>10</v>
      </c>
      <c r="B13" s="11">
        <v>3858</v>
      </c>
      <c r="C13" s="378">
        <f>'Italy-main'!H15/'Italy-main'!G14</f>
        <v>0.188106796116505</v>
      </c>
      <c r="D13" s="385">
        <f>1+435.68*EXP(-0.2528*$A13)</f>
        <v>35.7753231000579</v>
      </c>
      <c r="E13" s="386">
        <f>100000/D13</f>
        <v>2795.222833356830</v>
      </c>
      <c r="F13" s="386">
        <f>1+348.34*EXP(-0.2528*$A13)</f>
        <v>28.8039755065052</v>
      </c>
      <c r="G13" s="386">
        <f>80000/F13</f>
        <v>2777.394390643490</v>
      </c>
      <c r="H13" s="386">
        <f>1+217.34*EXP(-0.2528*$A13)</f>
        <v>18.3477523011536</v>
      </c>
      <c r="I13" s="386">
        <f>50000/H13</f>
        <v>2725.129442523390</v>
      </c>
      <c r="J13" s="386">
        <f>1+217.34*EXP(-0.27*$A13)</f>
        <v>15.6064461388572</v>
      </c>
      <c r="K13" s="386">
        <f>50000/J13</f>
        <v>3203.804348224360</v>
      </c>
      <c r="L13" s="386">
        <f>1+261.01*EXP(-0.26*$A13)</f>
        <v>20.3861466497233</v>
      </c>
      <c r="M13" s="386">
        <f>60000/L13</f>
        <v>2943.175139025810</v>
      </c>
      <c r="N13" s="386">
        <f>1+435.68*EXP(-0.27*$A13)</f>
        <v>30.2800977904542</v>
      </c>
      <c r="O13" s="386">
        <f>100000/N13</f>
        <v>3302.499241978170</v>
      </c>
      <c r="P13" s="386">
        <f>1+392.01*EXP(-0.2528*$A13)</f>
        <v>32.2896493032815</v>
      </c>
      <c r="Q13" s="386">
        <f>90000/P13</f>
        <v>2787.270903894690</v>
      </c>
      <c r="R13" s="386">
        <f>1+435.68*EXP(-0.2528*$A13)</f>
        <v>35.7753231000579</v>
      </c>
      <c r="S13" s="386">
        <f>100000/R13</f>
        <v>2795.222833356830</v>
      </c>
      <c r="T13" s="386">
        <f>1+872.36*EXP(-0.1428*($A13+13))</f>
        <v>33.6812716936484</v>
      </c>
      <c r="U13" s="386">
        <f>200000/T13</f>
        <v>5938.018071856710</v>
      </c>
    </row>
    <row r="14" ht="26" customHeight="1">
      <c r="A14" s="381">
        <f>A13+1</f>
        <v>11</v>
      </c>
      <c r="B14" s="16">
        <v>4636</v>
      </c>
      <c r="C14" s="382">
        <f>'Italy-main'!H16/'Italy-main'!G15</f>
        <v>0.292390194075587</v>
      </c>
      <c r="D14" s="383">
        <f>1+435.68*EXP(-0.2528*$A14)</f>
        <v>28.0073223916059</v>
      </c>
      <c r="E14" s="384">
        <f>100000/D14</f>
        <v>3570.494837092</v>
      </c>
      <c r="F14" s="384">
        <f>1+348.34*EXP(-0.2528*$A14)</f>
        <v>22.5932121784154</v>
      </c>
      <c r="G14" s="384">
        <f>80000/F14</f>
        <v>3540.8865002573</v>
      </c>
      <c r="H14" s="384">
        <f>1+217.34*EXP(-0.2528*$A14)</f>
        <v>14.4726667475937</v>
      </c>
      <c r="I14" s="384">
        <f>50000/H14</f>
        <v>3454.788317316380</v>
      </c>
      <c r="J14" s="384">
        <f>1+217.34*EXP(-0.27*$A14)</f>
        <v>12.1502614675393</v>
      </c>
      <c r="K14" s="384">
        <f>50000/J14</f>
        <v>4115.137779839570</v>
      </c>
      <c r="L14" s="384">
        <f>1+261.01*EXP(-0.26*$A14)</f>
        <v>15.9477191168896</v>
      </c>
      <c r="M14" s="384">
        <f>60000/L14</f>
        <v>3762.293501674250</v>
      </c>
      <c r="N14" s="384">
        <f>1+435.68*EXP(-0.27*$A14)</f>
        <v>23.3518262454105</v>
      </c>
      <c r="O14" s="384">
        <f>100000/N14</f>
        <v>4282.320318294320</v>
      </c>
      <c r="P14" s="384">
        <f>1+392.01*EXP(-0.2528*$A14)</f>
        <v>25.3002672850106</v>
      </c>
      <c r="Q14" s="384">
        <f>90000/P14</f>
        <v>3557.274671691770</v>
      </c>
      <c r="R14" s="384">
        <f>1+435.68*EXP(-0.2528*$A14)</f>
        <v>28.0073223916059</v>
      </c>
      <c r="S14" s="384">
        <f>100000/R14</f>
        <v>3570.494837092</v>
      </c>
      <c r="T14" s="384">
        <f>1+872.36*EXP(-0.1428*($A14+13))</f>
        <v>29.3322911087625</v>
      </c>
      <c r="U14" s="384">
        <f>200000/T14</f>
        <v>6818.424079401470</v>
      </c>
    </row>
    <row r="15" ht="26" customHeight="1">
      <c r="A15" s="381">
        <f>A14+1</f>
        <v>12</v>
      </c>
      <c r="B15" s="11">
        <v>5883</v>
      </c>
      <c r="C15" s="378">
        <f>'Italy-main'!H17/'Italy-main'!G16</f>
        <v>0.262003556609366</v>
      </c>
      <c r="D15" s="385">
        <f>1+435.68*EXP(-0.2528*$A15)</f>
        <v>21.9745128942576</v>
      </c>
      <c r="E15" s="386">
        <f>100000/D15</f>
        <v>4550.726584075140</v>
      </c>
      <c r="F15" s="386">
        <f>1+348.34*EXP(-0.2528*$A15)</f>
        <v>17.7697893444402</v>
      </c>
      <c r="G15" s="386">
        <f>80000/F15</f>
        <v>4502.022981213920</v>
      </c>
      <c r="H15" s="386">
        <f>1+217.34*EXP(-0.2528*$A15)</f>
        <v>11.4631854398594</v>
      </c>
      <c r="I15" s="386">
        <f>50000/H15</f>
        <v>4361.789335287350</v>
      </c>
      <c r="J15" s="386">
        <f>1+217.34*EXP(-0.27*$A15)</f>
        <v>9.511880960813849</v>
      </c>
      <c r="K15" s="386">
        <f>50000/J15</f>
        <v>5256.5838666385</v>
      </c>
      <c r="L15" s="386">
        <f>1+261.01*EXP(-0.26*$A15)</f>
        <v>12.525462529224</v>
      </c>
      <c r="M15" s="386">
        <f>60000/L15</f>
        <v>4790.242265306370</v>
      </c>
      <c r="N15" s="386">
        <f>1+435.68*EXP(-0.27*$A15)</f>
        <v>18.0629258167267</v>
      </c>
      <c r="O15" s="386">
        <f>100000/N15</f>
        <v>5536.2016660334</v>
      </c>
      <c r="P15" s="386">
        <f>1+392.01*EXP(-0.2528*$A15)</f>
        <v>19.8721511193489</v>
      </c>
      <c r="Q15" s="386">
        <f>90000/P15</f>
        <v>4528.951066216970</v>
      </c>
      <c r="R15" s="386">
        <f>1+435.68*EXP(-0.2528*$A15)</f>
        <v>21.9745128942576</v>
      </c>
      <c r="S15" s="386">
        <f>100000/R15</f>
        <v>4550.726584075140</v>
      </c>
      <c r="T15" s="386">
        <f>1+872.36*EXP(-0.1428*($A15+13))</f>
        <v>25.5620405165466</v>
      </c>
      <c r="U15" s="386">
        <f>200000/T15</f>
        <v>7824.101517660050</v>
      </c>
    </row>
    <row r="16" ht="27" customHeight="1">
      <c r="A16" s="381">
        <f>A15+1</f>
        <v>13</v>
      </c>
      <c r="B16" s="25">
        <v>7375</v>
      </c>
      <c r="C16" s="382">
        <f>'Italy-main'!H18/'Italy-main'!G17</f>
        <v>0.250195710036011</v>
      </c>
      <c r="D16" s="383">
        <f>1+435.68*EXP(-0.2528*$A16)</f>
        <v>17.2892931321512</v>
      </c>
      <c r="E16" s="384">
        <f>100000/D16</f>
        <v>5783.926458742250</v>
      </c>
      <c r="F16" s="384">
        <f>1+348.34*EXP(-0.2528*$A16)</f>
        <v>14.0238073119114</v>
      </c>
      <c r="G16" s="384">
        <f>80000/F16</f>
        <v>5704.584940499750</v>
      </c>
      <c r="H16" s="384">
        <f>1+217.34*EXP(-0.2528*$A16)</f>
        <v>9.12595246360112</v>
      </c>
      <c r="I16" s="384">
        <f>50000/H16</f>
        <v>5478.880171623190</v>
      </c>
      <c r="J16" s="384">
        <f>1+217.34*EXP(-0.27*$A16)</f>
        <v>7.49779538372157</v>
      </c>
      <c r="K16" s="384">
        <f>50000/J16</f>
        <v>6668.626901789660</v>
      </c>
      <c r="L16" s="384">
        <f>1+261.01*EXP(-0.26*$A16)</f>
        <v>9.886726160277769</v>
      </c>
      <c r="M16" s="384">
        <f>60000/L16</f>
        <v>6068.742981985690</v>
      </c>
      <c r="N16" s="384">
        <f>1+435.68*EXP(-0.27*$A16)</f>
        <v>14.0254876818801</v>
      </c>
      <c r="O16" s="384">
        <f>100000/N16</f>
        <v>7129.876854777230</v>
      </c>
      <c r="P16" s="384">
        <f>1+392.01*EXP(-0.2528*$A16)</f>
        <v>15.6565502220313</v>
      </c>
      <c r="Q16" s="384">
        <f>90000/P16</f>
        <v>5748.392763646960</v>
      </c>
      <c r="R16" s="384">
        <f>1+435.68*EXP(-0.2528*$A16)</f>
        <v>17.2892931321512</v>
      </c>
      <c r="S16" s="384">
        <f>100000/R16</f>
        <v>5783.926458742250</v>
      </c>
      <c r="T16" s="384">
        <f>1+872.36*EXP(-0.1428*($A16+13))</f>
        <v>22.2935068336176</v>
      </c>
      <c r="U16" s="384">
        <f>200000/T16</f>
        <v>8971.222046520250</v>
      </c>
    </row>
    <row r="17" ht="28" customHeight="1">
      <c r="A17" s="387">
        <f>A16+1</f>
        <v>14</v>
      </c>
      <c r="B17" s="388">
        <v>9172</v>
      </c>
      <c r="C17" s="389">
        <f>'Italy-main'!H19/'Italy-main'!G18</f>
        <v>0.0662492172824045</v>
      </c>
      <c r="D17" s="385">
        <f>1+435.68*EXP(-0.2528*$A17)</f>
        <v>13.6506428102935</v>
      </c>
      <c r="E17" s="386">
        <f>100000/D17</f>
        <v>7325.662343504680</v>
      </c>
      <c r="F17" s="386">
        <f>1+348.34*EXP(-0.2528*$A17)</f>
        <v>11.1145907926405</v>
      </c>
      <c r="G17" s="386">
        <f>80000/F17</f>
        <v>7197.745872297140</v>
      </c>
      <c r="H17" s="386">
        <f>1+217.34*EXP(-0.2528*$A17)</f>
        <v>7.31080313163142</v>
      </c>
      <c r="I17" s="386">
        <f>50000/H17</f>
        <v>6839.193875111560</v>
      </c>
      <c r="J17" s="386">
        <f>1+217.34*EXP(-0.27*$A17)</f>
        <v>5.96028375432971</v>
      </c>
      <c r="K17" s="386">
        <f>50000/J17</f>
        <v>8388.862353017779</v>
      </c>
      <c r="L17" s="386">
        <f>1+261.01*EXP(-0.26*$A17)</f>
        <v>7.85212429848421</v>
      </c>
      <c r="M17" s="386">
        <f>60000/L17</f>
        <v>7641.244295073440</v>
      </c>
      <c r="N17" s="386">
        <f>1+435.68*EXP(-0.27*$A17)</f>
        <v>10.9433902000845</v>
      </c>
      <c r="O17" s="386">
        <f>100000/N17</f>
        <v>9137.936066579059</v>
      </c>
      <c r="P17" s="386">
        <f>1+392.01*EXP(-0.2528*$A17)</f>
        <v>12.382616801467</v>
      </c>
      <c r="Q17" s="386">
        <f>90000/P17</f>
        <v>7268.253669074010</v>
      </c>
      <c r="R17" s="386">
        <f>1+435.68*EXP(-0.2528*$A17)</f>
        <v>13.6506428102935</v>
      </c>
      <c r="S17" s="386">
        <f>100000/R17</f>
        <v>7325.662343504680</v>
      </c>
      <c r="T17" s="386">
        <f>1+872.36*EXP(-0.1428*($A17+13))</f>
        <v>19.4599253049791</v>
      </c>
      <c r="U17" s="386">
        <f>200000/T17</f>
        <v>10277.5317410302</v>
      </c>
    </row>
    <row r="18" ht="27" customHeight="1">
      <c r="A18" s="381">
        <f>A17+1</f>
        <v>15</v>
      </c>
      <c r="B18" s="36">
        <v>10149</v>
      </c>
      <c r="C18" s="382">
        <f>'Italy-main'!H20/'Italy-main'!G19</f>
        <v>0.243833685694151</v>
      </c>
      <c r="D18" s="383">
        <f>1+435.68*EXP(-0.2528*$A18)</f>
        <v>10.824782586652</v>
      </c>
      <c r="E18" s="384">
        <f>100000/D18</f>
        <v>9238.060829351860</v>
      </c>
      <c r="F18" s="384">
        <f>1+348.34*EXP(-0.2528*$A18)</f>
        <v>8.85522577633669</v>
      </c>
      <c r="G18" s="384">
        <f>80000/F18</f>
        <v>9034.213471301820</v>
      </c>
      <c r="H18" s="384">
        <f>1+217.34*EXP(-0.2528*$A18)</f>
        <v>5.90111606542176</v>
      </c>
      <c r="I18" s="384">
        <f>50000/H18</f>
        <v>8472.973492756821</v>
      </c>
      <c r="J18" s="384">
        <f>1+217.34*EXP(-0.27*$A18)</f>
        <v>4.78657890414752</v>
      </c>
      <c r="K18" s="384">
        <f>50000/J18</f>
        <v>10445.8739741396</v>
      </c>
      <c r="L18" s="384">
        <f>1+261.01*EXP(-0.26*$A18)</f>
        <v>6.2833413064694</v>
      </c>
      <c r="M18" s="384">
        <f>60000/L18</f>
        <v>9549.0595009097</v>
      </c>
      <c r="N18" s="384">
        <f>1+435.68*EXP(-0.27*$A18)</f>
        <v>8.590580182934531</v>
      </c>
      <c r="O18" s="384">
        <f>100000/N18</f>
        <v>11640.6573095788</v>
      </c>
      <c r="P18" s="384">
        <f>1+392.01*EXP(-0.2528*$A18)</f>
        <v>9.84000418149436</v>
      </c>
      <c r="Q18" s="384">
        <f>90000/P18</f>
        <v>9146.337576691159</v>
      </c>
      <c r="R18" s="384">
        <f>1+435.68*EXP(-0.2528*$A18)</f>
        <v>10.824782586652</v>
      </c>
      <c r="S18" s="384">
        <f>100000/R18</f>
        <v>9238.060829351860</v>
      </c>
      <c r="T18" s="384">
        <f>1+872.36*EXP(-0.1428*($A18+13))</f>
        <v>17.003415732697</v>
      </c>
      <c r="U18" s="384">
        <f>200000/T18</f>
        <v>11762.3425283549</v>
      </c>
    </row>
    <row r="19" ht="26" customHeight="1">
      <c r="A19" s="381">
        <f>A18+1</f>
        <v>16</v>
      </c>
      <c r="B19" s="11">
        <v>12462</v>
      </c>
      <c r="C19" s="378">
        <f>'Italy-main'!H21/'Italy-main'!G20</f>
        <v>0.212370160528801</v>
      </c>
      <c r="D19" s="385">
        <f>1+435.68*EXP(-0.2528*$A19)</f>
        <v>8.630154002644071</v>
      </c>
      <c r="E19" s="386">
        <f>100000/D19</f>
        <v>11587.2787402591</v>
      </c>
      <c r="F19" s="386">
        <f>1+348.34*EXP(-0.2528*$A19)</f>
        <v>7.10055050789808</v>
      </c>
      <c r="G19" s="386">
        <f>80000/F19</f>
        <v>11266.7320528196</v>
      </c>
      <c r="H19" s="386">
        <f>1+217.34*EXP(-0.2528*$A19)</f>
        <v>4.80632039784856</v>
      </c>
      <c r="I19" s="386">
        <f>50000/H19</f>
        <v>10402.9685624748</v>
      </c>
      <c r="J19" s="386">
        <f>1+217.34*EXP(-0.27*$A19)</f>
        <v>3.89059668911473</v>
      </c>
      <c r="K19" s="386">
        <f>50000/J19</f>
        <v>12851.499138909</v>
      </c>
      <c r="L19" s="386">
        <f>1+261.01*EXP(-0.26*$A19)</f>
        <v>5.07372869269472</v>
      </c>
      <c r="M19" s="386">
        <f>60000/L19</f>
        <v>11825.6224630989</v>
      </c>
      <c r="N19" s="386">
        <f>1+435.68*EXP(-0.27*$A19)</f>
        <v>6.7944932617719</v>
      </c>
      <c r="O19" s="386">
        <f>100000/N19</f>
        <v>14717.8010408272</v>
      </c>
      <c r="P19" s="386">
        <f>1+392.01*EXP(-0.2528*$A19)</f>
        <v>7.86535225527107</v>
      </c>
      <c r="Q19" s="386">
        <f>90000/P19</f>
        <v>11442.5898648958</v>
      </c>
      <c r="R19" s="386">
        <f>1+435.68*EXP(-0.2528*$A19)</f>
        <v>8.630154002644071</v>
      </c>
      <c r="S19" s="386">
        <f>100000/R19</f>
        <v>11587.2787402591</v>
      </c>
      <c r="T19" s="386">
        <f>1+872.36*EXP(-0.1428*($A19+13))</f>
        <v>14.8738001851207</v>
      </c>
      <c r="U19" s="386">
        <f>200000/T19</f>
        <v>13446.4627405761</v>
      </c>
    </row>
    <row r="20" ht="26" customHeight="1">
      <c r="A20" s="381">
        <f>A19+1</f>
        <v>17</v>
      </c>
      <c r="B20" s="40">
        <v>15113</v>
      </c>
      <c r="C20" s="382">
        <f>'Italy-main'!H22/'Italy-main'!G21</f>
        <v>0.164810343484695</v>
      </c>
      <c r="D20" s="383">
        <f>1+435.68*EXP(-0.2528*$A20)</f>
        <v>6.92575454882453</v>
      </c>
      <c r="E20" s="384">
        <f>100000/D20</f>
        <v>14438.8599530967</v>
      </c>
      <c r="F20" s="384">
        <f>1+348.34*EXP(-0.2528*$A20)</f>
        <v>5.73782900187646</v>
      </c>
      <c r="G20" s="384">
        <f>80000/F20</f>
        <v>13942.5556205731</v>
      </c>
      <c r="H20" s="384">
        <f>1+217.34*EXP(-0.2528*$A20)</f>
        <v>3.95607669308098</v>
      </c>
      <c r="I20" s="384">
        <f>50000/H20</f>
        <v>12638.7843004783</v>
      </c>
      <c r="J20" s="384">
        <f>1+217.34*EXP(-0.27*$A20)</f>
        <v>3.20662223886818</v>
      </c>
      <c r="K20" s="384">
        <f>50000/J20</f>
        <v>15592.7316270495</v>
      </c>
      <c r="L20" s="384">
        <f>1+261.01*EXP(-0.26*$A20)</f>
        <v>4.14105496863575</v>
      </c>
      <c r="M20" s="384">
        <f>60000/L20</f>
        <v>14489.0614721221</v>
      </c>
      <c r="N20" s="384">
        <f>1+435.68*EXP(-0.27*$A20)</f>
        <v>5.42339733610974</v>
      </c>
      <c r="O20" s="384">
        <f>100000/N20</f>
        <v>18438.6268979752</v>
      </c>
      <c r="P20" s="384">
        <f>1+392.01*EXP(-0.2528*$A20)</f>
        <v>6.3317917753505</v>
      </c>
      <c r="Q20" s="384">
        <f>90000/P20</f>
        <v>14213.9860553165</v>
      </c>
      <c r="R20" s="384">
        <f>1+435.68*EXP(-0.2528*$A20)</f>
        <v>6.92575454882453</v>
      </c>
      <c r="S20" s="384">
        <f>100000/R20</f>
        <v>14438.8599530967</v>
      </c>
      <c r="T20" s="384">
        <f>1+872.36*EXP(-0.1428*($A20+13))</f>
        <v>13.0275780365681</v>
      </c>
      <c r="U20" s="384">
        <f>200000/T20</f>
        <v>15352.0477435334</v>
      </c>
    </row>
    <row r="21" ht="26" customHeight="1">
      <c r="A21" s="390">
        <f>A20+1</f>
        <v>18</v>
      </c>
      <c r="B21" s="131">
        <v>17660</v>
      </c>
      <c r="C21" s="378">
        <f>'Italy-main'!H23/'Italy-main'!G22</f>
        <v>0.186894015379472</v>
      </c>
      <c r="D21" s="385">
        <f>1+435.68*EXP(-0.2528*$A21)</f>
        <v>5.60207840637901</v>
      </c>
      <c r="E21" s="386">
        <f>100000/D21</f>
        <v>17850.5177446519</v>
      </c>
      <c r="F21" s="386">
        <f>1+348.34*EXP(-0.2528*$A21)</f>
        <v>4.67950787752034</v>
      </c>
      <c r="G21" s="386">
        <f>80000/F21</f>
        <v>17095.8147937539</v>
      </c>
      <c r="H21" s="386">
        <f>1+217.34*EXP(-0.2528*$A21)</f>
        <v>3.29575771401582</v>
      </c>
      <c r="I21" s="386">
        <f>50000/H21</f>
        <v>15171.0181204661</v>
      </c>
      <c r="J21" s="386">
        <f>1+217.34*EXP(-0.27*$A21)</f>
        <v>2.68449016889965</v>
      </c>
      <c r="K21" s="386">
        <f>50000/J21</f>
        <v>18625.5105640765</v>
      </c>
      <c r="L21" s="386">
        <f>1+261.01*EXP(-0.26*$A21)</f>
        <v>3.42191541466277</v>
      </c>
      <c r="M21" s="386">
        <f>60000/L21</f>
        <v>17534.0394864532</v>
      </c>
      <c r="N21" s="386">
        <f>1+435.68*EXP(-0.27*$A21)</f>
        <v>4.37673082169043</v>
      </c>
      <c r="O21" s="386">
        <f>100000/N21</f>
        <v>22848.1037728925</v>
      </c>
      <c r="P21" s="386">
        <f>1+392.01*EXP(-0.2528*$A21)</f>
        <v>5.14079314194968</v>
      </c>
      <c r="Q21" s="386">
        <f>90000/P21</f>
        <v>17507.0261562532</v>
      </c>
      <c r="R21" s="386">
        <f>1+435.68*EXP(-0.2528*$A21)</f>
        <v>5.60207840637901</v>
      </c>
      <c r="S21" s="386">
        <f>100000/R21</f>
        <v>17850.5177446519</v>
      </c>
      <c r="T21" s="386">
        <f>1+872.36*EXP(-0.1428*($A21+13))</f>
        <v>11.4270374011068</v>
      </c>
      <c r="U21" s="386">
        <f>200000/T21</f>
        <v>17502.349294895</v>
      </c>
    </row>
    <row r="22" ht="26" customHeight="1">
      <c r="A22" s="390">
        <f>A21+1</f>
        <v>19</v>
      </c>
      <c r="B22" s="391">
        <v>21157</v>
      </c>
      <c r="C22" s="382">
        <f>'Italy-main'!H24/'Italy-main'!G23</f>
        <v>0.160732394366197</v>
      </c>
      <c r="D22" s="383">
        <f>1+435.68*EXP(-0.2528*$A22)</f>
        <v>4.57408081687439</v>
      </c>
      <c r="E22" s="384">
        <f>100000/D22</f>
        <v>21862.3159501439</v>
      </c>
      <c r="F22" s="384">
        <f>1+348.34*EXP(-0.2528*$A22)</f>
        <v>3.85759114889374</v>
      </c>
      <c r="G22" s="384">
        <f>80000/F22</f>
        <v>20738.3304534339</v>
      </c>
      <c r="H22" s="384">
        <f>1+217.34*EXP(-0.2528*$A22)</f>
        <v>2.78293868146227</v>
      </c>
      <c r="I22" s="384">
        <f>50000/H22</f>
        <v>17966.6193628557</v>
      </c>
      <c r="J22" s="384">
        <f>1+217.34*EXP(-0.27*$A22)</f>
        <v>2.28590525335001</v>
      </c>
      <c r="K22" s="384">
        <f>50000/J22</f>
        <v>21873.1725327306</v>
      </c>
      <c r="L22" s="384">
        <f>1+261.01*EXP(-0.26*$A22)</f>
        <v>2.86742172115783</v>
      </c>
      <c r="M22" s="384">
        <f>60000/L22</f>
        <v>20924.7211727798</v>
      </c>
      <c r="N22" s="384">
        <f>1+435.68*EXP(-0.27*$A22)</f>
        <v>3.57772706717371</v>
      </c>
      <c r="O22" s="384">
        <f>100000/N22</f>
        <v>27950.7067259317</v>
      </c>
      <c r="P22" s="384">
        <f>1+392.01*EXP(-0.2528*$A22)</f>
        <v>4.21583598288407</v>
      </c>
      <c r="Q22" s="384">
        <f>90000/P22</f>
        <v>21348.0790916421</v>
      </c>
      <c r="R22" s="384">
        <f>1+435.68*EXP(-0.2528*$A22)</f>
        <v>4.57408081687439</v>
      </c>
      <c r="S22" s="384">
        <f>100000/R22</f>
        <v>21862.3159501439</v>
      </c>
      <c r="T22" s="384">
        <f>1+872.36*EXP(-0.1428*($A22+13))</f>
        <v>10.0394848101192</v>
      </c>
      <c r="U22" s="384">
        <f>200000/T22</f>
        <v>19921.3409634737</v>
      </c>
    </row>
    <row r="23" ht="26" customHeight="1">
      <c r="A23" s="392">
        <f>A22+1</f>
        <v>20</v>
      </c>
      <c r="B23" s="393">
        <v>24747</v>
      </c>
      <c r="C23" s="394">
        <f>'Italy-main'!H25/'Italy-main'!G24</f>
        <v>0.119885453574722</v>
      </c>
      <c r="D23" s="385">
        <f>1+435.68*EXP(-0.2528*$A23)</f>
        <v>3.77571404864446</v>
      </c>
      <c r="E23" s="386">
        <f>100000/D23</f>
        <v>26485.056524845</v>
      </c>
      <c r="F23" s="386">
        <f>1+348.34*EXP(-0.2528*$A23)</f>
        <v>3.2192715564286</v>
      </c>
      <c r="G23" s="386">
        <f>80000/F23</f>
        <v>24850.3422584053</v>
      </c>
      <c r="H23" s="386">
        <f>1+217.34*EXP(-0.2528*$A23)</f>
        <v>2.38467152803064</v>
      </c>
      <c r="I23" s="386">
        <f>50000/H23</f>
        <v>20967.2482823209</v>
      </c>
      <c r="J23" s="386">
        <f>1+217.34*EXP(-0.27*$A23)</f>
        <v>1.98163370206744</v>
      </c>
      <c r="K23" s="386">
        <f>50000/J23</f>
        <v>25231.7065196433</v>
      </c>
      <c r="L23" s="386">
        <f>1+261.01*EXP(-0.26*$A23)</f>
        <v>2.43987847946277</v>
      </c>
      <c r="M23" s="386">
        <f>60000/L23</f>
        <v>24591.388671624</v>
      </c>
      <c r="N23" s="386">
        <f>1+435.68*EXP(-0.27*$A23)</f>
        <v>2.96778398507749</v>
      </c>
      <c r="O23" s="386">
        <f>100000/N23</f>
        <v>33695.1747508635</v>
      </c>
      <c r="P23" s="386">
        <f>1+392.01*EXP(-0.2528*$A23)</f>
        <v>3.49749280253653</v>
      </c>
      <c r="Q23" s="386">
        <f>90000/P23</f>
        <v>25732.7191451911</v>
      </c>
      <c r="R23" s="386">
        <f>1+435.68*EXP(-0.2528*$A23)</f>
        <v>3.77571404864446</v>
      </c>
      <c r="S23" s="386">
        <f>100000/R23</f>
        <v>26485.056524845</v>
      </c>
      <c r="T23" s="386">
        <f>1+872.36*EXP(-0.1428*($A23+13))</f>
        <v>8.83657739864838</v>
      </c>
      <c r="U23" s="386">
        <f>200000/T23</f>
        <v>22633.1973316492</v>
      </c>
    </row>
    <row r="24" ht="26" customHeight="1">
      <c r="A24" s="390">
        <f>A23+1</f>
        <v>21</v>
      </c>
      <c r="B24" s="395">
        <v>27980</v>
      </c>
      <c r="C24" s="396">
        <f>'Italy-main'!H26/'Italy-main'!G25</f>
        <v>0.129545356043861</v>
      </c>
      <c r="D24" s="383">
        <f>1+435.68*EXP(-0.2528*$A24)</f>
        <v>3.15568390156887</v>
      </c>
      <c r="E24" s="384">
        <f>100000/D24</f>
        <v>31688.8519633682</v>
      </c>
      <c r="F24" s="384">
        <f>1+348.34*EXP(-0.2528*$A24)</f>
        <v>2.72353775769487</v>
      </c>
      <c r="G24" s="384">
        <f>80000/F24</f>
        <v>29373.5600962294</v>
      </c>
      <c r="H24" s="384">
        <f>1+217.34*EXP(-0.2528*$A24)</f>
        <v>2.07536802048976</v>
      </c>
      <c r="I24" s="384">
        <f>50000/H24</f>
        <v>24092.1125826159</v>
      </c>
      <c r="J24" s="384">
        <f>1+217.34*EXP(-0.27*$A24)</f>
        <v>1.74935903910825</v>
      </c>
      <c r="K24" s="384">
        <f>50000/J24</f>
        <v>28581.8970732777</v>
      </c>
      <c r="L24" s="384">
        <f>1+261.01*EXP(-0.26*$A24)</f>
        <v>2.1102205849542</v>
      </c>
      <c r="M24" s="384">
        <f>60000/L24</f>
        <v>28433.0464918208</v>
      </c>
      <c r="N24" s="384">
        <f>1+435.68*EXP(-0.27*$A24)</f>
        <v>2.50216594349261</v>
      </c>
      <c r="O24" s="384">
        <f>100000/N24</f>
        <v>39965.3749025201</v>
      </c>
      <c r="P24" s="384">
        <f>1+392.01*EXP(-0.2528*$A24)</f>
        <v>2.93961082963187</v>
      </c>
      <c r="Q24" s="384">
        <f>90000/P24</f>
        <v>30616.2976040168</v>
      </c>
      <c r="R24" s="384">
        <f>1+435.68*EXP(-0.2528*$A24)</f>
        <v>3.15568390156887</v>
      </c>
      <c r="S24" s="384">
        <f>100000/R24</f>
        <v>31688.8519633682</v>
      </c>
      <c r="T24" s="384">
        <f>1+872.36*EXP(-0.1428*($A24+13))</f>
        <v>7.79374395941897</v>
      </c>
      <c r="U24" s="384">
        <f>200000/T24</f>
        <v>25661.6076998904</v>
      </c>
    </row>
    <row r="25" ht="27" customHeight="1">
      <c r="A25" s="390">
        <f>A24+1</f>
        <v>22</v>
      </c>
      <c r="B25" s="71">
        <v>31506</v>
      </c>
      <c r="C25" s="397">
        <f>'Italy-main'!H27/'Italy-main'!G26</f>
        <v>0.1016038677001</v>
      </c>
      <c r="D25" s="385">
        <f>1+435.68*EXP(-0.2528*$A25)</f>
        <v>2.67415411027391</v>
      </c>
      <c r="E25" s="386">
        <f>100000/D25</f>
        <v>37395.0026349667</v>
      </c>
      <c r="F25" s="386">
        <f>1+348.34*EXP(-0.2528*$A25)</f>
        <v>2.33853939307018</v>
      </c>
      <c r="G25" s="386">
        <f>80000/F25</f>
        <v>34209.3873796032</v>
      </c>
      <c r="H25" s="386">
        <f>1+217.34*EXP(-0.2528*$A25)</f>
        <v>1.83515574349737</v>
      </c>
      <c r="I25" s="386">
        <f>50000/H25</f>
        <v>27245.6439608291</v>
      </c>
      <c r="J25" s="386">
        <f>1+217.34*EXP(-0.27*$A25)</f>
        <v>1.57204532435121</v>
      </c>
      <c r="K25" s="386">
        <f>50000/J25</f>
        <v>31805.698745127</v>
      </c>
      <c r="L25" s="386">
        <f>1+261.01*EXP(-0.26*$A25)</f>
        <v>1.8560373426207</v>
      </c>
      <c r="M25" s="386">
        <f>60000/L25</f>
        <v>32326.935790678</v>
      </c>
      <c r="N25" s="386">
        <f>1+435.68*EXP(-0.27*$A25)</f>
        <v>2.14672267835343</v>
      </c>
      <c r="O25" s="386">
        <f>100000/N25</f>
        <v>46582.635478888</v>
      </c>
      <c r="P25" s="386">
        <f>1+392.01*EXP(-0.2528*$A25)</f>
        <v>2.50634675167205</v>
      </c>
      <c r="Q25" s="386">
        <f>90000/P25</f>
        <v>35908.8382084237</v>
      </c>
      <c r="R25" s="386">
        <f>1+435.68*EXP(-0.2528*$A25)</f>
        <v>2.67415411027391</v>
      </c>
      <c r="S25" s="386">
        <f>100000/R25</f>
        <v>37395.0026349667</v>
      </c>
      <c r="T25" s="386">
        <f>1+872.36*EXP(-0.1428*($A25+13))</f>
        <v>6.88968303868247</v>
      </c>
      <c r="U25" s="386">
        <f>200000/T25</f>
        <v>29028.9116171368</v>
      </c>
    </row>
    <row r="26" ht="28" customHeight="1">
      <c r="A26" s="398">
        <f>A25+1</f>
        <v>23</v>
      </c>
      <c r="B26" s="73">
        <v>35713</v>
      </c>
      <c r="C26" s="399">
        <f>'Italy-main'!H28/'Italy-main'!G27</f>
        <v>0.156043190525949</v>
      </c>
      <c r="D26" s="383">
        <f>1+435.68*EXP(-0.2528*$A26)</f>
        <v>2.30018690723033</v>
      </c>
      <c r="E26" s="384">
        <f>100000/D26</f>
        <v>43474.7279387007</v>
      </c>
      <c r="F26" s="384">
        <f>1+348.34*EXP(-0.2528*$A26)</f>
        <v>2.03954073463233</v>
      </c>
      <c r="G26" s="384">
        <f>80000/F26</f>
        <v>39224.5168932219</v>
      </c>
      <c r="H26" s="384">
        <f>1+217.34*EXP(-0.2528*$A26)</f>
        <v>1.64860131843886</v>
      </c>
      <c r="I26" s="384">
        <f>50000/H26</f>
        <v>30328.7395447114</v>
      </c>
      <c r="J26" s="384">
        <f>1+217.34*EXP(-0.27*$A26)</f>
        <v>1.43668767044099</v>
      </c>
      <c r="K26" s="384">
        <f>50000/J26</f>
        <v>34802.275420553</v>
      </c>
      <c r="L26" s="384">
        <f>1+261.01*EXP(-0.26*$A26)</f>
        <v>1.66004895053476</v>
      </c>
      <c r="M26" s="384">
        <f>60000/L26</f>
        <v>36143.5125034547</v>
      </c>
      <c r="N26" s="384">
        <f>1+435.68*EXP(-0.27*$A26)</f>
        <v>1.87538457834604</v>
      </c>
      <c r="O26" s="384">
        <f>100000/N26</f>
        <v>53322.3964591802</v>
      </c>
      <c r="P26" s="384">
        <f>1+392.01*EXP(-0.2528*$A26)</f>
        <v>2.16986382093133</v>
      </c>
      <c r="Q26" s="384">
        <f>90000/P26</f>
        <v>41477.2572968985</v>
      </c>
      <c r="R26" s="384">
        <f>1+435.68*EXP(-0.2528*$A26)</f>
        <v>2.30018690723033</v>
      </c>
      <c r="S26" s="384">
        <f>100000/R26</f>
        <v>43474.7279387007</v>
      </c>
      <c r="T26" s="384">
        <f>1+872.36*EXP(-0.1428*($A26+13))</f>
        <v>6.10592782173538</v>
      </c>
      <c r="U26" s="384">
        <f>200000/T26</f>
        <v>32755.0547335421</v>
      </c>
    </row>
    <row r="27" ht="27" customHeight="1">
      <c r="A27" s="390">
        <f>A26+1</f>
        <v>24</v>
      </c>
      <c r="B27" s="76">
        <v>41035</v>
      </c>
      <c r="C27" s="397">
        <f>'Italy-main'!H29/'Italy-main'!G28</f>
        <v>0.140705031636035</v>
      </c>
      <c r="D27" s="385">
        <f>1+435.68*EXP(-0.2528*$A27)</f>
        <v>2.00975530469927</v>
      </c>
      <c r="E27" s="386">
        <f>100000/D27</f>
        <v>49757.3011829734</v>
      </c>
      <c r="F27" s="386">
        <f>1+348.34*EXP(-0.2528*$A27)</f>
        <v>1.80733144243239</v>
      </c>
      <c r="G27" s="386">
        <f>80000/F27</f>
        <v>44264.1554956474</v>
      </c>
      <c r="H27" s="386">
        <f>1+217.34*EXP(-0.2528*$A27)</f>
        <v>1.50371882556771</v>
      </c>
      <c r="I27" s="386">
        <f>50000/H27</f>
        <v>33250.8971423718</v>
      </c>
      <c r="J27" s="386">
        <f>1+217.34*EXP(-0.27*$A27)</f>
        <v>1.33335841304438</v>
      </c>
      <c r="K27" s="386">
        <f>50000/J27</f>
        <v>37499.2946463944</v>
      </c>
      <c r="L27" s="386">
        <f>1+261.01*EXP(-0.26*$A27)</f>
        <v>1.5089317900178</v>
      </c>
      <c r="M27" s="386">
        <f>60000/L27</f>
        <v>39763.2287933255</v>
      </c>
      <c r="N27" s="386">
        <f>1+435.68*EXP(-0.27*$A27)</f>
        <v>1.66825063676808</v>
      </c>
      <c r="O27" s="386">
        <f>100000/N27</f>
        <v>59943.0312184571</v>
      </c>
      <c r="P27" s="386">
        <f>1+392.01*EXP(-0.2528*$A27)</f>
        <v>1.90854337356583</v>
      </c>
      <c r="Q27" s="386">
        <f>90000/P27</f>
        <v>47156.3817969975</v>
      </c>
      <c r="R27" s="386">
        <f>1+435.68*EXP(-0.2528*$A27)</f>
        <v>2.00975530469927</v>
      </c>
      <c r="S27" s="386">
        <f>100000/R27</f>
        <v>49757.3011829734</v>
      </c>
      <c r="T27" s="386">
        <f>1+872.36*EXP(-0.1428*($A27+13))</f>
        <v>5.42646892023639</v>
      </c>
      <c r="U27" s="386">
        <f>200000/T27</f>
        <v>36856.3798926702</v>
      </c>
    </row>
    <row r="28" ht="26" customHeight="1">
      <c r="A28" s="390">
        <f>A27+1</f>
        <v>25</v>
      </c>
      <c r="B28" s="49">
        <v>47021</v>
      </c>
      <c r="C28" s="396">
        <f>'Italy-main'!H30/'Italy-main'!G29</f>
        <v>0.127337559429477</v>
      </c>
      <c r="D28" s="383">
        <f>1+435.68*EXP(-0.2528*$A28)</f>
        <v>1.78419938679454</v>
      </c>
      <c r="E28" s="384">
        <f>100000/D28</f>
        <v>56047.5475667875</v>
      </c>
      <c r="F28" s="384">
        <f>1+348.34*EXP(-0.2528*$A28)</f>
        <v>1.62699232096036</v>
      </c>
      <c r="G28" s="384">
        <f>80000/F28</f>
        <v>49170.4840701268</v>
      </c>
      <c r="H28" s="384">
        <f>1+217.34*EXP(-0.2528*$A28)</f>
        <v>1.39119972164416</v>
      </c>
      <c r="I28" s="384">
        <f>50000/H28</f>
        <v>35940.2027056967</v>
      </c>
      <c r="J28" s="384">
        <f>1+217.34*EXP(-0.27*$A28)</f>
        <v>1.25447897678275</v>
      </c>
      <c r="K28" s="384">
        <f>50000/J28</f>
        <v>39857.1844768818</v>
      </c>
      <c r="L28" s="384">
        <f>1+261.01*EXP(-0.26*$A28)</f>
        <v>1.39241266375908</v>
      </c>
      <c r="M28" s="384">
        <f>60000/L28</f>
        <v>43090.6738796951</v>
      </c>
      <c r="N28" s="384">
        <f>1+435.68*EXP(-0.27*$A28)</f>
        <v>1.5101288331863</v>
      </c>
      <c r="O28" s="384">
        <f>100000/N28</f>
        <v>66219.515714434</v>
      </c>
      <c r="P28" s="384">
        <f>1+392.01*EXP(-0.2528*$A28)</f>
        <v>1.70559585387745</v>
      </c>
      <c r="Q28" s="384">
        <f>90000/P28</f>
        <v>52767.4828684631</v>
      </c>
      <c r="R28" s="384">
        <f>1+435.68*EXP(-0.2528*$A28)</f>
        <v>1.78419938679454</v>
      </c>
      <c r="S28" s="384">
        <f>100000/R28</f>
        <v>56047.5475667875</v>
      </c>
      <c r="T28" s="384">
        <f>1+872.36*EXP(-0.1428*($A28+13))</f>
        <v>4.83742735618212</v>
      </c>
      <c r="U28" s="384">
        <f>200000/T28</f>
        <v>41344.2901099909</v>
      </c>
    </row>
    <row r="29" ht="26" customHeight="1">
      <c r="A29" s="390">
        <f>A28+1</f>
        <v>26</v>
      </c>
      <c r="B29" s="45">
        <v>53578</v>
      </c>
      <c r="C29" s="397">
        <f>'Italy-main'!H31/'Italy-main'!G30</f>
        <v>0.0927110423841991</v>
      </c>
      <c r="D29" s="385">
        <f>1+435.68*EXP(-0.2528*$A29)</f>
        <v>1.60902743009812</v>
      </c>
      <c r="E29" s="386">
        <f>100000/D29</f>
        <v>62149.3444607727</v>
      </c>
      <c r="F29" s="386">
        <f>1+348.34*EXP(-0.2528*$A29)</f>
        <v>1.48693677699316</v>
      </c>
      <c r="G29" s="386">
        <f>80000/F29</f>
        <v>53801.8840059721</v>
      </c>
      <c r="H29" s="386">
        <f>1+217.34*EXP(-0.2528*$A29)</f>
        <v>1.30381477611441</v>
      </c>
      <c r="I29" s="386">
        <f>50000/H29</f>
        <v>38349.0054845125</v>
      </c>
      <c r="J29" s="386">
        <f>1+217.34*EXP(-0.27*$A29)</f>
        <v>1.19426403261578</v>
      </c>
      <c r="K29" s="386">
        <f>50000/J29</f>
        <v>41866.7887790991</v>
      </c>
      <c r="L29" s="386">
        <f>1+261.01*EXP(-0.26*$A29)</f>
        <v>1.30257040668084</v>
      </c>
      <c r="M29" s="386">
        <f>60000/L29</f>
        <v>46062.7691925611</v>
      </c>
      <c r="N29" s="386">
        <f>1+435.68*EXP(-0.27*$A29)</f>
        <v>1.38942189072441</v>
      </c>
      <c r="O29" s="386">
        <f>100000/N29</f>
        <v>71972.379784417</v>
      </c>
      <c r="P29" s="386">
        <f>1+392.01*EXP(-0.2528*$A29)</f>
        <v>1.54798210354564</v>
      </c>
      <c r="Q29" s="386">
        <f>90000/P29</f>
        <v>58140.2070436446</v>
      </c>
      <c r="R29" s="386">
        <f>1+435.68*EXP(-0.2528*$A29)</f>
        <v>1.60902743009812</v>
      </c>
      <c r="S29" s="386">
        <f>100000/R29</f>
        <v>62149.3444607727</v>
      </c>
      <c r="T29" s="386">
        <f>1+872.36*EXP(-0.1428*($A29+13))</f>
        <v>4.32677106274327</v>
      </c>
      <c r="U29" s="386">
        <f>200000/T29</f>
        <v>46223.8461660589</v>
      </c>
    </row>
    <row r="30" ht="26" customHeight="1">
      <c r="A30" s="390">
        <f>A29+1</f>
        <v>27</v>
      </c>
      <c r="B30" s="49">
        <v>59138</v>
      </c>
      <c r="C30" s="396">
        <f>'Italy-main'!H32/'Italy-main'!G31</f>
        <v>0.0810497877267464</v>
      </c>
      <c r="D30" s="383">
        <f>1+435.68*EXP(-0.2528*$A30)</f>
        <v>1.472984826127</v>
      </c>
      <c r="E30" s="384">
        <f>100000/D30</f>
        <v>67889.3619447089</v>
      </c>
      <c r="F30" s="384">
        <f>1+348.34*EXP(-0.2528*$A30)</f>
        <v>1.37816639352984</v>
      </c>
      <c r="G30" s="384">
        <f>80000/F30</f>
        <v>58048.1430802411</v>
      </c>
      <c r="H30" s="384">
        <f>1+217.34*EXP(-0.2528*$A30)</f>
        <v>1.2359496008778</v>
      </c>
      <c r="I30" s="384">
        <f>50000/H30</f>
        <v>40454.7240150317</v>
      </c>
      <c r="J30" s="384">
        <f>1+217.34*EXP(-0.27*$A30)</f>
        <v>1.14829717898607</v>
      </c>
      <c r="K30" s="384">
        <f>50000/J30</f>
        <v>43542.7352039211</v>
      </c>
      <c r="L30" s="384">
        <f>1+261.01*EXP(-0.26*$A30)</f>
        <v>1.23329739188849</v>
      </c>
      <c r="M30" s="384">
        <f>60000/L30</f>
        <v>48650.066394874</v>
      </c>
      <c r="N30" s="384">
        <f>1+435.68*EXP(-0.27*$A30)</f>
        <v>1.2972766860249</v>
      </c>
      <c r="O30" s="384">
        <f>100000/N30</f>
        <v>77084.5580416764</v>
      </c>
      <c r="P30" s="384">
        <f>1+392.01*EXP(-0.2528*$A30)</f>
        <v>1.42557560982842</v>
      </c>
      <c r="Q30" s="384">
        <f>90000/P30</f>
        <v>63132.3932448818</v>
      </c>
      <c r="R30" s="384">
        <f>1+435.68*EXP(-0.2528*$A30)</f>
        <v>1.472984826127</v>
      </c>
      <c r="S30" s="384">
        <f>100000/R30</f>
        <v>67889.3619447089</v>
      </c>
      <c r="T30" s="384">
        <f>1+872.36*EXP(-0.1428*($A30+13))</f>
        <v>3.88406911106118</v>
      </c>
      <c r="U30" s="384">
        <f>200000/T30</f>
        <v>51492.3896257236</v>
      </c>
    </row>
    <row r="31" ht="26" customHeight="1">
      <c r="A31" s="390">
        <f>A30+1</f>
        <v>28</v>
      </c>
      <c r="B31" s="45">
        <v>63927</v>
      </c>
      <c r="C31" s="397">
        <f>'Italy-main'!H33/'Italy-main'!G32</f>
        <v>0.0716410805664644</v>
      </c>
      <c r="D31" s="385">
        <f>1+435.68*EXP(-0.2528*$A31)</f>
        <v>1.36733098492846</v>
      </c>
      <c r="E31" s="386">
        <f>100000/D31</f>
        <v>73135.181680412294</v>
      </c>
      <c r="F31" s="386">
        <f>1+348.34*EXP(-0.2528*$A31)</f>
        <v>1.29369279124582</v>
      </c>
      <c r="G31" s="386">
        <f>80000/F31</f>
        <v>61838.4832483764</v>
      </c>
      <c r="H31" s="386">
        <f>1+217.34*EXP(-0.2528*$A31)</f>
        <v>1.1832439319325</v>
      </c>
      <c r="I31" s="386">
        <f>50000/H31</f>
        <v>42256.7136417416</v>
      </c>
      <c r="J31" s="386">
        <f>1+217.34*EXP(-0.27*$A31)</f>
        <v>1.11320702550597</v>
      </c>
      <c r="K31" s="386">
        <f>50000/J31</f>
        <v>44915.2752851827</v>
      </c>
      <c r="L31" s="386">
        <f>1+261.01*EXP(-0.26*$A31)</f>
        <v>1.17988432397946</v>
      </c>
      <c r="M31" s="386">
        <f>60000/L31</f>
        <v>50852.4427188207</v>
      </c>
      <c r="N31" s="386">
        <f>1+435.68*EXP(-0.27*$A31)</f>
        <v>1.22693492625582</v>
      </c>
      <c r="O31" s="386">
        <f>100000/N31</f>
        <v>81503.9150488326</v>
      </c>
      <c r="P31" s="386">
        <f>1+392.01*EXP(-0.2528*$A31)</f>
        <v>1.33051188808714</v>
      </c>
      <c r="Q31" s="386">
        <f>90000/P31</f>
        <v>67643.1385587932</v>
      </c>
      <c r="R31" s="386">
        <f>1+435.68*EXP(-0.2528*$A31)</f>
        <v>1.36733098492846</v>
      </c>
      <c r="S31" s="386">
        <f>100000/R31</f>
        <v>73135.181680412294</v>
      </c>
      <c r="T31" s="386">
        <f>1+872.36*EXP(-0.1428*($A31+13))</f>
        <v>3.50027864271437</v>
      </c>
      <c r="U31" s="386">
        <f>200000/T31</f>
        <v>57138.3082361996</v>
      </c>
    </row>
    <row r="32" ht="26" customHeight="1">
      <c r="A32" s="390">
        <f>A31+1</f>
        <v>29</v>
      </c>
      <c r="B32" s="49">
        <v>69176</v>
      </c>
      <c r="C32" s="396">
        <f>'Italy-main'!H34/'Italy-main'!G33</f>
        <v>0.0646122524523413</v>
      </c>
      <c r="D32" s="383">
        <f>1+435.68*EXP(-0.2528*$A32)</f>
        <v>1.28527776164278</v>
      </c>
      <c r="E32" s="384">
        <f>100000/D32</f>
        <v>77804.1937582308</v>
      </c>
      <c r="F32" s="384">
        <f>1+348.34*EXP(-0.2528*$A32)</f>
        <v>1.22808863269061</v>
      </c>
      <c r="G32" s="384">
        <f>80000/F32</f>
        <v>65141.8780945221</v>
      </c>
      <c r="H32" s="384">
        <f>1+217.34*EXP(-0.2528*$A32)</f>
        <v>1.14231148713607</v>
      </c>
      <c r="I32" s="384">
        <f>50000/H32</f>
        <v>43770.8983609688</v>
      </c>
      <c r="J32" s="384">
        <f>1+217.34*EXP(-0.27*$A32)</f>
        <v>1.08641992188613</v>
      </c>
      <c r="K32" s="384">
        <f>50000/J32</f>
        <v>46022.720122064</v>
      </c>
      <c r="L32" s="384">
        <f>1+261.01*EXP(-0.26*$A32)</f>
        <v>1.13870009326556</v>
      </c>
      <c r="M32" s="384">
        <f>60000/L32</f>
        <v>52691.6616191119</v>
      </c>
      <c r="N32" s="384">
        <f>1+435.68*EXP(-0.27*$A32)</f>
        <v>1.17323746925254</v>
      </c>
      <c r="O32" s="384">
        <f>100000/N32</f>
        <v>85234.2365639832</v>
      </c>
      <c r="P32" s="384">
        <f>1+392.01*EXP(-0.2528*$A32)</f>
        <v>1.2566831971667</v>
      </c>
      <c r="Q32" s="384">
        <f>90000/P32</f>
        <v>71617.0950665313</v>
      </c>
      <c r="R32" s="384">
        <f>1+435.68*EXP(-0.2528*$A32)</f>
        <v>1.28527776164278</v>
      </c>
      <c r="S32" s="384">
        <f>100000/R32</f>
        <v>77804.1937582308</v>
      </c>
      <c r="T32" s="384">
        <f>1+872.36*EXP(-0.1428*($A32+13))</f>
        <v>3.16756015562799</v>
      </c>
      <c r="U32" s="384">
        <f>200000/T32</f>
        <v>63140.079485041</v>
      </c>
    </row>
    <row r="33" ht="26" customHeight="1">
      <c r="A33" s="390">
        <f>A32+1</f>
        <v>30</v>
      </c>
      <c r="B33" s="45">
        <v>74386</v>
      </c>
      <c r="C33" s="397">
        <f>'Italy-main'!H35/'Italy-main'!G34</f>
        <v>0.0780932181290311</v>
      </c>
      <c r="D33" s="385">
        <f>1+435.68*EXP(-0.2528*$A33)</f>
        <v>1.22155332554852</v>
      </c>
      <c r="E33" s="386">
        <f>100000/D33</f>
        <v>81862.9837179613</v>
      </c>
      <c r="F33" s="386">
        <f>1+348.34*EXP(-0.2528*$A33)</f>
        <v>1.17713892173516</v>
      </c>
      <c r="G33" s="386">
        <f>80000/F33</f>
        <v>67961.392256128995</v>
      </c>
      <c r="H33" s="386">
        <f>1+217.34*EXP(-0.2528*$A33)</f>
        <v>1.11052240124568</v>
      </c>
      <c r="I33" s="386">
        <f>50000/H33</f>
        <v>45023.8553890626</v>
      </c>
      <c r="J33" s="386">
        <f>1+217.34*EXP(-0.27*$A33)</f>
        <v>1.06597119627006</v>
      </c>
      <c r="K33" s="386">
        <f>50000/J33</f>
        <v>46905.582603878</v>
      </c>
      <c r="L33" s="386">
        <f>1+261.01*EXP(-0.26*$A33)</f>
        <v>1.10694492686351</v>
      </c>
      <c r="M33" s="386">
        <f>60000/L33</f>
        <v>54203.238610983</v>
      </c>
      <c r="N33" s="386">
        <f>1+435.68*EXP(-0.27*$A33)</f>
        <v>1.1322459316782</v>
      </c>
      <c r="O33" s="386">
        <f>100000/N33</f>
        <v>88320.0347222986</v>
      </c>
      <c r="P33" s="386">
        <f>1+392.01*EXP(-0.2528*$A33)</f>
        <v>1.19934612364184</v>
      </c>
      <c r="Q33" s="386">
        <f>90000/P33</f>
        <v>75040.8895529783</v>
      </c>
      <c r="R33" s="386">
        <f>1+435.68*EXP(-0.2528*$A33)</f>
        <v>1.22155332554852</v>
      </c>
      <c r="S33" s="386">
        <f>100000/R33</f>
        <v>81862.9837179613</v>
      </c>
      <c r="T33" s="386">
        <f>1+872.36*EXP(-0.1428*($A33+13))</f>
        <v>2.87911737036053</v>
      </c>
      <c r="U33" s="386">
        <f>200000/T33</f>
        <v>69465.7335122658</v>
      </c>
    </row>
    <row r="34" ht="26" customHeight="1">
      <c r="A34" s="390">
        <f>A33+1</f>
        <v>31</v>
      </c>
      <c r="B34" s="49">
        <v>80539</v>
      </c>
      <c r="C34" s="396">
        <f>'Italy-main'!H36/'Italy-main'!G35</f>
        <v>0.0709689903729863</v>
      </c>
      <c r="D34" s="383">
        <f>1+435.68*EXP(-0.2528*$A34)</f>
        <v>1.17206345064876</v>
      </c>
      <c r="E34" s="384">
        <f>100000/D34</f>
        <v>85319.612982256207</v>
      </c>
      <c r="F34" s="384">
        <f>1+348.34*EXP(-0.2528*$A34)</f>
        <v>1.13757019463594</v>
      </c>
      <c r="G34" s="384">
        <f>80000/F34</f>
        <v>70325.3305837559</v>
      </c>
      <c r="H34" s="384">
        <f>1+217.34*EXP(-0.2528*$A34)</f>
        <v>1.08583425992472</v>
      </c>
      <c r="I34" s="384">
        <f>50000/H34</f>
        <v>46047.543207438</v>
      </c>
      <c r="J34" s="384">
        <f>1+217.34*EXP(-0.27*$A34)</f>
        <v>1.05036105844944</v>
      </c>
      <c r="K34" s="384">
        <f>50000/J34</f>
        <v>47602.6787148895</v>
      </c>
      <c r="L34" s="384">
        <f>1+261.01*EXP(-0.26*$A34)</f>
        <v>1.08246005545176</v>
      </c>
      <c r="M34" s="384">
        <f>60000/L34</f>
        <v>55429.2970884355</v>
      </c>
      <c r="N34" s="384">
        <f>1+435.68*EXP(-0.27*$A34)</f>
        <v>1.10095383245261</v>
      </c>
      <c r="O34" s="384">
        <f>100000/N34</f>
        <v>90830.330075902093</v>
      </c>
      <c r="P34" s="384">
        <f>1+392.01*EXP(-0.2528*$A34)</f>
        <v>1.15481682264235</v>
      </c>
      <c r="Q34" s="384">
        <f>90000/P34</f>
        <v>77934.4379432142</v>
      </c>
      <c r="R34" s="384">
        <f>1+435.68*EXP(-0.2528*$A34)</f>
        <v>1.17206345064876</v>
      </c>
      <c r="S34" s="384">
        <f>100000/R34</f>
        <v>85319.612982256207</v>
      </c>
      <c r="T34" s="384">
        <f>1+872.36*EXP(-0.1428*($A34+13))</f>
        <v>2.62905840579434</v>
      </c>
      <c r="U34" s="384">
        <f>200000/T34</f>
        <v>76072.8630292914</v>
      </c>
    </row>
    <row r="35" ht="26" customHeight="1">
      <c r="A35" s="390">
        <f>A34+1</f>
        <v>32</v>
      </c>
      <c r="B35" s="45">
        <v>86498</v>
      </c>
      <c r="C35" s="397">
        <f>'Italy-main'!H37/'Italy-main'!G36</f>
        <v>0.0549733489926823</v>
      </c>
      <c r="D35" s="385">
        <f>1+435.68*EXP(-0.2528*$A35)</f>
        <v>1.13362846608535</v>
      </c>
      <c r="E35" s="386">
        <f>100000/D35</f>
        <v>88212.322636287</v>
      </c>
      <c r="F35" s="386">
        <f>1+348.34*EXP(-0.2528*$A35)</f>
        <v>1.1068402035351</v>
      </c>
      <c r="G35" s="386">
        <f>80000/F35</f>
        <v>72277.8227105328</v>
      </c>
      <c r="H35" s="386">
        <f>1+217.34*EXP(-0.2528*$A35)</f>
        <v>1.06666087683389</v>
      </c>
      <c r="I35" s="386">
        <f>50000/H35</f>
        <v>46875.2544373918</v>
      </c>
      <c r="J35" s="386">
        <f>1+217.34*EXP(-0.27*$A35)</f>
        <v>1.0384445993334</v>
      </c>
      <c r="K35" s="386">
        <f>50000/J35</f>
        <v>48148.9335416604</v>
      </c>
      <c r="L35" s="386">
        <f>1+261.01*EXP(-0.26*$A35)</f>
        <v>1.06358095652153</v>
      </c>
      <c r="M35" s="386">
        <f>60000/L35</f>
        <v>56413.1950953989</v>
      </c>
      <c r="N35" s="386">
        <f>1+435.68*EXP(-0.27*$A35)</f>
        <v>1.07706608556904</v>
      </c>
      <c r="O35" s="386">
        <f>100000/N35</f>
        <v>92844.813646850307</v>
      </c>
      <c r="P35" s="386">
        <f>1+392.01*EXP(-0.2528*$A35)</f>
        <v>1.12023433481022</v>
      </c>
      <c r="Q35" s="386">
        <f>90000/P35</f>
        <v>80340.333449293</v>
      </c>
      <c r="R35" s="386">
        <f>1+435.68*EXP(-0.2528*$A35)</f>
        <v>1.13362846608535</v>
      </c>
      <c r="S35" s="386">
        <f>100000/R35</f>
        <v>88212.322636287</v>
      </c>
      <c r="T35" s="386">
        <f>1+872.36*EXP(-0.1428*($A35+13))</f>
        <v>2.41227542853272</v>
      </c>
      <c r="U35" s="386">
        <f>200000/T35</f>
        <v>82909.2721479367</v>
      </c>
    </row>
    <row r="36" ht="26" customHeight="1">
      <c r="A36" s="390">
        <f>A35+1</f>
        <v>33</v>
      </c>
      <c r="B36" s="49">
        <v>92472</v>
      </c>
      <c r="C36" s="396">
        <f>'Italy-main'!H38/'Italy-main'!G37</f>
        <v>0.0544494398058945</v>
      </c>
      <c r="D36" s="383">
        <f>1+435.68*EXP(-0.2528*$A36)</f>
        <v>1.10377896573035</v>
      </c>
      <c r="E36" s="384">
        <f>100000/D36</f>
        <v>90597.8489396488</v>
      </c>
      <c r="F36" s="384">
        <f>1+348.34*EXP(-0.2528*$A36)</f>
        <v>1.08297457978909</v>
      </c>
      <c r="G36" s="384">
        <f>80000/F36</f>
        <v>73870.6166266433</v>
      </c>
      <c r="H36" s="384">
        <f>1+217.34*EXP(-0.2528*$A36)</f>
        <v>1.05177038287696</v>
      </c>
      <c r="I36" s="384">
        <f>50000/H36</f>
        <v>47538.8932926905</v>
      </c>
      <c r="J36" s="384">
        <f>1+217.34*EXP(-0.27*$A36)</f>
        <v>1.02934781879911</v>
      </c>
      <c r="K36" s="384">
        <f>50000/J36</f>
        <v>48574.4459616503</v>
      </c>
      <c r="L36" s="384">
        <f>1+261.01*EXP(-0.26*$A36)</f>
        <v>1.04902419735283</v>
      </c>
      <c r="M36" s="384">
        <f>60000/L36</f>
        <v>57196.0114470263</v>
      </c>
      <c r="N36" s="384">
        <f>1+435.68*EXP(-0.27*$A36)</f>
        <v>1.05883066943222</v>
      </c>
      <c r="O36" s="384">
        <f>100000/N36</f>
        <v>94443.8075765441</v>
      </c>
      <c r="P36" s="384">
        <f>1+392.01*EXP(-0.2528*$A36)</f>
        <v>1.09337677275972</v>
      </c>
      <c r="Q36" s="384">
        <f>90000/P36</f>
        <v>82313.8027459985</v>
      </c>
      <c r="R36" s="384">
        <f>1+435.68*EXP(-0.2528*$A36)</f>
        <v>1.10377896573035</v>
      </c>
      <c r="S36" s="384">
        <f>100000/R36</f>
        <v>90597.8489396488</v>
      </c>
      <c r="T36" s="384">
        <f>1+872.36*EXP(-0.1428*($A36+13))</f>
        <v>2.22434031766022</v>
      </c>
      <c r="U36" s="384">
        <f>200000/T36</f>
        <v>89914.2988202361</v>
      </c>
    </row>
    <row r="37" ht="26" customHeight="1">
      <c r="A37" s="390">
        <f>A36+1</f>
        <v>34</v>
      </c>
      <c r="B37" s="45">
        <v>97689</v>
      </c>
      <c r="C37" s="397">
        <f>'Italy-main'!H39/'Italy-main'!G38</f>
        <v>0.0223064428803465</v>
      </c>
      <c r="D37" s="385">
        <f>1+435.68*EXP(-0.2528*$A37)</f>
        <v>1.08059715151697</v>
      </c>
      <c r="E37" s="386">
        <f>100000/D37</f>
        <v>92541.4247664983</v>
      </c>
      <c r="F37" s="386">
        <f>1+348.34*EXP(-0.2528*$A37)</f>
        <v>1.06443998292192</v>
      </c>
      <c r="G37" s="386">
        <f>80000/F37</f>
        <v>75156.891213723095</v>
      </c>
      <c r="H37" s="386">
        <f>1+217.34*EXP(-0.2528*$A37)</f>
        <v>1.0402060799456</v>
      </c>
      <c r="I37" s="386">
        <f>50000/H37</f>
        <v>48067.3983395818</v>
      </c>
      <c r="J37" s="386">
        <f>1+217.34*EXP(-0.27*$A37)</f>
        <v>1.02240352307476</v>
      </c>
      <c r="K37" s="386">
        <f>50000/J37</f>
        <v>48904.3698222311</v>
      </c>
      <c r="L37" s="386">
        <f>1+261.01*EXP(-0.26*$A37)</f>
        <v>1.03780018511165</v>
      </c>
      <c r="M37" s="386">
        <f>60000/L37</f>
        <v>57814.5975118948</v>
      </c>
      <c r="N37" s="386">
        <f>1+435.68*EXP(-0.27*$A37)</f>
        <v>1.04491012668266</v>
      </c>
      <c r="O37" s="386">
        <f>100000/N37</f>
        <v>95702.0105810211</v>
      </c>
      <c r="P37" s="386">
        <f>1+392.01*EXP(-0.2528*$A37)</f>
        <v>1.07251856721945</v>
      </c>
      <c r="Q37" s="386">
        <f>90000/P37</f>
        <v>83914.6311782078</v>
      </c>
      <c r="R37" s="386">
        <f>1+435.68*EXP(-0.2528*$A37)</f>
        <v>1.08059715151697</v>
      </c>
      <c r="S37" s="386">
        <f>100000/R37</f>
        <v>92541.4247664983</v>
      </c>
      <c r="T37" s="386">
        <f>1+872.36*EXP(-0.1428*($A37+13))</f>
        <v>2.06141421366065</v>
      </c>
      <c r="U37" s="386">
        <f>200000/T37</f>
        <v>97020.772765916307</v>
      </c>
    </row>
    <row r="38" ht="26" customHeight="1">
      <c r="A38" s="390">
        <f>A37+1</f>
        <v>35</v>
      </c>
      <c r="B38" s="49">
        <v>101739</v>
      </c>
      <c r="C38" s="396">
        <f>'Italy-main'!H40/'Italy-main'!G39</f>
        <v>0.0278969388835928</v>
      </c>
      <c r="D38" s="383">
        <f>1+435.68*EXP(-0.2528*$A38)</f>
        <v>1.06259361699102</v>
      </c>
      <c r="E38" s="384">
        <f>100000/D38</f>
        <v>94109.3550732717</v>
      </c>
      <c r="F38" s="384">
        <f>1+348.34*EXP(-0.2528*$A38)</f>
        <v>1.05004558516033</v>
      </c>
      <c r="G38" s="384">
        <f>80000/F38</f>
        <v>76187.1685673388</v>
      </c>
      <c r="H38" s="384">
        <f>1+217.34*EXP(-0.2528*$A38)</f>
        <v>1.03122497410216</v>
      </c>
      <c r="I38" s="384">
        <f>50000/H38</f>
        <v>48486.0251212716</v>
      </c>
      <c r="J38" s="384">
        <f>1+217.34*EXP(-0.27*$A38)</f>
        <v>1.01710239011617</v>
      </c>
      <c r="K38" s="384">
        <f>50000/J38</f>
        <v>49159.2591718216</v>
      </c>
      <c r="L38" s="384">
        <f>1+261.01*EXP(-0.26*$A38)</f>
        <v>1.029145892674</v>
      </c>
      <c r="M38" s="384">
        <f>60000/L38</f>
        <v>58300.7719577093</v>
      </c>
      <c r="N38" s="384">
        <f>1+435.68*EXP(-0.27*$A38)</f>
        <v>1.03428346979762</v>
      </c>
      <c r="O38" s="384">
        <f>100000/N38</f>
        <v>96685.2926882484</v>
      </c>
      <c r="P38" s="384">
        <f>1+392.01*EXP(-0.2528*$A38)</f>
        <v>1.05631960107567</v>
      </c>
      <c r="Q38" s="384">
        <f>90000/P38</f>
        <v>85201.486281567893</v>
      </c>
      <c r="R38" s="384">
        <f>1+435.68*EXP(-0.2528*$A38)</f>
        <v>1.06259361699102</v>
      </c>
      <c r="S38" s="384">
        <f>100000/R38</f>
        <v>94109.3550732717</v>
      </c>
      <c r="T38" s="384">
        <f>1+872.36*EXP(-0.1428*($A38+13))</f>
        <v>1.9201691038925</v>
      </c>
      <c r="U38" s="384">
        <f>200000/T38</f>
        <v>104157.493001302</v>
      </c>
    </row>
    <row r="39" ht="26" customHeight="1">
      <c r="A39" s="390">
        <f>A38+1</f>
        <v>36</v>
      </c>
      <c r="B39" s="45">
        <v>105792</v>
      </c>
      <c r="C39" s="397">
        <f>'Italy-main'!H41/'Italy-main'!G40</f>
        <v>0.0378308752495653</v>
      </c>
      <c r="D39" s="385">
        <f>1+435.68*EXP(-0.2528*$A39)</f>
        <v>1.04861165455945</v>
      </c>
      <c r="E39" s="386">
        <f>100000/D39</f>
        <v>95364.188987593006</v>
      </c>
      <c r="F39" s="386">
        <f>1+348.34*EXP(-0.2528*$A39)</f>
        <v>1.0388665620392</v>
      </c>
      <c r="G39" s="386">
        <f>80000/F39</f>
        <v>77007.0025576406</v>
      </c>
      <c r="H39" s="386">
        <f>1+217.34*EXP(-0.2528*$A39)</f>
        <v>1.02425003902394</v>
      </c>
      <c r="I39" s="386">
        <f>50000/H39</f>
        <v>48816.2051208195</v>
      </c>
      <c r="J39" s="386">
        <f>1+217.34*EXP(-0.27*$A39)</f>
        <v>1.01305561391883</v>
      </c>
      <c r="K39" s="386">
        <f>50000/J39</f>
        <v>49355.631924869</v>
      </c>
      <c r="L39" s="386">
        <f>1+261.01*EXP(-0.26*$A39)</f>
        <v>1.02247298676595</v>
      </c>
      <c r="M39" s="386">
        <f>60000/L39</f>
        <v>58681.2568904907</v>
      </c>
      <c r="N39" s="386">
        <f>1+435.68*EXP(-0.27*$A39)</f>
        <v>1.02617129783822</v>
      </c>
      <c r="O39" s="386">
        <f>100000/N39</f>
        <v>97449.617048015905</v>
      </c>
      <c r="P39" s="386">
        <f>1+392.01*EXP(-0.2528*$A39)</f>
        <v>1.04373910829932</v>
      </c>
      <c r="Q39" s="386">
        <f>90000/P39</f>
        <v>86228.4447179976</v>
      </c>
      <c r="R39" s="386">
        <f>1+435.68*EXP(-0.2528*$A39)</f>
        <v>1.04861165455945</v>
      </c>
      <c r="S39" s="386">
        <f>100000/R39</f>
        <v>95364.188987593006</v>
      </c>
      <c r="T39" s="386">
        <f>1+872.36*EXP(-0.1428*($A39+13))</f>
        <v>1.79771984288598</v>
      </c>
      <c r="U39" s="386">
        <f>200000/T39</f>
        <v>111252.040072567</v>
      </c>
    </row>
    <row r="40" ht="26" customHeight="1">
      <c r="A40" s="390">
        <f>A39+1</f>
        <v>37</v>
      </c>
      <c r="B40" s="49">
        <v>110574</v>
      </c>
      <c r="C40" s="396">
        <f>'Italy-main'!H42/'Italy-main'!G41</f>
        <v>0.0307426897681577</v>
      </c>
      <c r="D40" s="383">
        <f>1+435.68*EXP(-0.2528*$A40)</f>
        <v>1.03775293828037</v>
      </c>
      <c r="E40" s="384">
        <f>100000/D40</f>
        <v>96362.0494929237</v>
      </c>
      <c r="F40" s="384">
        <f>1+348.34*EXP(-0.2528*$A40)</f>
        <v>1.03018467343138</v>
      </c>
      <c r="G40" s="384">
        <f>80000/F40</f>
        <v>77655.9796153177</v>
      </c>
      <c r="H40" s="384">
        <f>1+217.34*EXP(-0.2528*$A40)</f>
        <v>1.01883314268696</v>
      </c>
      <c r="I40" s="384">
        <f>50000/H40</f>
        <v>49075.7494089125</v>
      </c>
      <c r="J40" s="384">
        <f>1+217.34*EXP(-0.27*$A40)</f>
        <v>1.00996638795162</v>
      </c>
      <c r="K40" s="384">
        <f>50000/J40</f>
        <v>49506.5980377905</v>
      </c>
      <c r="L40" s="384">
        <f>1+261.01*EXP(-0.26*$A40)</f>
        <v>1.01732783208363</v>
      </c>
      <c r="M40" s="384">
        <f>60000/L40</f>
        <v>58978.0384530634</v>
      </c>
      <c r="N40" s="384">
        <f>1+435.68*EXP(-0.27*$A40)</f>
        <v>1.01997863210988</v>
      </c>
      <c r="O40" s="384">
        <f>100000/N40</f>
        <v>98041.269544191</v>
      </c>
      <c r="P40" s="384">
        <f>1+392.01*EXP(-0.2528*$A40)</f>
        <v>1.03396880585587</v>
      </c>
      <c r="Q40" s="384">
        <f>90000/P40</f>
        <v>87043.2449125023</v>
      </c>
      <c r="R40" s="384">
        <f>1+435.68*EXP(-0.2528*$A40)</f>
        <v>1.03775293828037</v>
      </c>
      <c r="S40" s="384">
        <f>100000/R40</f>
        <v>96362.0494929237</v>
      </c>
      <c r="T40" s="384">
        <f>1+872.36*EXP(-0.1428*($A40+13))</f>
        <v>1.69156521887349</v>
      </c>
      <c r="U40" s="384">
        <f>200000/T40</f>
        <v>118233.691357872</v>
      </c>
    </row>
    <row r="41" ht="26" customHeight="1">
      <c r="A41" s="390">
        <f>A40+1</f>
        <v>38</v>
      </c>
      <c r="B41" s="45">
        <v>115242</v>
      </c>
      <c r="C41" s="397">
        <f>'Italy-main'!H43/'Italy-main'!G42</f>
        <v>0.0281640958951944</v>
      </c>
      <c r="D41" s="385">
        <f>1+435.68*EXP(-0.2528*$A41)</f>
        <v>1.0293198073943</v>
      </c>
      <c r="E41" s="386">
        <f>100000/D41</f>
        <v>97151.5356856367</v>
      </c>
      <c r="F41" s="386">
        <f>1+348.34*EXP(-0.2528*$A41)</f>
        <v>1.02344211739747</v>
      </c>
      <c r="G41" s="386">
        <f>80000/F41</f>
        <v>78167.586266073806</v>
      </c>
      <c r="H41" s="386">
        <f>1+217.34*EXP(-0.2528*$A41)</f>
        <v>1.0146262553688</v>
      </c>
      <c r="I41" s="386">
        <f>50000/H41</f>
        <v>49279.2294063254</v>
      </c>
      <c r="J41" s="386">
        <f>1+217.34*EXP(-0.27*$A41)</f>
        <v>1.00760813619487</v>
      </c>
      <c r="K41" s="386">
        <f>50000/J41</f>
        <v>49622.4655239684</v>
      </c>
      <c r="L41" s="386">
        <f>1+261.01*EXP(-0.26*$A41)</f>
        <v>1.01336065240662</v>
      </c>
      <c r="M41" s="386">
        <f>60000/L41</f>
        <v>59208.93006602</v>
      </c>
      <c r="N41" s="386">
        <f>1+435.68*EXP(-0.27*$A41)</f>
        <v>1.01525127807758</v>
      </c>
      <c r="O41" s="386">
        <f>100000/N41</f>
        <v>98497.782922622006</v>
      </c>
      <c r="P41" s="386">
        <f>1+392.01*EXP(-0.2528*$A41)</f>
        <v>1.02638096239589</v>
      </c>
      <c r="Q41" s="386">
        <f>90000/P41</f>
        <v>87686.7394246209</v>
      </c>
      <c r="R41" s="386">
        <f>1+435.68*EXP(-0.2528*$A41)</f>
        <v>1.0293198073943</v>
      </c>
      <c r="S41" s="386">
        <f>100000/R41</f>
        <v>97151.5356856367</v>
      </c>
      <c r="T41" s="386">
        <f>1+872.36*EXP(-0.1428*($A41+13))</f>
        <v>1.59953686274781</v>
      </c>
      <c r="U41" s="386">
        <f>200000/T41</f>
        <v>125036.193074303</v>
      </c>
    </row>
    <row r="42" ht="26" customHeight="1">
      <c r="A42" s="390">
        <f>A41+1</f>
        <v>39</v>
      </c>
      <c r="B42" s="49">
        <v>119827</v>
      </c>
      <c r="C42" s="396">
        <f>'Italy-main'!H144/'Italy-main'!G43</f>
      </c>
      <c r="D42" s="383">
        <f>1+435.68*EXP(-0.2528*$A42)</f>
        <v>1.02277044237603</v>
      </c>
      <c r="E42" s="384">
        <f>100000/D42</f>
        <v>97773.6507203776</v>
      </c>
      <c r="F42" s="384">
        <f>1+348.34*EXP(-0.2528*$A42)</f>
        <v>1.01820569201539</v>
      </c>
      <c r="G42" s="384">
        <f>80000/F42</f>
        <v>78569.586309866</v>
      </c>
      <c r="H42" s="384">
        <f>1+217.34*EXP(-0.2528*$A42)</f>
        <v>1.01135908911588</v>
      </c>
      <c r="I42" s="384">
        <f>50000/H42</f>
        <v>49438.4245300149</v>
      </c>
      <c r="J42" s="384">
        <f>1+217.34*EXP(-0.27*$A42)</f>
        <v>1.00580789516129</v>
      </c>
      <c r="K42" s="384">
        <f>50000/J42</f>
        <v>49711.2820853152</v>
      </c>
      <c r="L42" s="384">
        <f>1+261.01*EXP(-0.26*$A42)</f>
        <v>1.0103017522255</v>
      </c>
      <c r="M42" s="384">
        <f>60000/L42</f>
        <v>59388.1975041927</v>
      </c>
      <c r="N42" s="384">
        <f>1+435.68*EXP(-0.27*$A42)</f>
        <v>1.01164251294685</v>
      </c>
      <c r="O42" s="384">
        <f>100000/N42</f>
        <v>98849.1475202109</v>
      </c>
      <c r="P42" s="384">
        <f>1+392.01*EXP(-0.2528*$A42)</f>
        <v>1.02048806719571</v>
      </c>
      <c r="Q42" s="384">
        <f>90000/P42</f>
        <v>88193.0939646546</v>
      </c>
      <c r="R42" s="384">
        <f>1+435.68*EXP(-0.2528*$A42)</f>
        <v>1.02277044237603</v>
      </c>
      <c r="S42" s="384">
        <f>100000/R42</f>
        <v>97773.6507203776</v>
      </c>
      <c r="T42" s="384">
        <f>1+872.36*EXP(-0.1428*($A42+13))</f>
        <v>1.51975495583626</v>
      </c>
      <c r="U42" s="384">
        <f>200000/T42</f>
        <v>131600.163060464</v>
      </c>
    </row>
    <row r="43" ht="26" customHeight="1">
      <c r="A43" s="390">
        <f>A42+1</f>
        <v>40</v>
      </c>
      <c r="B43" s="45">
        <v>124632</v>
      </c>
      <c r="C43" s="397">
        <f>'Italy-main'!H145/'Italy-main'!G144</f>
      </c>
      <c r="D43" s="385">
        <f>1+435.68*EXP(-0.2528*$A43)</f>
        <v>1.01768405361697</v>
      </c>
      <c r="E43" s="386">
        <f>100000/D43</f>
        <v>98262.323797438</v>
      </c>
      <c r="F43" s="386">
        <f>1+348.34*EXP(-0.2528*$A43)</f>
        <v>1.01413896262609</v>
      </c>
      <c r="G43" s="386">
        <f>80000/F43</f>
        <v>78884.652841699106</v>
      </c>
      <c r="H43" s="386">
        <f>1+217.34*EXP(-0.2528*$A43)</f>
        <v>1.00882173203524</v>
      </c>
      <c r="I43" s="386">
        <f>50000/H43</f>
        <v>49562.7705195524</v>
      </c>
      <c r="J43" s="386">
        <f>1+217.34*EXP(-0.27*$A43)</f>
        <v>1.00443362807138</v>
      </c>
      <c r="K43" s="386">
        <f>50000/J43</f>
        <v>49779.2971109553</v>
      </c>
      <c r="L43" s="386">
        <f>1+261.01*EXP(-0.26*$A43)</f>
        <v>1.00794318239002</v>
      </c>
      <c r="M43" s="386">
        <f>60000/L43</f>
        <v>59527.1648722589</v>
      </c>
      <c r="N43" s="386">
        <f>1+435.68*EXP(-0.27*$A43)</f>
        <v>1.00888765564618</v>
      </c>
      <c r="O43" s="386">
        <f>100000/N43</f>
        <v>99119.063892154794</v>
      </c>
      <c r="P43" s="386">
        <f>1+392.01*EXP(-0.2528*$A43)</f>
        <v>1.01591150812153</v>
      </c>
      <c r="Q43" s="386">
        <f>90000/P43</f>
        <v>88590.393238496094</v>
      </c>
      <c r="R43" s="386">
        <f>1+435.68*EXP(-0.2528*$A43)</f>
        <v>1.01768405361697</v>
      </c>
      <c r="S43" s="386">
        <f>100000/R43</f>
        <v>98262.323797438</v>
      </c>
      <c r="T43" s="386">
        <f>1+872.36*EXP(-0.1428*($A43+13))</f>
        <v>1.45058983175483</v>
      </c>
      <c r="U43" s="386">
        <f>200000/T43</f>
        <v>137874.949638971</v>
      </c>
    </row>
    <row r="44" ht="26" customHeight="1">
      <c r="A44" s="400">
        <f>A43+1</f>
        <v>41</v>
      </c>
      <c r="B44" s="139">
        <v>128948</v>
      </c>
      <c r="C44" s="382">
        <f>'Italy-main'!H145/'Italy-main'!G144</f>
      </c>
      <c r="D44" s="383">
        <f>1+435.68*EXP(-0.2528*$A44)</f>
        <v>1.0137338461486</v>
      </c>
      <c r="E44" s="384">
        <f>100000/D44</f>
        <v>98645.221701852206</v>
      </c>
      <c r="F44" s="384">
        <f>1+348.34*EXP(-0.2528*$A44)</f>
        <v>1.01098064627112</v>
      </c>
      <c r="G44" s="384">
        <f>80000/F44</f>
        <v>79131.0894971831</v>
      </c>
      <c r="H44" s="384">
        <f>1+217.34*EXP(-0.2528*$A44)</f>
        <v>1.00685116168274</v>
      </c>
      <c r="I44" s="384">
        <f>50000/H44</f>
        <v>49659.7728669603</v>
      </c>
      <c r="J44" s="384">
        <f>1+217.34*EXP(-0.27*$A44)</f>
        <v>1.00338454075521</v>
      </c>
      <c r="K44" s="384">
        <f>50000/J44</f>
        <v>49831.3437860692</v>
      </c>
      <c r="L44" s="384">
        <f>1+261.01*EXP(-0.26*$A44)</f>
        <v>1.00612460337815</v>
      </c>
      <c r="M44" s="384">
        <f>60000/L44</f>
        <v>59634.7607428989</v>
      </c>
      <c r="N44" s="384">
        <f>1+435.68*EXP(-0.27*$A44)</f>
        <v>1.00678465407302</v>
      </c>
      <c r="O44" s="384">
        <f>100000/N44</f>
        <v>99326.106725448</v>
      </c>
      <c r="P44" s="384">
        <f>1+392.01*EXP(-0.2528*$A44)</f>
        <v>1.01235724620986</v>
      </c>
      <c r="Q44" s="384">
        <f>90000/P44</f>
        <v>88901.423224804093</v>
      </c>
      <c r="R44" s="384">
        <f>1+435.68*EXP(-0.2528*$A44)</f>
        <v>1.0137338461486</v>
      </c>
      <c r="S44" s="384">
        <f>100000/R44</f>
        <v>98645.221701852206</v>
      </c>
      <c r="T44" s="384">
        <f>1+872.36*EXP(-0.1428*($A44+13))</f>
        <v>1.39062868800198</v>
      </c>
      <c r="U44" s="384">
        <f>200000/T44</f>
        <v>143819.843302208</v>
      </c>
    </row>
    <row r="45" ht="26" customHeight="1">
      <c r="A45" s="400">
        <f>A44+1</f>
        <v>42</v>
      </c>
      <c r="B45" s="140">
        <v>132547</v>
      </c>
      <c r="C45" s="378">
        <f>'Italy-main'!H145/'Italy-main'!G144</f>
      </c>
      <c r="D45" s="385">
        <f>1+435.68*EXP(-0.2528*$A45)</f>
        <v>1.01066602341967</v>
      </c>
      <c r="E45" s="386">
        <f>100000/D45</f>
        <v>98944.6540031512</v>
      </c>
      <c r="F45" s="386">
        <f>1+348.34*EXP(-0.2528*$A45)</f>
        <v>1.00852782454556</v>
      </c>
      <c r="G45" s="386">
        <f>80000/F45</f>
        <v>79323.542745137194</v>
      </c>
      <c r="H45" s="386">
        <f>1+217.34*EXP(-0.2528*$A45)</f>
        <v>1.00532077104763</v>
      </c>
      <c r="I45" s="386">
        <f>50000/H45</f>
        <v>49735.3694859957</v>
      </c>
      <c r="J45" s="386">
        <f>1+217.34*EXP(-0.27*$A45)</f>
        <v>1.00258368901028</v>
      </c>
      <c r="K45" s="386">
        <f>50000/J45</f>
        <v>49871.1484617892</v>
      </c>
      <c r="L45" s="386">
        <f>1+261.01*EXP(-0.26*$A45)</f>
        <v>1.00472238514714</v>
      </c>
      <c r="M45" s="386">
        <f>60000/L45</f>
        <v>59717.9886573475</v>
      </c>
      <c r="N45" s="386">
        <f>1+435.68*EXP(-0.27*$A45)</f>
        <v>1.00517926579551</v>
      </c>
      <c r="O45" s="386">
        <f>100000/N45</f>
        <v>99484.742078179406</v>
      </c>
      <c r="P45" s="386">
        <f>1+392.01*EXP(-0.2528*$A45)</f>
        <v>1.00959692398262</v>
      </c>
      <c r="Q45" s="386">
        <f>90000/P45</f>
        <v>89144.487133510105</v>
      </c>
      <c r="R45" s="386">
        <f>1+435.68*EXP(-0.2528*$A45)</f>
        <v>1.01066602341967</v>
      </c>
      <c r="S45" s="386">
        <f>100000/R45</f>
        <v>98944.6540031512</v>
      </c>
      <c r="T45" s="386">
        <f>1+872.36*EXP(-0.1428*($A45+13))</f>
        <v>1.338646727326</v>
      </c>
      <c r="U45" s="386">
        <f>200000/T45</f>
        <v>149404.615808913</v>
      </c>
    </row>
    <row r="46" ht="26" customHeight="1">
      <c r="A46" s="400">
        <f>A45+1</f>
        <v>43</v>
      </c>
      <c r="B46" s="141">
        <v>135586</v>
      </c>
      <c r="C46" s="382">
        <f>'Italy-main'!H145/'Italy-main'!G144</f>
      </c>
      <c r="D46" s="383">
        <f>1+435.68*EXP(-0.2528*$A46)</f>
        <v>1.00828348114273</v>
      </c>
      <c r="E46" s="384">
        <f>100000/D46</f>
        <v>99178.4571206758</v>
      </c>
      <c r="F46" s="384">
        <f>1+348.34*EXP(-0.2528*$A46)</f>
        <v>1.00662290631027</v>
      </c>
      <c r="G46" s="384">
        <f>80000/F46</f>
        <v>79473.653439137706</v>
      </c>
      <c r="H46" s="384">
        <f>1+217.34*EXP(-0.2528*$A46)</f>
        <v>1.00413223418922</v>
      </c>
      <c r="I46" s="384">
        <f>50000/H46</f>
        <v>49794.2385450579</v>
      </c>
      <c r="J46" s="384">
        <f>1+217.34*EXP(-0.27*$A46)</f>
        <v>1.00197233521019</v>
      </c>
      <c r="K46" s="384">
        <f>50000/J46</f>
        <v>49901.5773619251</v>
      </c>
      <c r="L46" s="384">
        <f>1+261.01*EXP(-0.26*$A46)</f>
        <v>1.00364120255648</v>
      </c>
      <c r="M46" s="384">
        <f>60000/L46</f>
        <v>59782.3204619018</v>
      </c>
      <c r="N46" s="384">
        <f>1+435.68*EXP(-0.27*$A46)</f>
        <v>1.00395374530401</v>
      </c>
      <c r="O46" s="384">
        <f>100000/N46</f>
        <v>99606.182523597</v>
      </c>
      <c r="P46" s="384">
        <f>1+392.01*EXP(-0.2528*$A46)</f>
        <v>1.0074531937265</v>
      </c>
      <c r="Q46" s="384">
        <f>90000/P46</f>
        <v>89334.175086681906</v>
      </c>
      <c r="R46" s="384">
        <f>1+435.68*EXP(-0.2528*$A46)</f>
        <v>1.00828348114273</v>
      </c>
      <c r="S46" s="384">
        <f>100000/R46</f>
        <v>99178.4571206758</v>
      </c>
      <c r="T46" s="384">
        <f>1+872.36*EXP(-0.1428*($A46+13))</f>
        <v>1.29358213938458</v>
      </c>
      <c r="U46" s="384">
        <f>200000/T46</f>
        <v>154609.432142554</v>
      </c>
    </row>
    <row r="47" ht="26" customHeight="1">
      <c r="A47" s="400">
        <f>A46+1</f>
        <v>44</v>
      </c>
      <c r="B47" s="140">
        <v>139422</v>
      </c>
      <c r="C47" s="378">
        <f>'Italy-main'!H145/'Italy-main'!G144</f>
      </c>
      <c r="D47" s="385">
        <f>1+435.68*EXP(-0.2528*$A47)</f>
        <v>1.00643314355708</v>
      </c>
      <c r="E47" s="386">
        <f>100000/D47</f>
        <v>99360.7977242936</v>
      </c>
      <c r="F47" s="386">
        <f>1+348.34*EXP(-0.2528*$A47)</f>
        <v>1.00514350263191</v>
      </c>
      <c r="G47" s="386">
        <f>80000/F47</f>
        <v>79590.625408734806</v>
      </c>
      <c r="H47" s="386">
        <f>1+217.34*EXP(-0.2528*$A47)</f>
        <v>1.00320918890171</v>
      </c>
      <c r="I47" s="386">
        <f>50000/H47</f>
        <v>49840.0538523165</v>
      </c>
      <c r="J47" s="386">
        <f>1+217.34*EXP(-0.27*$A47)</f>
        <v>1.00150564025542</v>
      </c>
      <c r="K47" s="386">
        <f>50000/J47</f>
        <v>49924.8311644538</v>
      </c>
      <c r="L47" s="386">
        <f>1+261.01*EXP(-0.26*$A47)</f>
        <v>1.00280755500541</v>
      </c>
      <c r="M47" s="386">
        <f>60000/L47</f>
        <v>59832.018317489</v>
      </c>
      <c r="N47" s="386">
        <f>1+435.68*EXP(-0.27*$A47)</f>
        <v>1.00301820809092</v>
      </c>
      <c r="O47" s="386">
        <f>100000/N47</f>
        <v>99699.0874077287</v>
      </c>
      <c r="P47" s="386">
        <f>1+392.01*EXP(-0.2528*$A47)</f>
        <v>1.00578832309449</v>
      </c>
      <c r="Q47" s="386">
        <f>90000/P47</f>
        <v>89482.048989293005</v>
      </c>
      <c r="R47" s="386">
        <f>1+435.68*EXP(-0.2528*$A47)</f>
        <v>1.00643314355708</v>
      </c>
      <c r="S47" s="386">
        <f>100000/R47</f>
        <v>99360.7977242936</v>
      </c>
      <c r="T47" s="386">
        <f>1+872.36*EXP(-0.1428*($A47+13))</f>
        <v>1.25451441165901</v>
      </c>
      <c r="U47" s="386">
        <f>200000/T47</f>
        <v>159424.23470091</v>
      </c>
    </row>
    <row r="48" ht="26" customHeight="1">
      <c r="A48" s="400">
        <f>A47+1</f>
        <v>45</v>
      </c>
      <c r="B48" s="141">
        <v>143626</v>
      </c>
      <c r="C48" s="382"/>
      <c r="D48" s="383">
        <f>1+435.68*EXP(-0.2528*$A48)</f>
        <v>1.00499612847701</v>
      </c>
      <c r="E48" s="384">
        <f>100000/D48</f>
        <v>99502.8708732857</v>
      </c>
      <c r="F48" s="384">
        <f>1+348.34*EXP(-0.2528*$A48)</f>
        <v>1.00399456342656</v>
      </c>
      <c r="G48" s="384">
        <f>80000/F48</f>
        <v>79681.7063699686</v>
      </c>
      <c r="H48" s="384">
        <f>1+217.34*EXP(-0.2528*$A48)</f>
        <v>1.00249233052514</v>
      </c>
      <c r="I48" s="384">
        <f>50000/H48</f>
        <v>49875.6932871579</v>
      </c>
      <c r="J48" s="384">
        <f>1+217.34*EXP(-0.27*$A48)</f>
        <v>1.00114937489683</v>
      </c>
      <c r="K48" s="384">
        <f>50000/J48</f>
        <v>49942.5972324585</v>
      </c>
      <c r="L48" s="384">
        <f>1+261.01*EXP(-0.26*$A48)</f>
        <v>1.00216476973915</v>
      </c>
      <c r="M48" s="384">
        <f>60000/L48</f>
        <v>59870.3943819709</v>
      </c>
      <c r="N48" s="384">
        <f>1+435.68*EXP(-0.27*$A48)</f>
        <v>1.00230403816625</v>
      </c>
      <c r="O48" s="384">
        <f>100000/N48</f>
        <v>99770.125822254005</v>
      </c>
      <c r="P48" s="384">
        <f>1+392.01*EXP(-0.2528*$A48)</f>
        <v>1.00449534595178</v>
      </c>
      <c r="Q48" s="384">
        <f>90000/P48</f>
        <v>89597.229457268593</v>
      </c>
      <c r="R48" s="384">
        <f>1+435.68*EXP(-0.2528*$A48)</f>
        <v>1.00499612847701</v>
      </c>
      <c r="S48" s="384">
        <f>100000/R48</f>
        <v>99502.8708732857</v>
      </c>
      <c r="T48" s="384">
        <f>1+872.36*EXP(-0.1428*($A48+13))</f>
        <v>1.22064552659069</v>
      </c>
      <c r="U48" s="384">
        <f>200000/T48</f>
        <v>163847.731092423</v>
      </c>
    </row>
    <row r="49" ht="26" customHeight="1">
      <c r="A49" s="400">
        <f>A48+1</f>
        <v>46</v>
      </c>
      <c r="B49" s="140">
        <v>147577</v>
      </c>
      <c r="C49" s="378"/>
      <c r="D49" s="385">
        <f>1+435.68*EXP(-0.2528*$A49)</f>
        <v>1.00388010924011</v>
      </c>
      <c r="E49" s="386">
        <f>100000/D49</f>
        <v>99613.4887817384</v>
      </c>
      <c r="F49" s="386">
        <f>1+348.34*EXP(-0.2528*$A49)</f>
        <v>1.00310227059471</v>
      </c>
      <c r="G49" s="386">
        <f>80000/F49</f>
        <v>79752.5858979168</v>
      </c>
      <c r="H49" s="386">
        <f>1+217.34*EXP(-0.2528*$A49)</f>
        <v>1.00193560168529</v>
      </c>
      <c r="I49" s="386">
        <f>50000/H49</f>
        <v>49903.4068815384</v>
      </c>
      <c r="J49" s="386">
        <f>1+217.34*EXP(-0.27*$A49)</f>
        <v>1.00087740922755</v>
      </c>
      <c r="K49" s="386">
        <f>50000/J49</f>
        <v>49956.1679972262</v>
      </c>
      <c r="L49" s="386">
        <f>1+261.01*EXP(-0.26*$A49)</f>
        <v>1.00166914914027</v>
      </c>
      <c r="M49" s="386">
        <f>60000/L49</f>
        <v>59900.017936559</v>
      </c>
      <c r="N49" s="386">
        <f>1+435.68*EXP(-0.27*$A49)</f>
        <v>1.00175885549028</v>
      </c>
      <c r="O49" s="386">
        <f>100000/N49</f>
        <v>99824.4232650762</v>
      </c>
      <c r="P49" s="386">
        <f>1+392.01*EXP(-0.2528*$A49)</f>
        <v>1.00349118991741</v>
      </c>
      <c r="Q49" s="386">
        <f>90000/P49</f>
        <v>89686.8860477063</v>
      </c>
      <c r="R49" s="386">
        <f>1+435.68*EXP(-0.2528*$A49)</f>
        <v>1.00388010924011</v>
      </c>
      <c r="S49" s="386">
        <f>100000/R49</f>
        <v>99613.4887817384</v>
      </c>
      <c r="T49" s="386">
        <f>1+872.36*EXP(-0.1428*($A49+13))</f>
        <v>1.19128366086282</v>
      </c>
      <c r="U49" s="386">
        <f>200000/T49</f>
        <v>167886.127016251</v>
      </c>
    </row>
    <row r="50" ht="26" customHeight="1">
      <c r="A50" s="400">
        <f>A49+1</f>
        <v>47</v>
      </c>
      <c r="B50" s="141">
        <v>152271</v>
      </c>
      <c r="C50" s="382"/>
      <c r="D50" s="383">
        <f>1+435.68*EXP(-0.2528*$A50)</f>
        <v>1.00301338281922</v>
      </c>
      <c r="E50" s="384">
        <f>100000/D50</f>
        <v>99699.5670376052</v>
      </c>
      <c r="F50" s="384">
        <f>1+348.34*EXP(-0.2528*$A50)</f>
        <v>1.00240929528839</v>
      </c>
      <c r="G50" s="384">
        <f>80000/F50</f>
        <v>79807.7196371012</v>
      </c>
      <c r="H50" s="384">
        <f>1+217.34*EXP(-0.2528*$A50)</f>
        <v>1.0015032331572</v>
      </c>
      <c r="I50" s="384">
        <f>50000/H50</f>
        <v>49924.9511580476</v>
      </c>
      <c r="J50" s="384">
        <f>1+217.34*EXP(-0.27*$A50)</f>
        <v>1.00066979621245</v>
      </c>
      <c r="K50" s="384">
        <f>50000/J50</f>
        <v>49966.5326057114</v>
      </c>
      <c r="L50" s="384">
        <f>1+261.01*EXP(-0.26*$A50)</f>
        <v>1.00128700009155</v>
      </c>
      <c r="M50" s="384">
        <f>60000/L50</f>
        <v>59922.8792489207</v>
      </c>
      <c r="N50" s="384">
        <f>1+435.68*EXP(-0.27*$A50)</f>
        <v>1.00134267421478</v>
      </c>
      <c r="O50" s="384">
        <f>100000/N50</f>
        <v>99865.9126141974</v>
      </c>
      <c r="P50" s="384">
        <f>1+392.01*EXP(-0.2528*$A50)</f>
        <v>1.0027113390538</v>
      </c>
      <c r="Q50" s="384">
        <f>90000/P50</f>
        <v>89756.639318478</v>
      </c>
      <c r="R50" s="384">
        <f>1+435.68*EXP(-0.2528*$A50)</f>
        <v>1.00301338281922</v>
      </c>
      <c r="S50" s="384">
        <f>100000/R50</f>
        <v>99699.5670376052</v>
      </c>
      <c r="T50" s="384">
        <f>1+872.36*EXP(-0.1428*($A50+13))</f>
        <v>1.16582905386049</v>
      </c>
      <c r="U50" s="384">
        <f>200000/T50</f>
        <v>171551.737656328</v>
      </c>
    </row>
    <row r="51" ht="26" customHeight="1">
      <c r="A51" s="400">
        <f>A50+1</f>
        <v>48</v>
      </c>
      <c r="B51" s="140">
        <v>156363</v>
      </c>
      <c r="C51" s="378"/>
      <c r="D51" s="385">
        <f>1+435.68*EXP(-0.2528*$A51)</f>
        <v>1.00234026298056</v>
      </c>
      <c r="E51" s="386">
        <f>100000/D51</f>
        <v>99766.520106295895</v>
      </c>
      <c r="F51" s="386">
        <f>1+348.34*EXP(-0.2528*$A51)</f>
        <v>1.00187111459476</v>
      </c>
      <c r="G51" s="386">
        <f>80000/F51</f>
        <v>79850.590394911895</v>
      </c>
      <c r="H51" s="386">
        <f>1+217.34*EXP(-0.2528*$A51)</f>
        <v>1.00116744573126</v>
      </c>
      <c r="I51" s="386">
        <f>50000/H51</f>
        <v>49941.6957804492</v>
      </c>
      <c r="J51" s="386">
        <f>1+217.34*EXP(-0.27*$A51)</f>
        <v>1.00051130869397</v>
      </c>
      <c r="K51" s="386">
        <f>50000/J51</f>
        <v>49974.4476304502</v>
      </c>
      <c r="L51" s="386">
        <f>1+261.01*EXP(-0.26*$A51)</f>
        <v>1.00099234346152</v>
      </c>
      <c r="M51" s="386">
        <f>60000/L51</f>
        <v>59940.5184184673</v>
      </c>
      <c r="N51" s="386">
        <f>1+435.68*EXP(-0.27*$A51)</f>
        <v>1.00102496996314</v>
      </c>
      <c r="O51" s="386">
        <f>100000/N51</f>
        <v>99897.607952459206</v>
      </c>
      <c r="P51" s="386">
        <f>1+392.01*EXP(-0.2528*$A51)</f>
        <v>1.00210568878766</v>
      </c>
      <c r="Q51" s="386">
        <f>90000/P51</f>
        <v>89810.8862238686</v>
      </c>
      <c r="R51" s="386">
        <f>1+435.68*EXP(-0.2528*$A51)</f>
        <v>1.00234026298056</v>
      </c>
      <c r="S51" s="386">
        <f>100000/R51</f>
        <v>99766.520106295895</v>
      </c>
      <c r="T51" s="386">
        <f>1+872.36*EXP(-0.1428*($A51+13))</f>
        <v>1.14376175665095</v>
      </c>
      <c r="U51" s="386">
        <f>200000/T51</f>
        <v>174861.590569019</v>
      </c>
    </row>
    <row r="52" ht="26" customHeight="1">
      <c r="A52" s="400">
        <f>A51+1</f>
        <v>49</v>
      </c>
      <c r="B52" s="141">
        <v>162488</v>
      </c>
      <c r="C52" s="382"/>
      <c r="D52" s="383">
        <f>1+435.68*EXP(-0.2528*$A52)</f>
        <v>1.00181750250358</v>
      </c>
      <c r="E52" s="384">
        <f>100000/D52</f>
        <v>99818.579481887893</v>
      </c>
      <c r="F52" s="384">
        <f>1+348.34*EXP(-0.2528*$A52)</f>
        <v>1.00145315098718</v>
      </c>
      <c r="G52" s="384">
        <f>80000/F52</f>
        <v>79883.916607721694</v>
      </c>
      <c r="H52" s="384">
        <f>1+217.34*EXP(-0.2528*$A52)</f>
        <v>1.00090666542905</v>
      </c>
      <c r="I52" s="384">
        <f>50000/H52</f>
        <v>49954.7077934254</v>
      </c>
      <c r="J52" s="384">
        <f>1+217.34*EXP(-0.27*$A52)</f>
        <v>1.00039032257225</v>
      </c>
      <c r="K52" s="384">
        <f>50000/J52</f>
        <v>49980.4914860009</v>
      </c>
      <c r="L52" s="384">
        <f>1+261.01*EXP(-0.26*$A52)</f>
        <v>1.00076514799967</v>
      </c>
      <c r="M52" s="384">
        <f>60000/L52</f>
        <v>59954.1262202506</v>
      </c>
      <c r="N52" s="384">
        <f>1+435.68*EXP(-0.27*$A52)</f>
        <v>1.00078244105217</v>
      </c>
      <c r="O52" s="384">
        <f>100000/N52</f>
        <v>99921.8170683183</v>
      </c>
      <c r="P52" s="384">
        <f>1+392.01*EXP(-0.2528*$A52)</f>
        <v>1.00163532674538</v>
      </c>
      <c r="Q52" s="384">
        <f>90000/P52</f>
        <v>89853.0608863782</v>
      </c>
      <c r="R52" s="384">
        <f>1+435.68*EXP(-0.2528*$A52)</f>
        <v>1.00181750250358</v>
      </c>
      <c r="S52" s="384">
        <f>100000/R52</f>
        <v>99818.579481887893</v>
      </c>
      <c r="T52" s="384">
        <f>1+872.36*EXP(-0.1428*($A52+13))</f>
        <v>1.12463101123857</v>
      </c>
      <c r="U52" s="384">
        <f>200000/T52</f>
        <v>177836.106244072</v>
      </c>
    </row>
    <row r="53" ht="26" customHeight="1">
      <c r="A53" s="400">
        <f>A52+1</f>
        <v>50</v>
      </c>
      <c r="B53" s="140">
        <v>165155</v>
      </c>
      <c r="C53" s="378"/>
      <c r="D53" s="385">
        <f>1+435.68*EXP(-0.2528*$A53)</f>
        <v>1.00141151459385</v>
      </c>
      <c r="E53" s="386">
        <f>100000/D53</f>
        <v>99859.0474971298</v>
      </c>
      <c r="F53" s="386">
        <f>1+348.34*EXP(-0.2528*$A53)</f>
        <v>1.00112855075657</v>
      </c>
      <c r="G53" s="386">
        <f>80000/F53</f>
        <v>79909.8177147606</v>
      </c>
      <c r="H53" s="386">
        <f>1+217.34*EXP(-0.2528*$A53)</f>
        <v>1.00070413739861</v>
      </c>
      <c r="I53" s="386">
        <f>50000/H53</f>
        <v>49964.8179030997</v>
      </c>
      <c r="J53" s="386">
        <f>1+217.34*EXP(-0.27*$A53)</f>
        <v>1.00029796424783</v>
      </c>
      <c r="K53" s="386">
        <f>50000/J53</f>
        <v>49985.1062254208</v>
      </c>
      <c r="L53" s="386">
        <f>1+261.01*EXP(-0.26*$A53)</f>
        <v>1.00058996857852</v>
      </c>
      <c r="M53" s="386">
        <f>60000/L53</f>
        <v>59964.6227567507</v>
      </c>
      <c r="N53" s="386">
        <f>1+435.68*EXP(-0.27*$A53)</f>
        <v>1.00059729945476</v>
      </c>
      <c r="O53" s="386">
        <f>100000/N53</f>
        <v>99940.3057098909</v>
      </c>
      <c r="P53" s="386">
        <f>1+392.01*EXP(-0.2528*$A53)</f>
        <v>1.00127003267521</v>
      </c>
      <c r="Q53" s="386">
        <f>90000/P53</f>
        <v>89885.842043565906</v>
      </c>
      <c r="R53" s="386">
        <f>1+435.68*EXP(-0.2528*$A53)</f>
        <v>1.00141151459385</v>
      </c>
      <c r="S53" s="386">
        <f>100000/R53</f>
        <v>99859.0474971298</v>
      </c>
      <c r="T53" s="386">
        <f>1+872.36*EXP(-0.1428*($A53+13))</f>
        <v>1.10804604314944</v>
      </c>
      <c r="U53" s="386">
        <f>200000/T53</f>
        <v>180497.914537498</v>
      </c>
    </row>
    <row r="54" ht="26" customHeight="1">
      <c r="A54" s="400">
        <f>A53+1</f>
        <v>51</v>
      </c>
      <c r="B54" s="141">
        <v>168941</v>
      </c>
      <c r="C54" s="382"/>
      <c r="D54" s="383">
        <f>1+435.68*EXP(-0.2528*$A54)</f>
        <v>1.00109621496792</v>
      </c>
      <c r="E54" s="384">
        <f>100000/D54</f>
        <v>99890.498540347093</v>
      </c>
      <c r="F54" s="384">
        <f>1+348.34*EXP(-0.2528*$A54)</f>
        <v>1.00087645868969</v>
      </c>
      <c r="G54" s="384">
        <f>80000/F54</f>
        <v>79929.9447053965</v>
      </c>
      <c r="H54" s="384">
        <f>1+217.34*EXP(-0.2528*$A54)</f>
        <v>1.00054684943336</v>
      </c>
      <c r="I54" s="384">
        <f>50000/H54</f>
        <v>49972.672472375</v>
      </c>
      <c r="J54" s="384">
        <f>1+217.34*EXP(-0.27*$A54)</f>
        <v>1.00022745979684</v>
      </c>
      <c r="K54" s="384">
        <f>50000/J54</f>
        <v>49988.6295964677</v>
      </c>
      <c r="L54" s="384">
        <f>1+261.01*EXP(-0.26*$A54)</f>
        <v>1.00045489620804</v>
      </c>
      <c r="M54" s="384">
        <f>60000/L54</f>
        <v>59972.7186377059</v>
      </c>
      <c r="N54" s="384">
        <f>1+435.68*EXP(-0.27*$A54)</f>
        <v>1.00045596615574</v>
      </c>
      <c r="O54" s="384">
        <f>100000/N54</f>
        <v>99954.424165464094</v>
      </c>
      <c r="P54" s="384">
        <f>1+392.01*EXP(-0.2528*$A54)</f>
        <v>1.00098633682881</v>
      </c>
      <c r="Q54" s="384">
        <f>90000/P54</f>
        <v>89911.317156561694</v>
      </c>
      <c r="R54" s="384">
        <f>1+435.68*EXP(-0.2528*$A54)</f>
        <v>1.00109621496792</v>
      </c>
      <c r="S54" s="384">
        <f>100000/R54</f>
        <v>99890.498540347093</v>
      </c>
      <c r="T54" s="384">
        <f>1+872.36*EXP(-0.1428*($A54+13))</f>
        <v>1.09366807927046</v>
      </c>
      <c r="U54" s="384">
        <f>200000/T54</f>
        <v>182870.839691519</v>
      </c>
    </row>
    <row r="55" ht="26" customHeight="1">
      <c r="A55" s="400">
        <f>A54+1</f>
        <v>52</v>
      </c>
      <c r="B55" s="140">
        <v>172434</v>
      </c>
      <c r="C55" s="378"/>
      <c r="D55" s="385">
        <f>1+435.68*EXP(-0.2528*$A55)</f>
        <v>1.00085134596633</v>
      </c>
      <c r="E55" s="386">
        <f>100000/D55</f>
        <v>99914.9378207102</v>
      </c>
      <c r="F55" s="386">
        <f>1+348.34*EXP(-0.2528*$A55)</f>
        <v>1.00068067814431</v>
      </c>
      <c r="G55" s="386">
        <f>80000/F55</f>
        <v>79945.5827890614</v>
      </c>
      <c r="H55" s="386">
        <f>1+217.34*EXP(-0.2528*$A55)</f>
        <v>1.0004246959519</v>
      </c>
      <c r="I55" s="386">
        <f>50000/H55</f>
        <v>49978.7742169092</v>
      </c>
      <c r="J55" s="386">
        <f>1+217.34*EXP(-0.27*$A55)</f>
        <v>1.0001736381447</v>
      </c>
      <c r="K55" s="386">
        <f>50000/J55</f>
        <v>49991.3196000135</v>
      </c>
      <c r="L55" s="386">
        <f>1+261.01*EXP(-0.26*$A55)</f>
        <v>1.00035074844258</v>
      </c>
      <c r="M55" s="386">
        <f>60000/L55</f>
        <v>59978.9624723253</v>
      </c>
      <c r="N55" s="386">
        <f>1+435.68*EXP(-0.27*$A55)</f>
        <v>1.0003480752134</v>
      </c>
      <c r="O55" s="386">
        <f>100000/N55</f>
        <v>99965.204590079695</v>
      </c>
      <c r="P55" s="386">
        <f>1+392.01*EXP(-0.2528*$A55)</f>
        <v>1.00076601205532</v>
      </c>
      <c r="Q55" s="386">
        <f>90000/P55</f>
        <v>89931.1116843015</v>
      </c>
      <c r="R55" s="386">
        <f>1+435.68*EXP(-0.2528*$A55)</f>
        <v>1.00085134596633</v>
      </c>
      <c r="S55" s="386">
        <f>100000/R55</f>
        <v>99914.9378207102</v>
      </c>
      <c r="T55" s="386">
        <f>1+872.36*EXP(-0.1428*($A55+13))</f>
        <v>1.08120342789491</v>
      </c>
      <c r="U55" s="386">
        <f>200000/T55</f>
        <v>184979.065770627</v>
      </c>
    </row>
    <row r="56" ht="26" customHeight="1">
      <c r="A56" s="400">
        <f>A55+1</f>
        <v>53</v>
      </c>
      <c r="B56" s="141">
        <v>175925</v>
      </c>
      <c r="C56" s="382"/>
      <c r="D56" s="383">
        <f>1+435.68*EXP(-0.2528*$A56)</f>
        <v>1.00066117502096</v>
      </c>
      <c r="E56" s="384">
        <f>100000/D56</f>
        <v>99933.9261842605</v>
      </c>
      <c r="F56" s="384">
        <f>1+348.34*EXP(-0.2528*$A56)</f>
        <v>1.00052863043243</v>
      </c>
      <c r="G56" s="384">
        <f>80000/F56</f>
        <v>79957.7319096045</v>
      </c>
      <c r="H56" s="384">
        <f>1+217.34*EXP(-0.2528*$A56)</f>
        <v>1.00032982872534</v>
      </c>
      <c r="I56" s="384">
        <f>50000/H56</f>
        <v>49983.5140012889</v>
      </c>
      <c r="J56" s="384">
        <f>1+217.34*EXP(-0.27*$A56)</f>
        <v>1.0001325517991</v>
      </c>
      <c r="K56" s="384">
        <f>50000/J56</f>
        <v>49993.3732884275</v>
      </c>
      <c r="L56" s="384">
        <f>1+261.01*EXP(-0.26*$A56)</f>
        <v>1.00027044514287</v>
      </c>
      <c r="M56" s="384">
        <f>60000/L56</f>
        <v>59983.7776786758</v>
      </c>
      <c r="N56" s="384">
        <f>1+435.68*EXP(-0.27*$A56)</f>
        <v>1.0002657134804</v>
      </c>
      <c r="O56" s="384">
        <f>100000/N56</f>
        <v>99973.4357104498</v>
      </c>
      <c r="P56" s="384">
        <f>1+392.01*EXP(-0.2528*$A56)</f>
        <v>1.00059490272669</v>
      </c>
      <c r="Q56" s="384">
        <f>90000/P56</f>
        <v>89946.4905874933</v>
      </c>
      <c r="R56" s="384">
        <f>1+435.68*EXP(-0.2528*$A56)</f>
        <v>1.00066117502096</v>
      </c>
      <c r="S56" s="384">
        <f>100000/R56</f>
        <v>99933.9261842605</v>
      </c>
      <c r="T56" s="384">
        <f>1+872.36*EXP(-0.1428*($A56+13))</f>
        <v>1.07039747962425</v>
      </c>
      <c r="U56" s="384">
        <f>200000/T56</f>
        <v>186846.478814774</v>
      </c>
    </row>
    <row r="57" ht="26" customHeight="1">
      <c r="A57" s="400">
        <f>A56+1</f>
        <v>54</v>
      </c>
      <c r="B57" s="140">
        <v>178972</v>
      </c>
      <c r="C57" s="378"/>
      <c r="D57" s="385">
        <f>1+435.68*EXP(-0.2528*$A57)</f>
        <v>1.00051348385454</v>
      </c>
      <c r="E57" s="386">
        <f>100000/D57</f>
        <v>99948.677967581</v>
      </c>
      <c r="F57" s="386">
        <f>1+348.34*EXP(-0.2528*$A57)</f>
        <v>1.00041054665326</v>
      </c>
      <c r="G57" s="386">
        <f>80000/F57</f>
        <v>79967.169746090105</v>
      </c>
      <c r="H57" s="386">
        <f>1+217.34*EXP(-0.2528*$A57)</f>
        <v>1.00025615263713</v>
      </c>
      <c r="I57" s="386">
        <f>50000/H57</f>
        <v>49987.195648012</v>
      </c>
      <c r="J57" s="386">
        <f>1+217.34*EXP(-0.27*$A57)</f>
        <v>1.00010118732537</v>
      </c>
      <c r="K57" s="386">
        <f>50000/J57</f>
        <v>49994.9411456234</v>
      </c>
      <c r="L57" s="386">
        <f>1+261.01*EXP(-0.26*$A57)</f>
        <v>1.00020852715629</v>
      </c>
      <c r="M57" s="386">
        <f>60000/L57</f>
        <v>59987.4909790932</v>
      </c>
      <c r="N57" s="386">
        <f>1+435.68*EXP(-0.27*$A57)</f>
        <v>1.00020284022231</v>
      </c>
      <c r="O57" s="386">
        <f>100000/N57</f>
        <v>99979.7200913502</v>
      </c>
      <c r="P57" s="386">
        <f>1+392.01*EXP(-0.2528*$A57)</f>
        <v>1.0004620152539</v>
      </c>
      <c r="Q57" s="386">
        <f>90000/P57</f>
        <v>89958.4378295058</v>
      </c>
      <c r="R57" s="386">
        <f>1+435.68*EXP(-0.2528*$A57)</f>
        <v>1.00051348385454</v>
      </c>
      <c r="S57" s="386">
        <f>100000/R57</f>
        <v>99948.677967581</v>
      </c>
      <c r="T57" s="386">
        <f>1+872.36*EXP(-0.1428*($A57+13))</f>
        <v>1.06102950658511</v>
      </c>
      <c r="U57" s="386">
        <f>200000/T57</f>
        <v>188496.17165096</v>
      </c>
    </row>
    <row r="58" ht="26" customHeight="1">
      <c r="A58" s="400">
        <f>A57+1</f>
        <v>55</v>
      </c>
      <c r="B58" s="141">
        <v>181228</v>
      </c>
      <c r="C58" s="382"/>
      <c r="D58" s="383">
        <f>1+435.68*EXP(-0.2528*$A58)</f>
        <v>1.0003987834696</v>
      </c>
      <c r="E58" s="384">
        <f>100000/D58</f>
        <v>99960.137549526306</v>
      </c>
      <c r="F58" s="384">
        <f>1+348.34*EXP(-0.2528*$A58)</f>
        <v>1.00031884005188</v>
      </c>
      <c r="G58" s="384">
        <f>80000/F58</f>
        <v>79974.500925975706</v>
      </c>
      <c r="H58" s="384">
        <f>1+217.34*EXP(-0.2528*$A58)</f>
        <v>1.00019893407842</v>
      </c>
      <c r="I58" s="384">
        <f>50000/H58</f>
        <v>49990.0552744238</v>
      </c>
      <c r="J58" s="384">
        <f>1+217.34*EXP(-0.27*$A58)</f>
        <v>1.00007724432927</v>
      </c>
      <c r="K58" s="384">
        <f>50000/J58</f>
        <v>49996.1380818478</v>
      </c>
      <c r="L58" s="384">
        <f>1+261.01*EXP(-0.26*$A58)</f>
        <v>1.00016078519454</v>
      </c>
      <c r="M58" s="384">
        <f>60000/L58</f>
        <v>59990.354439191</v>
      </c>
      <c r="N58" s="384">
        <f>1+435.68*EXP(-0.27*$A58)</f>
        <v>1.00015484406633</v>
      </c>
      <c r="O58" s="384">
        <f>100000/N58</f>
        <v>99984.5179906643</v>
      </c>
      <c r="P58" s="384">
        <f>1+392.01*EXP(-0.2528*$A58)</f>
        <v>1.00035881176074</v>
      </c>
      <c r="Q58" s="384">
        <f>90000/P58</f>
        <v>89967.7185245065</v>
      </c>
      <c r="R58" s="384">
        <f>1+435.68*EXP(-0.2528*$A58)</f>
        <v>1.0003987834696</v>
      </c>
      <c r="S58" s="384">
        <f>100000/R58</f>
        <v>99960.137549526306</v>
      </c>
      <c r="T58" s="384">
        <f>1+872.36*EXP(-0.1428*($A58+13))</f>
        <v>1.05290815372798</v>
      </c>
      <c r="U58" s="384">
        <f>200000/T58</f>
        <v>189950.091365396</v>
      </c>
    </row>
    <row r="59" ht="26" customHeight="1">
      <c r="A59" s="400">
        <f>A58+1</f>
        <v>56</v>
      </c>
      <c r="B59" s="140">
        <v>183957</v>
      </c>
      <c r="C59" s="378"/>
      <c r="D59" s="385">
        <f>1+435.68*EXP(-0.2528*$A59)</f>
        <v>1.00030970449065</v>
      </c>
      <c r="E59" s="386">
        <f>100000/D59</f>
        <v>99969.039139652494</v>
      </c>
      <c r="F59" s="386">
        <f>1+348.34*EXP(-0.2528*$A59)</f>
        <v>1.00024761857849</v>
      </c>
      <c r="G59" s="386">
        <f>80000/F59</f>
        <v>79980.1954177033</v>
      </c>
      <c r="H59" s="386">
        <f>1+217.34*EXP(-0.2528*$A59)</f>
        <v>1.00015449681876</v>
      </c>
      <c r="I59" s="386">
        <f>50000/H59</f>
        <v>49992.276352341</v>
      </c>
      <c r="J59" s="386">
        <f>1+217.34*EXP(-0.27*$A59)</f>
        <v>1.00005896673702</v>
      </c>
      <c r="K59" s="386">
        <f>50000/J59</f>
        <v>49997.0518369926</v>
      </c>
      <c r="L59" s="386">
        <f>1+261.01*EXP(-0.26*$A59)</f>
        <v>1.00012397367922</v>
      </c>
      <c r="M59" s="386">
        <f>60000/L59</f>
        <v>59992.5625013009</v>
      </c>
      <c r="N59" s="386">
        <f>1+435.68*EXP(-0.27*$A59)</f>
        <v>1.00011820478506</v>
      </c>
      <c r="O59" s="386">
        <f>100000/N59</f>
        <v>99988.180918565995</v>
      </c>
      <c r="P59" s="386">
        <f>1+392.01*EXP(-0.2528*$A59)</f>
        <v>1.00027866153457</v>
      </c>
      <c r="Q59" s="386">
        <f>90000/P59</f>
        <v>89974.9274486443</v>
      </c>
      <c r="R59" s="386">
        <f>1+435.68*EXP(-0.2528*$A59)</f>
        <v>1.00030970449065</v>
      </c>
      <c r="S59" s="386">
        <f>100000/R59</f>
        <v>99969.039139652494</v>
      </c>
      <c r="T59" s="386">
        <f>1+872.36*EXP(-0.1428*($A59+13))</f>
        <v>1.04586753011021</v>
      </c>
      <c r="U59" s="386">
        <f>200000/T59</f>
        <v>191228.806939751</v>
      </c>
    </row>
    <row r="60" ht="26" customHeight="1">
      <c r="A60" s="400">
        <f>A59+1</f>
        <v>57</v>
      </c>
      <c r="B60" s="141">
        <v>187327</v>
      </c>
      <c r="C60" s="382"/>
      <c r="D60" s="383">
        <f>1+435.68*EXP(-0.2528*$A60)</f>
        <v>1.00024052368978</v>
      </c>
      <c r="E60" s="384">
        <f>100000/D60</f>
        <v>99975.9534147954</v>
      </c>
      <c r="F60" s="384">
        <f>1+348.34*EXP(-0.2528*$A60)</f>
        <v>1.00019230633056</v>
      </c>
      <c r="G60" s="384">
        <f>80000/F60</f>
        <v>79984.618451524293</v>
      </c>
      <c r="H60" s="384">
        <f>1+217.34*EXP(-0.2528*$A60)</f>
        <v>1.00011998581238</v>
      </c>
      <c r="I60" s="384">
        <f>50000/H60</f>
        <v>49994.0014291244</v>
      </c>
      <c r="J60" s="384">
        <f>1+217.34*EXP(-0.27*$A60)</f>
        <v>1.00004501399789</v>
      </c>
      <c r="K60" s="384">
        <f>50000/J60</f>
        <v>49997.7494014139</v>
      </c>
      <c r="L60" s="384">
        <f>1+261.01*EXP(-0.26*$A60)</f>
        <v>1.00009559010196</v>
      </c>
      <c r="M60" s="384">
        <f>60000/L60</f>
        <v>59994.2651420781</v>
      </c>
      <c r="N60" s="384">
        <f>1+435.68*EXP(-0.27*$A60)</f>
        <v>1.00009023510905</v>
      </c>
      <c r="O60" s="384">
        <f>100000/N60</f>
        <v>99990.977303259</v>
      </c>
      <c r="P60" s="384">
        <f>1+392.01*EXP(-0.2528*$A60)</f>
        <v>1.00021641501017</v>
      </c>
      <c r="Q60" s="384">
        <f>90000/P60</f>
        <v>89980.5268633638</v>
      </c>
      <c r="R60" s="384">
        <f>1+435.68*EXP(-0.2528*$A60)</f>
        <v>1.00024052368978</v>
      </c>
      <c r="S60" s="384">
        <f>100000/R60</f>
        <v>99975.9534147954</v>
      </c>
      <c r="T60" s="384">
        <f>1+872.36*EXP(-0.1428*($A60+13))</f>
        <v>1.03976382032205</v>
      </c>
      <c r="U60" s="384">
        <f>200000/T60</f>
        <v>192351.374505465</v>
      </c>
    </row>
    <row r="61" ht="26" customHeight="1">
      <c r="A61" s="400">
        <f>A60+1</f>
        <v>58</v>
      </c>
      <c r="B61" s="140">
        <v>189973</v>
      </c>
      <c r="C61" s="378"/>
      <c r="D61" s="385">
        <f>1+435.68*EXP(-0.2528*$A61)</f>
        <v>1.00018679627545</v>
      </c>
      <c r="E61" s="386">
        <f>100000/D61</f>
        <v>99981.3238610882</v>
      </c>
      <c r="F61" s="386">
        <f>1+348.34*EXP(-0.2528*$A61)</f>
        <v>1.00014934955607</v>
      </c>
      <c r="G61" s="386">
        <f>80000/F61</f>
        <v>79988.0538196711</v>
      </c>
      <c r="H61" s="386">
        <f>1+217.34*EXP(-0.2528*$A61)</f>
        <v>1.00009318376447</v>
      </c>
      <c r="I61" s="386">
        <f>50000/H61</f>
        <v>49995.3412458967</v>
      </c>
      <c r="J61" s="386">
        <f>1+217.34*EXP(-0.27*$A61)</f>
        <v>1.00003436276295</v>
      </c>
      <c r="K61" s="386">
        <f>50000/J61</f>
        <v>49998.2819208904</v>
      </c>
      <c r="L61" s="386">
        <f>1+261.01*EXP(-0.26*$A61)</f>
        <v>1.0000737048997</v>
      </c>
      <c r="M61" s="386">
        <f>60000/L61</f>
        <v>59995.5780319387</v>
      </c>
      <c r="N61" s="386">
        <f>1+435.68*EXP(-0.27*$A61)</f>
        <v>1.00006888363192</v>
      </c>
      <c r="O61" s="386">
        <f>100000/N61</f>
        <v>99993.112111270806</v>
      </c>
      <c r="P61" s="386">
        <f>1+392.01*EXP(-0.2528*$A61)</f>
        <v>1.00016807291576</v>
      </c>
      <c r="Q61" s="386">
        <f>90000/P61</f>
        <v>89984.8759795198</v>
      </c>
      <c r="R61" s="386">
        <f>1+435.68*EXP(-0.2528*$A61)</f>
        <v>1.00018679627545</v>
      </c>
      <c r="S61" s="386">
        <f>100000/R61</f>
        <v>99981.3238610882</v>
      </c>
      <c r="T61" s="386">
        <f>1+872.36*EXP(-0.1428*($A61+13))</f>
        <v>1.03447234683893</v>
      </c>
      <c r="U61" s="386">
        <f>200000/T61</f>
        <v>193335.279199242</v>
      </c>
    </row>
    <row r="62" ht="26" customHeight="1">
      <c r="A62" s="400">
        <f>A61+1</f>
        <v>59</v>
      </c>
      <c r="B62" s="141">
        <v>192994</v>
      </c>
      <c r="C62" s="382"/>
      <c r="D62" s="383">
        <f>1+435.68*EXP(-0.2528*$A62)</f>
        <v>1.00014507031949</v>
      </c>
      <c r="E62" s="384">
        <f>100000/D62</f>
        <v>99985.4950722855</v>
      </c>
      <c r="F62" s="384">
        <f>1+348.34*EXP(-0.2528*$A62)</f>
        <v>1.0001159883288</v>
      </c>
      <c r="G62" s="384">
        <f>80000/F62</f>
        <v>79990.7220098346</v>
      </c>
      <c r="H62" s="384">
        <f>1+217.34*EXP(-0.2528*$A62)</f>
        <v>1.00007236867251</v>
      </c>
      <c r="I62" s="384">
        <f>50000/H62</f>
        <v>49996.3818282168</v>
      </c>
      <c r="J62" s="384">
        <f>1+217.34*EXP(-0.27*$A62)</f>
        <v>1.0000262318286</v>
      </c>
      <c r="K62" s="384">
        <f>50000/J62</f>
        <v>49998.6884429745</v>
      </c>
      <c r="L62" s="384">
        <f>1+261.01*EXP(-0.26*$A62)</f>
        <v>1.0000568302798</v>
      </c>
      <c r="M62" s="384">
        <f>60000/L62</f>
        <v>59996.5903769818</v>
      </c>
      <c r="N62" s="384">
        <f>1+435.68*EXP(-0.27*$A62)</f>
        <v>1.0000525843521</v>
      </c>
      <c r="O62" s="384">
        <f>100000/N62</f>
        <v>99994.7418412869</v>
      </c>
      <c r="P62" s="384">
        <f>1+392.01*EXP(-0.2528*$A62)</f>
        <v>1.00013052932415</v>
      </c>
      <c r="Q62" s="384">
        <f>90000/P62</f>
        <v>89988.2538940378</v>
      </c>
      <c r="R62" s="384">
        <f>1+435.68*EXP(-0.2528*$A62)</f>
        <v>1.00014507031949</v>
      </c>
      <c r="S62" s="384">
        <f>100000/R62</f>
        <v>99985.4950722855</v>
      </c>
      <c r="T62" s="384">
        <f>1+872.36*EXP(-0.1428*($A62+13))</f>
        <v>1.02988502329402</v>
      </c>
      <c r="U62" s="384">
        <f>200000/T62</f>
        <v>194196.435015933</v>
      </c>
    </row>
    <row r="63" ht="26" customHeight="1">
      <c r="A63" s="400">
        <f>A62+1</f>
        <v>60</v>
      </c>
      <c r="B63" s="140">
        <v>195351</v>
      </c>
      <c r="C63" s="378"/>
      <c r="D63" s="385">
        <f>1+435.68*EXP(-0.2528*$A63)</f>
        <v>1.00011266497443</v>
      </c>
      <c r="E63" s="386">
        <f>100000/D63</f>
        <v>99988.7347717537</v>
      </c>
      <c r="F63" s="386">
        <f>1+348.34*EXP(-0.2528*$A63)</f>
        <v>1.00009007922602</v>
      </c>
      <c r="G63" s="386">
        <f>80000/F63</f>
        <v>79992.7943110013</v>
      </c>
      <c r="H63" s="386">
        <f>1+217.34*EXP(-0.2528*$A63)</f>
        <v>1.00005620318937</v>
      </c>
      <c r="I63" s="386">
        <f>50000/H63</f>
        <v>49997.1899984625</v>
      </c>
      <c r="J63" s="386">
        <f>1+217.34*EXP(-0.27*$A63)</f>
        <v>1.00002002484005</v>
      </c>
      <c r="K63" s="386">
        <f>50000/J63</f>
        <v>49998.9987780468</v>
      </c>
      <c r="L63" s="386">
        <f>1+261.01*EXP(-0.26*$A63)</f>
        <v>1.00004381907736</v>
      </c>
      <c r="M63" s="386">
        <f>60000/L63</f>
        <v>59997.37097056</v>
      </c>
      <c r="N63" s="386">
        <f>1+435.68*EXP(-0.27*$A63)</f>
        <v>1.00004014181612</v>
      </c>
      <c r="O63" s="386">
        <f>100000/N63</f>
        <v>99995.9859795181</v>
      </c>
      <c r="P63" s="386">
        <f>1+392.01*EXP(-0.2528*$A63)</f>
        <v>1.00010137210023</v>
      </c>
      <c r="Q63" s="386">
        <f>90000/P63</f>
        <v>89990.8774357528</v>
      </c>
      <c r="R63" s="386">
        <f>1+435.68*EXP(-0.2528*$A63)</f>
        <v>1.00011266497443</v>
      </c>
      <c r="S63" s="386">
        <f>100000/R63</f>
        <v>99988.7347717537</v>
      </c>
      <c r="T63" s="386">
        <f>1+872.36*EXP(-0.1428*($A63+13))</f>
        <v>1.02590814665033</v>
      </c>
      <c r="U63" s="386">
        <f>200000/T63</f>
        <v>194949.226841619</v>
      </c>
    </row>
    <row r="64" ht="26" customHeight="1">
      <c r="A64" s="400">
        <f>A63+1</f>
        <v>61</v>
      </c>
      <c r="B64" s="141">
        <v>197675</v>
      </c>
      <c r="C64" s="382"/>
      <c r="D64" s="383">
        <f>1+435.68*EXP(-0.2528*$A64)</f>
        <v>1.00008749823195</v>
      </c>
      <c r="E64" s="384">
        <f>100000/D64</f>
        <v>99991.2509423321</v>
      </c>
      <c r="F64" s="384">
        <f>1+348.34*EXP(-0.2528*$A64)</f>
        <v>1.00006995761595</v>
      </c>
      <c r="G64" s="384">
        <f>80000/F64</f>
        <v>79994.4037822221</v>
      </c>
      <c r="H64" s="384">
        <f>1+217.34*EXP(-0.2528*$A64)</f>
        <v>1.00004364870027</v>
      </c>
      <c r="I64" s="384">
        <f>50000/H64</f>
        <v>49997.8176602428</v>
      </c>
      <c r="J64" s="384">
        <f>1+217.34*EXP(-0.27*$A64)</f>
        <v>1.00001528655227</v>
      </c>
      <c r="K64" s="384">
        <f>50000/J64</f>
        <v>49999.2356840703</v>
      </c>
      <c r="L64" s="384">
        <f>1+261.01*EXP(-0.26*$A64)</f>
        <v>1.00003378676909</v>
      </c>
      <c r="M64" s="384">
        <f>60000/L64</f>
        <v>59997.972862345</v>
      </c>
      <c r="N64" s="384">
        <f>1+435.68*EXP(-0.27*$A64)</f>
        <v>1.00003064343929</v>
      </c>
      <c r="O64" s="384">
        <f>100000/N64</f>
        <v>99996.9357499702</v>
      </c>
      <c r="P64" s="384">
        <f>1+392.01*EXP(-0.2528*$A64)</f>
        <v>1.00007872792395</v>
      </c>
      <c r="Q64" s="384">
        <f>90000/P64</f>
        <v>89992.9150446283</v>
      </c>
      <c r="R64" s="384">
        <f>1+435.68*EXP(-0.2528*$A64)</f>
        <v>1.00008749823195</v>
      </c>
      <c r="S64" s="384">
        <f>100000/R64</f>
        <v>99991.2509423321</v>
      </c>
      <c r="T64" s="384">
        <f>1+872.36*EXP(-0.1428*($A64+13))</f>
        <v>1.02246048317417</v>
      </c>
      <c r="U64" s="384">
        <f>200000/T64</f>
        <v>195606.581663784</v>
      </c>
    </row>
    <row r="65" ht="26" customHeight="1">
      <c r="A65" s="400">
        <f>A64+1</f>
        <v>62</v>
      </c>
      <c r="B65" s="140">
        <v>199414</v>
      </c>
      <c r="C65" s="378"/>
      <c r="D65" s="385">
        <f>1+435.68*EXP(-0.2528*$A65)</f>
        <v>1.0000679531561</v>
      </c>
      <c r="E65" s="386">
        <f>100000/D65</f>
        <v>99993.205146121807</v>
      </c>
      <c r="F65" s="386">
        <f>1+348.34*EXP(-0.2528*$A65)</f>
        <v>1.00005433070693</v>
      </c>
      <c r="G65" s="386">
        <f>80000/F65</f>
        <v>79995.6537795788</v>
      </c>
      <c r="H65" s="386">
        <f>1+217.34*EXP(-0.2528*$A65)</f>
        <v>1.00003389859288</v>
      </c>
      <c r="I65" s="386">
        <f>50000/H65</f>
        <v>49998.3051278098</v>
      </c>
      <c r="J65" s="386">
        <f>1+217.34*EXP(-0.27*$A65)</f>
        <v>1.00001166944055</v>
      </c>
      <c r="K65" s="386">
        <f>50000/J65</f>
        <v>49999.4165347812</v>
      </c>
      <c r="L65" s="386">
        <f>1+261.01*EXP(-0.26*$A65)</f>
        <v>1.00002605134188</v>
      </c>
      <c r="M65" s="386">
        <f>60000/L65</f>
        <v>59998.4369602065</v>
      </c>
      <c r="N65" s="386">
        <f>1+435.68*EXP(-0.27*$A65)</f>
        <v>1.00002339257319</v>
      </c>
      <c r="O65" s="386">
        <f>100000/N65</f>
        <v>99997.660797401</v>
      </c>
      <c r="P65" s="386">
        <f>1+392.01*EXP(-0.2528*$A65)</f>
        <v>1.00006114193151</v>
      </c>
      <c r="Q65" s="386">
        <f>90000/P65</f>
        <v>89994.4975625938</v>
      </c>
      <c r="R65" s="386">
        <f>1+435.68*EXP(-0.2528*$A65)</f>
        <v>1.0000679531561</v>
      </c>
      <c r="S65" s="386">
        <f>100000/R65</f>
        <v>99993.205146121807</v>
      </c>
      <c r="T65" s="386">
        <f>1+872.36*EXP(-0.1428*($A65+13))</f>
        <v>1.01947160911299</v>
      </c>
      <c r="U65" s="386">
        <f>200000/T65</f>
        <v>196180.058583499</v>
      </c>
    </row>
    <row r="66" ht="26" customHeight="1">
      <c r="A66" s="400">
        <f>A65+1</f>
        <v>63</v>
      </c>
      <c r="B66" s="141">
        <v>201505</v>
      </c>
      <c r="C66" s="382"/>
      <c r="D66" s="383">
        <f>1+435.68*EXP(-0.2528*$A66)</f>
        <v>1.00005277399692</v>
      </c>
      <c r="E66" s="384">
        <f>100000/D66</f>
        <v>99994.7228788028</v>
      </c>
      <c r="F66" s="384">
        <f>1+348.34*EXP(-0.2528*$A66)</f>
        <v>1.00004219448698</v>
      </c>
      <c r="G66" s="384">
        <f>80000/F66</f>
        <v>79996.6245834656</v>
      </c>
      <c r="H66" s="384">
        <f>1+217.34*EXP(-0.2528*$A66)</f>
        <v>1.00002632643337</v>
      </c>
      <c r="I66" s="384">
        <f>50000/H66</f>
        <v>49998.6837129846</v>
      </c>
      <c r="J66" s="384">
        <f>1+217.34*EXP(-0.27*$A66)</f>
        <v>1.00000890821162</v>
      </c>
      <c r="K66" s="384">
        <f>50000/J66</f>
        <v>49999.5545933868</v>
      </c>
      <c r="L66" s="384">
        <f>1+261.01*EXP(-0.26*$A66)</f>
        <v>1.00002008692847</v>
      </c>
      <c r="M66" s="384">
        <f>60000/L66</f>
        <v>59998.7948085004</v>
      </c>
      <c r="N66" s="384">
        <f>1+435.68*EXP(-0.27*$A66)</f>
        <v>1.00001785741069</v>
      </c>
      <c r="O66" s="384">
        <f>100000/N66</f>
        <v>99998.2142908191</v>
      </c>
      <c r="P66" s="384">
        <f>1+392.01*EXP(-0.2528*$A66)</f>
        <v>1.00004748424195</v>
      </c>
      <c r="Q66" s="384">
        <f>90000/P66</f>
        <v>89995.7266211427</v>
      </c>
      <c r="R66" s="384">
        <f>1+435.68*EXP(-0.2528*$A66)</f>
        <v>1.00005277399692</v>
      </c>
      <c r="S66" s="384">
        <f>100000/R66</f>
        <v>99994.7228788028</v>
      </c>
      <c r="T66" s="384">
        <f>1+872.36*EXP(-0.1428*($A66+13))</f>
        <v>1.01688047218347</v>
      </c>
      <c r="U66" s="384">
        <f>200000/T66</f>
        <v>196679.949582034</v>
      </c>
    </row>
    <row r="67" ht="26" customHeight="1">
      <c r="A67" s="400">
        <f>A66+1</f>
        <v>64</v>
      </c>
      <c r="B67" s="401"/>
      <c r="C67" s="378"/>
      <c r="D67" s="385">
        <f>1+435.68*EXP(-0.2528*$A67)</f>
        <v>1.00004098550989</v>
      </c>
      <c r="E67" s="386">
        <f>100000/D67</f>
        <v>99995.9016169853</v>
      </c>
      <c r="F67" s="386">
        <f>1+348.34*EXP(-0.2528*$A67)</f>
        <v>1.00003276921712</v>
      </c>
      <c r="G67" s="386">
        <f>80000/F67</f>
        <v>79997.378548533306</v>
      </c>
      <c r="H67" s="386">
        <f>1+217.34*EXP(-0.2528*$A67)</f>
        <v>1.00002044571869</v>
      </c>
      <c r="I67" s="386">
        <f>50000/H67</f>
        <v>49998.9777349664</v>
      </c>
      <c r="J67" s="386">
        <f>1+217.34*EXP(-0.27*$A67)</f>
        <v>1.00000680034608</v>
      </c>
      <c r="K67" s="386">
        <f>50000/J67</f>
        <v>49999.6599850082</v>
      </c>
      <c r="L67" s="386">
        <f>1+261.01*EXP(-0.26*$A67)</f>
        <v>1.00001548805805</v>
      </c>
      <c r="M67" s="386">
        <f>60000/L67</f>
        <v>59999.0707309096</v>
      </c>
      <c r="N67" s="386">
        <f>1+435.68*EXP(-0.27*$A67)</f>
        <v>1.00001363198114</v>
      </c>
      <c r="O67" s="386">
        <f>100000/N67</f>
        <v>99998.6368204688</v>
      </c>
      <c r="P67" s="386">
        <f>1+392.01*EXP(-0.2528*$A67)</f>
        <v>1.0000368773635</v>
      </c>
      <c r="Q67" s="386">
        <f>90000/P67</f>
        <v>89996.681159675107</v>
      </c>
      <c r="R67" s="386">
        <f>1+435.68*EXP(-0.2528*$A67)</f>
        <v>1.00004098550989</v>
      </c>
      <c r="S67" s="386">
        <f>100000/R67</f>
        <v>99995.9016169853</v>
      </c>
      <c r="T67" s="386">
        <f>1+872.36*EXP(-0.1428*($A67+13))</f>
        <v>1.01463414448614</v>
      </c>
      <c r="U67" s="386">
        <f>200000/T67</f>
        <v>197115.384975823</v>
      </c>
    </row>
    <row r="68" ht="26" customHeight="1">
      <c r="A68" s="400">
        <f>A67+1</f>
        <v>65</v>
      </c>
      <c r="B68" s="402"/>
      <c r="C68" s="382"/>
      <c r="D68" s="383">
        <f>1+435.68*EXP(-0.2528*$A68)</f>
        <v>1.00003183029747</v>
      </c>
      <c r="E68" s="384">
        <f>100000/D68</f>
        <v>99996.817071566606</v>
      </c>
      <c r="F68" s="384">
        <f>1+348.34*EXP(-0.2528*$A68)</f>
        <v>1.00002544933396</v>
      </c>
      <c r="G68" s="384">
        <f>80000/F68</f>
        <v>79997.964105095394</v>
      </c>
      <c r="H68" s="384">
        <f>1+217.34*EXP(-0.2528*$A68)</f>
        <v>1.00001587861929</v>
      </c>
      <c r="I68" s="384">
        <f>50000/H68</f>
        <v>49999.2060816418</v>
      </c>
      <c r="J68" s="384">
        <f>1+217.34*EXP(-0.27*$A68)</f>
        <v>1.00000519124475</v>
      </c>
      <c r="K68" s="384">
        <f>50000/J68</f>
        <v>49999.7404391099</v>
      </c>
      <c r="L68" s="384">
        <f>1+261.01*EXP(-0.26*$A68)</f>
        <v>1.00001194209172</v>
      </c>
      <c r="M68" s="384">
        <f>60000/L68</f>
        <v>59999.2834830535</v>
      </c>
      <c r="N68" s="384">
        <f>1+435.68*EXP(-0.27*$A68)</f>
        <v>1.00001040637487</v>
      </c>
      <c r="O68" s="384">
        <f>100000/N68</f>
        <v>99998.959373342193</v>
      </c>
      <c r="P68" s="384">
        <f>1+392.01*EXP(-0.2528*$A68)</f>
        <v>1.00002863981572</v>
      </c>
      <c r="Q68" s="384">
        <f>90000/P68</f>
        <v>89997.4224904046</v>
      </c>
      <c r="R68" s="384">
        <f>1+435.68*EXP(-0.2528*$A68)</f>
        <v>1.00003183029747</v>
      </c>
      <c r="S68" s="384">
        <f>100000/R68</f>
        <v>99996.817071566606</v>
      </c>
      <c r="T68" s="384">
        <f>1+872.36*EXP(-0.1428*($A68+13))</f>
        <v>1.01268674137272</v>
      </c>
      <c r="U68" s="384">
        <f>200000/T68</f>
        <v>197494.43912823</v>
      </c>
    </row>
  </sheetData>
  <mergeCells count="1">
    <mergeCell ref="A1: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K45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3" customWidth="1"/>
    <col min="2" max="11" width="16.3516" style="403" customWidth="1"/>
    <col min="12" max="16384" width="16.3516" style="403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239</v>
      </c>
      <c r="F2" t="s" s="6">
        <v>240</v>
      </c>
      <c r="G2" t="s" s="6">
        <v>241</v>
      </c>
      <c r="H2" t="s" s="4">
        <v>242</v>
      </c>
      <c r="I2" t="s" s="6">
        <v>29</v>
      </c>
      <c r="J2" t="s" s="6">
        <v>31</v>
      </c>
      <c r="K2" t="s" s="4">
        <v>242</v>
      </c>
    </row>
    <row r="3" ht="26" customHeight="1">
      <c r="B3" s="10">
        <v>43885</v>
      </c>
      <c r="C3" s="11">
        <v>221</v>
      </c>
      <c r="D3" s="127">
        <v>1</v>
      </c>
      <c r="E3" s="127">
        <f>C3/5</f>
        <v>44.2</v>
      </c>
      <c r="F3" s="404"/>
      <c r="G3" s="127">
        <v>1</v>
      </c>
      <c r="H3" s="127">
        <v>20</v>
      </c>
      <c r="I3" s="127">
        <v>1</v>
      </c>
      <c r="J3" s="404"/>
      <c r="K3" s="404"/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29">
        <f>C4/5</f>
        <v>18</v>
      </c>
      <c r="F4" s="405"/>
      <c r="G4" s="129">
        <v>3</v>
      </c>
      <c r="H4" s="129">
        <f>C4-C3</f>
        <v>-131</v>
      </c>
      <c r="I4" s="129">
        <f>D4-D3</f>
        <v>2</v>
      </c>
      <c r="J4" s="129">
        <f>I4-I3</f>
        <v>1</v>
      </c>
      <c r="K4" s="129">
        <f>(H4-H3)/7.5</f>
        <v>-20.1333333333333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7">
        <f>C5/5</f>
        <v>14.8</v>
      </c>
      <c r="F5" s="404"/>
      <c r="G5" s="127">
        <v>2</v>
      </c>
      <c r="H5" s="127">
        <f>C5-C4</f>
        <v>-16</v>
      </c>
      <c r="I5" s="127">
        <f>D5-D4</f>
        <v>-1</v>
      </c>
      <c r="J5" s="127">
        <f>I5-I4</f>
        <v>-3</v>
      </c>
      <c r="K5" s="127">
        <f>(H5-H4)/7.5</f>
        <v>15.3333333333333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29">
        <f>C6/5</f>
        <v>40.6</v>
      </c>
      <c r="F6" s="405"/>
      <c r="G6" s="129">
        <v>5</v>
      </c>
      <c r="H6" s="129">
        <f>C6-C5</f>
        <v>129</v>
      </c>
      <c r="I6" s="129">
        <f>D6-D5</f>
        <v>3</v>
      </c>
      <c r="J6" s="129">
        <f>I6-I5</f>
        <v>4</v>
      </c>
      <c r="K6" s="129">
        <f>(H6-H5)/7.5</f>
        <v>19.3333333333333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7">
        <f>C7/5</f>
        <v>46.6</v>
      </c>
      <c r="F7" s="404"/>
      <c r="G7" s="127">
        <v>4</v>
      </c>
      <c r="H7" s="127">
        <f>C7-C6</f>
        <v>30</v>
      </c>
      <c r="I7" s="127">
        <f>D7-D6</f>
        <v>-1</v>
      </c>
      <c r="J7" s="127">
        <f>I7-I6</f>
        <v>-4</v>
      </c>
      <c r="K7" s="127">
        <f>(H7-H6)/7.5</f>
        <v>-13.2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29">
        <f>C8/5</f>
        <v>45.6</v>
      </c>
      <c r="F8" s="405"/>
      <c r="G8" s="129">
        <v>8</v>
      </c>
      <c r="H8" s="129">
        <f>C8-C7</f>
        <v>-5</v>
      </c>
      <c r="I8" s="129">
        <f>D8-D7</f>
        <v>4</v>
      </c>
      <c r="J8" s="129">
        <f>I8-I7</f>
        <v>5</v>
      </c>
      <c r="K8" s="129">
        <f>(H8-H7)/7.5</f>
        <v>-4.66666666666667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7">
        <f>C9/5</f>
        <v>105.6</v>
      </c>
      <c r="F9" s="127">
        <f>D9/C3</f>
        <v>0.0226244343891403</v>
      </c>
      <c r="G9" s="127">
        <f>C3*0.19</f>
        <v>41.99</v>
      </c>
      <c r="H9" s="127">
        <f>C9-C8</f>
        <v>300</v>
      </c>
      <c r="I9" s="127">
        <f>D9-D8</f>
        <v>-3</v>
      </c>
      <c r="J9" s="127">
        <f>I9-I8</f>
        <v>-7</v>
      </c>
      <c r="K9" s="127">
        <f>(H9-H8)/7.5</f>
        <v>40.6666666666667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29">
        <f>C10/5</f>
        <v>51.6</v>
      </c>
      <c r="F10" s="129">
        <f>D10/C4</f>
        <v>0.2</v>
      </c>
      <c r="G10" s="129">
        <f>C4*0.2</f>
        <v>18</v>
      </c>
      <c r="H10" s="129">
        <f>C10-C9</f>
        <v>-270</v>
      </c>
      <c r="I10" s="129">
        <f>D10-D9</f>
        <v>13</v>
      </c>
      <c r="J10" s="129">
        <f>I10-I9</f>
        <v>16</v>
      </c>
      <c r="K10" s="129">
        <f>(H10-H9)/7.5</f>
        <v>-76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7">
        <f>C11/5</f>
        <v>85.59999999999999</v>
      </c>
      <c r="F11" s="127">
        <f>D11/C5</f>
        <v>0.364864864864865</v>
      </c>
      <c r="G11" s="127">
        <f>C5*0.2</f>
        <v>14.8</v>
      </c>
      <c r="H11" s="127">
        <f>C11-C10</f>
        <v>170</v>
      </c>
      <c r="I11" s="127">
        <f>D11-D10</f>
        <v>9</v>
      </c>
      <c r="J11" s="127">
        <f>I11-I10</f>
        <v>-4</v>
      </c>
      <c r="K11" s="127">
        <f>(H11-H10)/7.5</f>
        <v>58.6666666666667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29">
        <f>C12/5</f>
        <v>88.59999999999999</v>
      </c>
      <c r="F12" s="129">
        <f>D12/C6</f>
        <v>0.137931034482759</v>
      </c>
      <c r="G12" s="129">
        <f>C6*0.2</f>
        <v>40.6</v>
      </c>
      <c r="H12" s="129">
        <f>C12-C11</f>
        <v>15</v>
      </c>
      <c r="I12" s="129">
        <f>D12-D11</f>
        <v>1</v>
      </c>
      <c r="J12" s="129">
        <f>I12-I11</f>
        <v>-8</v>
      </c>
      <c r="K12" s="129">
        <f>(H12-H11)/7.5</f>
        <v>-20.6666666666667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7">
        <f>C13/5</f>
        <v>118</v>
      </c>
      <c r="F13" s="127">
        <f>D13/C7</f>
        <v>0.175965665236052</v>
      </c>
      <c r="G13" s="127">
        <f>C7*0.2</f>
        <v>46.6</v>
      </c>
      <c r="H13" s="127">
        <f>C13-C12</f>
        <v>147</v>
      </c>
      <c r="I13" s="127">
        <f>D13-D12</f>
        <v>13</v>
      </c>
      <c r="J13" s="127">
        <f>I13-I12</f>
        <v>12</v>
      </c>
      <c r="K13" s="127">
        <f>(H13-H12)/7.5</f>
        <v>17.6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29">
        <f>C14/5</f>
        <v>124</v>
      </c>
      <c r="F14" s="129">
        <f>D14/C8</f>
        <v>0.214912280701754</v>
      </c>
      <c r="G14" s="129">
        <f>C8*0.2</f>
        <v>45.6</v>
      </c>
      <c r="H14" s="129">
        <f>C14-C13</f>
        <v>30</v>
      </c>
      <c r="I14" s="129">
        <f>D14-D13</f>
        <v>8</v>
      </c>
      <c r="J14" s="129">
        <f>I14-I13</f>
        <v>-5</v>
      </c>
      <c r="K14" s="129">
        <f>(H14-H13)/7.5</f>
        <v>-15.6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7">
        <f>C15/5</f>
        <v>229</v>
      </c>
      <c r="F15" s="127">
        <f>D15/C9</f>
        <v>0.0681818181818182</v>
      </c>
      <c r="G15" s="127">
        <f>C9*0.2</f>
        <v>105.6</v>
      </c>
      <c r="H15" s="127">
        <f>C15-C14</f>
        <v>525</v>
      </c>
      <c r="I15" s="127">
        <f>D15-D14</f>
        <v>-13</v>
      </c>
      <c r="J15" s="127">
        <f>I15-I14</f>
        <v>-21</v>
      </c>
      <c r="K15" s="127">
        <f>(H15-H14)/7.5</f>
        <v>66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29">
        <f>C16/5</f>
        <v>265.2</v>
      </c>
      <c r="F16" s="129">
        <f>D16/C10</f>
        <v>0.5155038759689921</v>
      </c>
      <c r="G16" s="129">
        <f>C10*0.2</f>
        <v>51.6</v>
      </c>
      <c r="H16" s="129">
        <f>C16-C15</f>
        <v>181</v>
      </c>
      <c r="I16" s="129">
        <f>D16-D15</f>
        <v>97</v>
      </c>
      <c r="J16" s="129">
        <f>I16-I15</f>
        <v>110</v>
      </c>
      <c r="K16" s="129">
        <f>(H16-H15)/7.5</f>
        <v>-45.8666666666667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7">
        <f>C17/5</f>
        <v>319.6</v>
      </c>
      <c r="F17" s="127">
        <f>D17/C11</f>
        <v>0.226635514018692</v>
      </c>
      <c r="G17" s="127">
        <f>C11*0.2</f>
        <v>85.59999999999999</v>
      </c>
      <c r="H17" s="127">
        <f>C17-C16</f>
        <v>272</v>
      </c>
      <c r="I17" s="127">
        <f>D17-D16</f>
        <v>-36</v>
      </c>
      <c r="J17" s="127">
        <f>I17-I16</f>
        <v>-133</v>
      </c>
      <c r="K17" s="127">
        <f>(H17-H16)/7.5</f>
        <v>12.1333333333333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29">
        <f>C18/5</f>
        <v>105.8</v>
      </c>
      <c r="F18" s="129">
        <f>D18/C12</f>
        <v>0.379232505643341</v>
      </c>
      <c r="G18" s="129">
        <f>C12*0.2</f>
        <v>88.59999999999999</v>
      </c>
      <c r="H18" s="129">
        <f>C18-C17</f>
        <v>-1069</v>
      </c>
      <c r="I18" s="129">
        <f>D18-D17</f>
        <v>71</v>
      </c>
      <c r="J18" s="129">
        <f>I18-I17</f>
        <v>107</v>
      </c>
      <c r="K18" s="129">
        <f>(H18-H17)/7.5</f>
        <v>-178.8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7">
        <f>C19/5</f>
        <v>415.2</v>
      </c>
      <c r="F19" s="127">
        <f>D19/C13</f>
        <v>0.332203389830508</v>
      </c>
      <c r="G19" s="127">
        <f>C13*0.2</f>
        <v>118</v>
      </c>
      <c r="H19" s="127">
        <f>C19-C18</f>
        <v>1547</v>
      </c>
      <c r="I19" s="127">
        <f>D19-D18</f>
        <v>28</v>
      </c>
      <c r="J19" s="127">
        <f>I19-I18</f>
        <v>-43</v>
      </c>
      <c r="K19" s="127">
        <f>(H19-H18)/7.5</f>
        <v>348.8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29">
        <f>C20/5</f>
        <v>449.8</v>
      </c>
      <c r="F20" s="129">
        <f>D20/C14</f>
        <v>0.304838709677419</v>
      </c>
      <c r="G20" s="129">
        <f>C14*0.2</f>
        <v>124</v>
      </c>
      <c r="H20" s="129">
        <f>C20-C19</f>
        <v>173</v>
      </c>
      <c r="I20" s="129">
        <f>D20-D19</f>
        <v>-7</v>
      </c>
      <c r="J20" s="129">
        <f>I20-I19</f>
        <v>-35</v>
      </c>
      <c r="K20" s="129">
        <f>(H20-H19)/7.5</f>
        <v>-183.2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7">
        <f>C21/5</f>
        <v>423.2</v>
      </c>
      <c r="F21" s="127">
        <f>D21/C15</f>
        <v>0.218340611353712</v>
      </c>
      <c r="G21" s="127">
        <f>C15*0.2</f>
        <v>229</v>
      </c>
      <c r="H21" s="127">
        <f>C21-C20</f>
        <v>-133</v>
      </c>
      <c r="I21" s="127">
        <f>D21-D20</f>
        <v>61</v>
      </c>
      <c r="J21" s="127">
        <f>I21-I20</f>
        <v>68</v>
      </c>
      <c r="K21" s="127">
        <f>(H21-H20)/7.5</f>
        <v>-40.8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29">
        <f>C22/5</f>
        <v>559</v>
      </c>
      <c r="F22" s="129">
        <f>D22/C16</f>
        <v>0.131975867269985</v>
      </c>
      <c r="G22" s="129">
        <f>C16*0.2</f>
        <v>265.2</v>
      </c>
      <c r="H22" s="129">
        <f>C22-C21</f>
        <v>679</v>
      </c>
      <c r="I22" s="129">
        <f>D22-D21</f>
        <v>-75</v>
      </c>
      <c r="J22" s="129">
        <f>I22-I21</f>
        <v>-136</v>
      </c>
      <c r="K22" s="129">
        <f>(H22-H21)/7.5</f>
        <v>108.266666666667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7">
        <f>C23/5</f>
        <v>570.6</v>
      </c>
      <c r="F23" s="127">
        <f>D23/C17</f>
        <v>0.230287859824781</v>
      </c>
      <c r="G23" s="127">
        <f>C17*0.2</f>
        <v>319.6</v>
      </c>
      <c r="H23" s="127">
        <f>C23-C22</f>
        <v>58</v>
      </c>
      <c r="I23" s="127">
        <f>D23-D22</f>
        <v>193</v>
      </c>
      <c r="J23" s="127">
        <f>I23-I22</f>
        <v>268</v>
      </c>
      <c r="K23" s="127">
        <f>(H23-H22)/7.5</f>
        <v>-82.8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29">
        <f>C24/5</f>
        <v>494</v>
      </c>
      <c r="F24" s="129">
        <f>D24/C18</f>
        <v>0.659735349716446</v>
      </c>
      <c r="G24" s="129">
        <f>C18*0.2</f>
        <v>105.8</v>
      </c>
      <c r="H24" s="129">
        <f>C24-C23</f>
        <v>-383</v>
      </c>
      <c r="I24" s="129">
        <f>D24-D23</f>
        <v>-19</v>
      </c>
      <c r="J24" s="129">
        <f>I24-I23</f>
        <v>-212</v>
      </c>
      <c r="K24" s="129">
        <f>(H24-H23)/7.5</f>
        <v>-58.8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7">
        <f>C25/5</f>
        <v>597.8</v>
      </c>
      <c r="F25" s="127">
        <f>D25/C19</f>
        <v>0.166184971098266</v>
      </c>
      <c r="G25" s="127">
        <f>C19*0.2</f>
        <v>415.2</v>
      </c>
      <c r="H25" s="127">
        <f>C25-C24</f>
        <v>519</v>
      </c>
      <c r="I25" s="127">
        <f>D25-D24</f>
        <v>-4</v>
      </c>
      <c r="J25" s="127">
        <f>I25-I24</f>
        <v>15</v>
      </c>
      <c r="K25" s="127">
        <f>(H25-H24)/7.5</f>
        <v>120.266666666667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29">
        <f>C26/5</f>
        <v>529.6</v>
      </c>
      <c r="F26" s="129">
        <f>D26/C20</f>
        <v>0.211204979991107</v>
      </c>
      <c r="G26" s="129">
        <f>C20*0.2</f>
        <v>449.8</v>
      </c>
      <c r="H26" s="129">
        <f>C26-C25</f>
        <v>-341</v>
      </c>
      <c r="I26" s="129">
        <f>D26-D25</f>
        <v>130</v>
      </c>
      <c r="J26" s="129">
        <f>I26-I25</f>
        <v>134</v>
      </c>
      <c r="K26" s="129">
        <f>(H26-H25)/7.5</f>
        <v>-114.666666666667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7">
        <f>C27/5</f>
        <v>896</v>
      </c>
      <c r="F27" s="127">
        <f>D27/C21</f>
        <v>0.20179584120983</v>
      </c>
      <c r="G27" s="127">
        <f>C21*0.2</f>
        <v>423.2</v>
      </c>
      <c r="H27" s="127">
        <f>C27-C26</f>
        <v>1832</v>
      </c>
      <c r="I27" s="127">
        <f>D27-D26</f>
        <v>-48</v>
      </c>
      <c r="J27" s="127">
        <f>I27-I26</f>
        <v>-178</v>
      </c>
      <c r="K27" s="127">
        <f>(H27-H26)/7.5</f>
        <v>289.733333333333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29">
        <f>C28/5</f>
        <v>934</v>
      </c>
      <c r="F28" s="129">
        <f>D28/C22</f>
        <v>0.22432915921288</v>
      </c>
      <c r="G28" s="129">
        <f>C22*0.2</f>
        <v>559</v>
      </c>
      <c r="H28" s="129">
        <f>C28-C27</f>
        <v>190</v>
      </c>
      <c r="I28" s="129">
        <f>D28-D27</f>
        <v>200</v>
      </c>
      <c r="J28" s="129">
        <f>I28-I27</f>
        <v>248</v>
      </c>
      <c r="K28" s="129">
        <f>(H28-H27)/7.5</f>
        <v>-218.933333333333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7">
        <f>C29/5</f>
        <v>964.2</v>
      </c>
      <c r="F29" s="127">
        <f>D29/C23</f>
        <v>0.27795303189625</v>
      </c>
      <c r="G29" s="127">
        <f>C23*0.2</f>
        <v>570.6</v>
      </c>
      <c r="H29" s="127">
        <f>C29-C28</f>
        <v>151</v>
      </c>
      <c r="I29" s="127">
        <f>D29-D28</f>
        <v>166</v>
      </c>
      <c r="J29" s="127">
        <f>I29-I28</f>
        <v>-34</v>
      </c>
      <c r="K29" s="127">
        <f>(H29-H28)/7.5</f>
        <v>-5.2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29">
        <f>C30/5</f>
        <v>791.4</v>
      </c>
      <c r="F30" s="129">
        <f>D30/C24</f>
        <v>0.263562753036437</v>
      </c>
      <c r="G30" s="129">
        <f>C24*0.2</f>
        <v>494</v>
      </c>
      <c r="H30" s="129">
        <f>C30-C29</f>
        <v>-864</v>
      </c>
      <c r="I30" s="129">
        <f>D30-D29</f>
        <v>-142</v>
      </c>
      <c r="J30" s="129">
        <f>I30-I29</f>
        <v>-308</v>
      </c>
      <c r="K30" s="129">
        <f>(H30-H29)/7.5</f>
        <v>-135.333333333333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7">
        <f>C31/5</f>
        <v>756</v>
      </c>
      <c r="F31" s="127">
        <f>D31/C25</f>
        <v>0.201070592171295</v>
      </c>
      <c r="G31" s="127">
        <f>C25*0.2</f>
        <v>597.8</v>
      </c>
      <c r="H31" s="127">
        <f>C31-C30</f>
        <v>-177</v>
      </c>
      <c r="I31" s="127">
        <f>D31-D30</f>
        <v>-50</v>
      </c>
      <c r="J31" s="127">
        <f>I31-I30</f>
        <v>92</v>
      </c>
      <c r="K31" s="127">
        <f>(H31-H30)/7.5</f>
        <v>91.59999999999999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29">
        <f>C32/5</f>
        <v>722.4</v>
      </c>
      <c r="F32" s="129">
        <f>D32/C26</f>
        <v>0.280589123867069</v>
      </c>
      <c r="G32" s="129">
        <f>C26*0.2</f>
        <v>529.6</v>
      </c>
      <c r="H32" s="129">
        <f>C32-C31</f>
        <v>-168</v>
      </c>
      <c r="I32" s="129">
        <f>D32-D31</f>
        <v>142</v>
      </c>
      <c r="J32" s="129">
        <f>I32-I31</f>
        <v>192</v>
      </c>
      <c r="K32" s="129">
        <f>(H32-H31)/7.5</f>
        <v>1.2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7">
        <f>C33/5</f>
        <v>698.2</v>
      </c>
      <c r="F33" s="127">
        <f>D33/C27</f>
        <v>0.152455357142857</v>
      </c>
      <c r="G33" s="127">
        <f>C27*0.2</f>
        <v>896</v>
      </c>
      <c r="H33" s="127">
        <f>C33-C32</f>
        <v>-121</v>
      </c>
      <c r="I33" s="127">
        <f>D33-D32</f>
        <v>-60</v>
      </c>
      <c r="J33" s="127">
        <f>I33-I32</f>
        <v>-202</v>
      </c>
      <c r="K33" s="127">
        <f>(H33-H32)/7.5</f>
        <v>6.26666666666667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29">
        <f>C34/5</f>
        <v>898.4</v>
      </c>
      <c r="F34" s="129">
        <f>D34/C28</f>
        <v>0.141755888650964</v>
      </c>
      <c r="G34" s="129">
        <f>C28*0.2</f>
        <v>934</v>
      </c>
      <c r="H34" s="129">
        <f>C34-C33</f>
        <v>1001</v>
      </c>
      <c r="I34" s="129">
        <f>D34-D33</f>
        <v>-21</v>
      </c>
      <c r="J34" s="129">
        <f>I34-I33</f>
        <v>39</v>
      </c>
      <c r="K34" s="129">
        <f>(H34-H33)/7.5</f>
        <v>149.6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7">
        <f>C35/5</f>
        <v>880.2</v>
      </c>
      <c r="F35" s="127">
        <f>D35/C29</f>
        <v>0.20099564405725</v>
      </c>
      <c r="G35" s="127">
        <f>C29*0.2</f>
        <v>964.2</v>
      </c>
      <c r="H35" s="127">
        <f>C35-C34</f>
        <v>-91</v>
      </c>
      <c r="I35" s="127">
        <f>D35-D34</f>
        <v>307</v>
      </c>
      <c r="J35" s="127">
        <f>I35-I34</f>
        <v>328</v>
      </c>
      <c r="K35" s="127">
        <f>(H35-H34)/7.5</f>
        <v>-145.6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29">
        <f>C36/5</f>
        <v>730.2</v>
      </c>
      <c r="F36" s="129">
        <f>D36/C30</f>
        <v>0.224665150366439</v>
      </c>
      <c r="G36" s="129">
        <f>C30*0.2</f>
        <v>791.4</v>
      </c>
      <c r="H36" s="129">
        <f>C36-C35</f>
        <v>-750</v>
      </c>
      <c r="I36" s="129">
        <f>D36-D35</f>
        <v>-80</v>
      </c>
      <c r="J36" s="129">
        <f>I36-I35</f>
        <v>-387</v>
      </c>
      <c r="K36" s="129">
        <f>(H36-H35)/7.5</f>
        <v>-87.8666666666667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7">
        <f>C37/5</f>
        <v>763</v>
      </c>
      <c r="F37" s="127">
        <f>D37/C31</f>
        <v>0.2</v>
      </c>
      <c r="G37" s="127">
        <f>C31*0.2</f>
        <v>756</v>
      </c>
      <c r="H37" s="127">
        <f>C37-C36</f>
        <v>164</v>
      </c>
      <c r="I37" s="127">
        <f>D37-D36</f>
        <v>-133</v>
      </c>
      <c r="J37" s="127">
        <f>I37-I36</f>
        <v>-53</v>
      </c>
      <c r="K37" s="127">
        <f>(H37-H36)/7.5</f>
        <v>121.866666666667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29">
        <f>C38/5</f>
        <v>329.6</v>
      </c>
      <c r="F38" s="406"/>
      <c r="G38" s="129">
        <f>C32*0.2</f>
        <v>722.4</v>
      </c>
      <c r="H38" s="129">
        <f>C38-C37</f>
        <v>-2167</v>
      </c>
      <c r="I38" s="129">
        <f>D38-D37</f>
        <v>56</v>
      </c>
      <c r="J38" s="129">
        <f>I38-I37</f>
        <v>189</v>
      </c>
      <c r="K38" s="129">
        <f>(H38-H37)/7.5</f>
        <v>-310.8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7">
        <f>C39/5</f>
        <v>421.4</v>
      </c>
      <c r="F39" s="407"/>
      <c r="G39" s="127">
        <f>C33*0.2</f>
        <v>698.2</v>
      </c>
      <c r="H39" s="127">
        <f>C39-C38</f>
        <v>459</v>
      </c>
      <c r="I39" s="127">
        <f>D39-D38</f>
        <v>25</v>
      </c>
      <c r="J39" s="127">
        <f>I39-I38</f>
        <v>-31</v>
      </c>
      <c r="K39" s="127">
        <f>(H39-H38)/7.5</f>
        <v>350.133333333333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29">
        <f>C40/5</f>
        <v>587.4</v>
      </c>
      <c r="F40" s="408"/>
      <c r="G40" s="129">
        <f>C34*0.2</f>
        <v>898.4</v>
      </c>
      <c r="H40" s="129">
        <f>C40-C39</f>
        <v>830</v>
      </c>
      <c r="I40" s="129">
        <f>D40-D39</f>
        <v>-110</v>
      </c>
      <c r="J40" s="129">
        <f>I40-I39</f>
        <v>-135</v>
      </c>
      <c r="K40" s="129">
        <f>(H40-H39)/7.5</f>
        <v>49.4666666666667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7">
        <f>C41/5</f>
        <v>495.4</v>
      </c>
      <c r="F41" s="407"/>
      <c r="G41" s="127">
        <f>C35*0.2</f>
        <v>880.2</v>
      </c>
      <c r="H41" s="127">
        <f>C41-C40</f>
        <v>-460</v>
      </c>
      <c r="I41" s="127">
        <f>D41-D40</f>
        <v>33</v>
      </c>
      <c r="J41" s="127">
        <f>I41-I40</f>
        <v>143</v>
      </c>
      <c r="K41" s="127">
        <f>(H41-H40)/7.5</f>
        <v>-172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29">
        <f>C42/5</f>
        <v>467.8</v>
      </c>
      <c r="F42" s="408"/>
      <c r="G42" s="129">
        <f>C36*0.2</f>
        <v>730.2</v>
      </c>
      <c r="H42" s="129">
        <f>C42-C41</f>
        <v>-138</v>
      </c>
      <c r="I42" s="129">
        <f>D42-D41</f>
        <v>6</v>
      </c>
      <c r="J42" s="129">
        <f>I42-I41</f>
        <v>-27</v>
      </c>
      <c r="K42" s="129">
        <f>(H42-H41)/7.5</f>
        <v>42.9333333333333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7">
        <f>C43/5</f>
        <v>577.2</v>
      </c>
      <c r="F43" s="407"/>
      <c r="G43" s="127">
        <f>C37*0.2</f>
        <v>763</v>
      </c>
      <c r="H43" s="127">
        <f>C43-C42</f>
        <v>547</v>
      </c>
      <c r="I43" s="127">
        <f>D43-D42</f>
        <v>-85</v>
      </c>
      <c r="J43" s="127">
        <f>I43-I42</f>
        <v>-91</v>
      </c>
      <c r="K43" s="127">
        <f>(H43-H42)/7.5</f>
        <v>91.3333333333333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29">
        <f>C44/5</f>
        <v>594.4</v>
      </c>
      <c r="F44" s="408"/>
      <c r="G44" s="129">
        <f>C38*0.2</f>
        <v>329.6</v>
      </c>
      <c r="H44" s="129">
        <f>C44-C43</f>
        <v>86</v>
      </c>
      <c r="I44" s="129">
        <f>D44-D43</f>
        <v>-156</v>
      </c>
      <c r="J44" s="129">
        <f>I44-I43</f>
        <v>-71</v>
      </c>
      <c r="K44" s="129">
        <f>(H44-H43)/7.5</f>
        <v>-61.4666666666667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7">
        <f>C45/5</f>
        <v>388.2</v>
      </c>
      <c r="F45" s="407"/>
      <c r="G45" s="127">
        <f>C39*0.2</f>
        <v>421.4</v>
      </c>
      <c r="H45" s="127">
        <f>C45-C44</f>
        <v>-1031</v>
      </c>
      <c r="I45" s="127">
        <f>D45-D44</f>
        <v>111</v>
      </c>
      <c r="J45" s="127">
        <f>I45-I44</f>
        <v>267</v>
      </c>
      <c r="K45" s="127">
        <f>(H45-H44)/7.5</f>
        <v>-148.933333333333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N62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9" customWidth="1"/>
    <col min="2" max="14" width="16.3516" style="409" customWidth="1"/>
    <col min="15" max="16384" width="16.3516" style="40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  <c r="M3" s="410"/>
      <c r="N3" s="410"/>
    </row>
    <row r="4" ht="27" customHeight="1">
      <c r="B4" s="411">
        <v>0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  <c r="M4" s="155">
        <v>1</v>
      </c>
      <c r="N4" s="155">
        <v>1</v>
      </c>
    </row>
    <row r="5" ht="26" customHeight="1">
      <c r="B5" s="412">
        <f>$B4+1</f>
        <v>1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  <c r="M5" s="156">
        <f>(J5-J4)/($B5)</f>
        <v>3</v>
      </c>
      <c r="N5" s="156">
        <f>('Germany'!D5-'Germany'!D4)/($B5)</f>
        <v>0</v>
      </c>
    </row>
    <row r="6" ht="26" customHeight="1">
      <c r="B6" s="412">
        <f>$B5+1</f>
        <v>2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  <c r="M6" s="155">
        <f>(J6-J5)/($B6)</f>
        <v>1</v>
      </c>
      <c r="N6" s="155">
        <f>('Germany'!D6-'Germany'!D5)/($B6)</f>
        <v>0</v>
      </c>
    </row>
    <row r="7" ht="26" customHeight="1">
      <c r="B7" s="412">
        <f>$B6+1</f>
        <v>3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  <c r="M7" s="156">
        <f>(J7-J6)/($B7)</f>
        <v>1.66666666666667</v>
      </c>
      <c r="N7" s="156">
        <f>('Germany'!D7-'Germany'!D6)/($B7)</f>
        <v>0</v>
      </c>
    </row>
    <row r="8" ht="26" customHeight="1">
      <c r="B8" s="412">
        <f>$B7+1</f>
        <v>4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  <c r="M8" s="155">
        <f>(J8-J7)/($B8)</f>
        <v>1</v>
      </c>
      <c r="N8" s="155">
        <f>('Germany'!D8-'Germany'!D7)/($B8)</f>
        <v>0</v>
      </c>
    </row>
    <row r="9" ht="26" customHeight="1">
      <c r="B9" s="412">
        <f>$B8+1</f>
        <v>5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  <c r="M9" s="156">
        <f>(J9-J8)/($B9)</f>
        <v>1.6</v>
      </c>
      <c r="N9" s="156">
        <f>('Germany'!D9-'Germany'!D8)/($B9)</f>
        <v>0</v>
      </c>
    </row>
    <row r="10" ht="26" customHeight="1">
      <c r="B10" s="412">
        <f>$B9+1</f>
        <v>6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  <c r="M10" s="155">
        <f>(J10-J9)/($B10)</f>
        <v>0.833333333333333</v>
      </c>
      <c r="N10" s="155">
        <f>('Germany'!D10-'Germany'!D9)/($B10)</f>
        <v>0</v>
      </c>
    </row>
    <row r="11" ht="26" customHeight="1">
      <c r="B11" s="412">
        <f>$B10+1</f>
        <v>7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  <c r="M11" s="156">
        <f>(J11-J10)/($B11)</f>
        <v>2.57142857142857</v>
      </c>
      <c r="N11" s="156">
        <f>('Germany'!D11-'Germany'!D10)/($B11)</f>
        <v>0</v>
      </c>
    </row>
    <row r="12" ht="26" customHeight="1">
      <c r="B12" s="412">
        <f>$B11+1</f>
        <v>8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  <c r="M12" s="155">
        <f>(J12-J11)/($B12)</f>
        <v>3.375</v>
      </c>
      <c r="N12" s="155">
        <f>('Germany'!D12-'Germany'!D11)/($B12)</f>
        <v>0</v>
      </c>
    </row>
    <row r="13" ht="26" customHeight="1">
      <c r="B13" s="412">
        <f>$B12+1</f>
        <v>9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  <c r="M13" s="156">
        <f>(J13-J12)/($B13)</f>
        <v>3.11111111111111</v>
      </c>
      <c r="N13" s="156">
        <f>('Germany'!D13-'Germany'!D12)/($B13)</f>
        <v>0</v>
      </c>
    </row>
    <row r="14" ht="26" customHeight="1">
      <c r="B14" s="412">
        <f>$B13+1</f>
        <v>10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  <c r="M14" s="155">
        <f>(J14-J13)/($B14)</f>
        <v>4.1</v>
      </c>
      <c r="N14" s="155">
        <f>('Germany'!D14-'Germany'!D13)/($B14)</f>
        <v>0</v>
      </c>
    </row>
    <row r="15" ht="26" customHeight="1">
      <c r="B15" s="412">
        <f>$B14+1</f>
        <v>11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  <c r="M15" s="156">
        <f>(J15-J14)/($B15)</f>
        <v>4.45454545454545</v>
      </c>
      <c r="N15" s="156">
        <f>('Germany'!D15-'Germany'!D14)/($B15)</f>
        <v>0</v>
      </c>
    </row>
    <row r="16" ht="26" customHeight="1">
      <c r="B16" s="412">
        <f>$B15+1</f>
        <v>12</v>
      </c>
      <c r="C16" s="11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  <c r="M16" s="155">
        <f>(J16-J15)/($B16)</f>
        <v>3</v>
      </c>
      <c r="N16" s="155">
        <f>('Germany'!D16-'Germany'!D15)/($B16)</f>
        <v>0</v>
      </c>
    </row>
    <row r="17" ht="27" customHeight="1">
      <c r="B17" s="412">
        <f>$B16+1</f>
        <v>13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  <c r="M17" s="156">
        <f>(J17-J16)/($B17)</f>
        <v>10.2307692307692</v>
      </c>
      <c r="N17" s="156">
        <f>('Germany'!D17-'Germany'!D16)/($B17)</f>
        <v>0</v>
      </c>
    </row>
    <row r="18" ht="28" customHeight="1">
      <c r="B18" s="412">
        <f>$B17+1</f>
        <v>14</v>
      </c>
      <c r="C18" s="31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413">
        <v>53826</v>
      </c>
      <c r="M18" s="155">
        <f>(J18-J17)/($B18)</f>
        <v>6.92857142857143</v>
      </c>
      <c r="N18" s="155">
        <f>('Germany'!D18-'Germany'!D17)/($B18)</f>
        <v>0.142857142857143</v>
      </c>
    </row>
    <row r="19" ht="27" customHeight="1">
      <c r="B19" s="412">
        <f>$B18+1</f>
        <v>15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  <c r="M19" s="156">
        <f>(J19-J18)/($B19)</f>
        <v>11.2</v>
      </c>
      <c r="N19" s="156">
        <f>('Germany'!D19-'Germany'!D18)/($B19)</f>
        <v>0</v>
      </c>
    </row>
    <row r="20" ht="26" customHeight="1">
      <c r="B20" s="412">
        <f>$B19+1</f>
        <v>16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  <c r="M20" s="155">
        <f>(J20-J19)/($B20)</f>
        <v>12.25</v>
      </c>
      <c r="N20" s="155">
        <f>('Germany'!D20-'Germany'!D19)/($B20)</f>
        <v>0.0625</v>
      </c>
    </row>
    <row r="21" ht="26" customHeight="1">
      <c r="B21" s="412">
        <f>$B20+1</f>
        <v>17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  <c r="M21" s="156">
        <f>(J21-J20)/($B21)</f>
        <v>11.1176470588235</v>
      </c>
      <c r="N21" s="156">
        <f>('Germany'!D21-'Germany'!D20)/($B21)</f>
        <v>0</v>
      </c>
    </row>
    <row r="22" ht="26" customHeight="1">
      <c r="B22" s="414">
        <f>$B21+1</f>
        <v>18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15">
        <v>97488</v>
      </c>
      <c r="M22" s="155">
        <f>(J22-J21)/($B22)</f>
        <v>13.8888888888889</v>
      </c>
      <c r="N22" s="155">
        <f>('Germany'!D22-'Germany'!D21)/($B22)</f>
        <v>0.222222222222222</v>
      </c>
    </row>
    <row r="23" ht="26" customHeight="1">
      <c r="B23" s="414">
        <f>$B22+1</f>
        <v>19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136">
        <v>109170</v>
      </c>
      <c r="M23" s="156">
        <f>(J23-J22)/($B23)</f>
        <v>9.210526315789471</v>
      </c>
      <c r="N23" s="156">
        <f>('Germany'!D23-'Germany'!D22)/($B23)</f>
        <v>0.105263157894737</v>
      </c>
    </row>
    <row r="24" ht="26" customHeight="1">
      <c r="B24" s="414">
        <f>$B23+1</f>
        <v>20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15">
        <v>124899</v>
      </c>
      <c r="M24" s="155">
        <f>(J24-J23)/($B24)</f>
        <v>18.4</v>
      </c>
      <c r="N24" s="155">
        <f>('Germany'!D24-'Germany'!D23)/($B24)</f>
        <v>0.1</v>
      </c>
    </row>
    <row r="25" ht="26" customHeight="1">
      <c r="B25" s="414">
        <f>$B24+1</f>
        <v>21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136">
        <v>137962</v>
      </c>
      <c r="M25" s="156">
        <f>(J25-J24)/($B25)</f>
        <v>16.6190476190476</v>
      </c>
      <c r="N25" s="156">
        <f>('Germany'!D25-'Germany'!D24)/($B25)</f>
        <v>0.285714285714286</v>
      </c>
    </row>
    <row r="26" ht="26" customHeight="1">
      <c r="B26" s="414">
        <f>$B25+1</f>
        <v>22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15">
        <v>148657</v>
      </c>
      <c r="M26" s="155">
        <f>(J26-J25)/($B26)</f>
        <v>15.6818181818182</v>
      </c>
      <c r="N26" s="155">
        <f>('Germany'!D26-'Germany'!D25)/($B26)</f>
        <v>0.318181818181818</v>
      </c>
    </row>
    <row r="27" ht="26" customHeight="1">
      <c r="B27" s="414">
        <f>$B26+1</f>
        <v>23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136">
        <v>165541</v>
      </c>
      <c r="M27" s="156">
        <f>(J27-J26)/($B27)</f>
        <v>20.6521739130435</v>
      </c>
      <c r="N27" s="156">
        <f>('Germany'!D27-'Germany'!D26)/($B27)</f>
        <v>0.173913043478261</v>
      </c>
    </row>
    <row r="28" ht="26" customHeight="1">
      <c r="B28" s="414">
        <f>$B27+1</f>
        <v>24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15">
        <v>182777</v>
      </c>
      <c r="M28" s="155">
        <f>(J28-J27)/($B28)</f>
        <v>17.7916666666667</v>
      </c>
      <c r="N28" s="155">
        <f>('Germany'!D28-'Germany'!D27)/($B28)</f>
        <v>0.666666666666667</v>
      </c>
    </row>
    <row r="29" ht="27" customHeight="1">
      <c r="B29" s="414">
        <f>$B28+1</f>
        <v>25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416">
        <v>206886</v>
      </c>
      <c r="M29" s="156">
        <f>(J29-J28)/($B29)</f>
        <v>25.08</v>
      </c>
      <c r="N29" s="156">
        <f>('Germany'!D29-'Germany'!D28)/($B29)</f>
        <v>0.96</v>
      </c>
    </row>
    <row r="30" ht="28" customHeight="1">
      <c r="B30" s="414">
        <f>$B29+1</f>
        <v>26</v>
      </c>
      <c r="C30" s="60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417">
        <v>233222</v>
      </c>
      <c r="M30" s="155">
        <f>(J30-J29)/($B30)</f>
        <v>30.5</v>
      </c>
      <c r="N30" s="155">
        <f>('Germany'!D30-'Germany'!D29)/($B30)</f>
        <v>0.615384615384615</v>
      </c>
    </row>
    <row r="31" ht="27" customHeight="1">
      <c r="B31" s="414">
        <f>$B30+1</f>
        <v>27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135">
        <v>258402</v>
      </c>
      <c r="M31" s="156">
        <f>(J31-J30)/($B31)</f>
        <v>24.1111111111111</v>
      </c>
      <c r="N31" s="156">
        <f>('Germany'!D31-'Germany'!D30)/($B31)</f>
        <v>0.37037037037037</v>
      </c>
    </row>
    <row r="32" ht="26" customHeight="1">
      <c r="B32" s="414">
        <f>$B31+1</f>
        <v>28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131">
        <v>275468</v>
      </c>
      <c r="M32" s="155">
        <f>(J32-J31)/($B32)</f>
        <v>21.4642857142857</v>
      </c>
      <c r="N32" s="155">
        <f>('Germany'!D32-'Germany'!D31)/($B32)</f>
        <v>1.03571428571429</v>
      </c>
    </row>
    <row r="33" ht="26" customHeight="1">
      <c r="B33" s="414">
        <f>$B32+1</f>
        <v>29</v>
      </c>
      <c r="C33" s="49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132">
        <v>296964</v>
      </c>
      <c r="M33" s="156">
        <f>(J33-J32)/($B33)</f>
        <v>25.6206896551724</v>
      </c>
      <c r="N33" s="156">
        <f>('Germany'!D33-'Germany'!D32)/($B33)</f>
        <v>1.24137931034483</v>
      </c>
    </row>
    <row r="34" ht="26" customHeight="1">
      <c r="B34" s="414">
        <f>$B33+1</f>
        <v>30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131">
        <v>324445</v>
      </c>
      <c r="M34" s="155">
        <f>(J34-J33)/($B34)</f>
        <v>22.7666666666667</v>
      </c>
      <c r="N34" s="155">
        <f>('Germany'!D34-'Germany'!D33)/($B34)</f>
        <v>1.56666666666667</v>
      </c>
    </row>
    <row r="35" ht="26" customHeight="1">
      <c r="B35" s="414">
        <f>$B34+1</f>
        <v>31</v>
      </c>
      <c r="C35" s="4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132">
        <v>361060</v>
      </c>
      <c r="M35" s="156">
        <f>(J35-J34)/($B35)</f>
        <v>21.3548387096774</v>
      </c>
      <c r="N35" s="156">
        <f>('Germany'!D35-'Germany'!D34)/($B35)</f>
        <v>1.80645161290323</v>
      </c>
    </row>
    <row r="36" ht="26" customHeight="1">
      <c r="B36" s="414">
        <f>$B35+1</f>
        <v>32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131">
        <v>394079</v>
      </c>
      <c r="M36" s="155">
        <f>(J36-J35)/($B36)</f>
        <v>30.28125</v>
      </c>
      <c r="N36" s="155">
        <f>('Germany'!D36-'Germany'!D35)/($B36)</f>
        <v>1.90625</v>
      </c>
    </row>
    <row r="37" ht="26" customHeight="1">
      <c r="B37" s="414">
        <f>$B36+1</f>
        <v>33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132">
        <v>429526</v>
      </c>
      <c r="M37" s="156">
        <f>(J37-J36)/($B37)</f>
        <v>26.9393939393939</v>
      </c>
      <c r="N37" s="156">
        <f>('Germany'!D37-'Germany'!D36)/($B37)</f>
        <v>2.27272727272727</v>
      </c>
    </row>
    <row r="38" ht="26" customHeight="1">
      <c r="B38" s="414">
        <f>$B37+1</f>
        <v>34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131">
        <v>454030</v>
      </c>
      <c r="M38" s="155">
        <f>(J38-J37)/($B38)</f>
        <v>22.2352941176471</v>
      </c>
      <c r="N38" s="155">
        <f>('Germany'!D38-'Germany'!D37)/($B38)</f>
        <v>1.70588235294118</v>
      </c>
    </row>
    <row r="39" ht="26" customHeight="1">
      <c r="B39" s="414">
        <f>$B38+1</f>
        <v>35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132">
        <v>477359</v>
      </c>
      <c r="M39" s="156">
        <f>(J39-J38)/($B39)</f>
        <v>23.2</v>
      </c>
      <c r="N39" s="156">
        <f>('Germany'!D39-'Germany'!D38)/($B39)</f>
        <v>4.57142857142857</v>
      </c>
    </row>
    <row r="40" ht="26" customHeight="1">
      <c r="B40" s="414">
        <f>$B39+1</f>
        <v>36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131">
        <v>506968</v>
      </c>
      <c r="M40" s="155">
        <f>(J40-J39)/($B40)</f>
        <v>23.25</v>
      </c>
      <c r="N40" s="155">
        <f>('Germany'!D40-'Germany'!D39)/($B40)</f>
        <v>2.38888888888889</v>
      </c>
    </row>
    <row r="41" ht="26" customHeight="1">
      <c r="B41" s="414">
        <f>$B40+1</f>
        <v>37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132">
        <v>541423</v>
      </c>
      <c r="M41" s="156">
        <f>(J41-J40)/($B41)</f>
        <v>19.6486486486486</v>
      </c>
      <c r="N41" s="156">
        <f>('Germany'!D41-'Germany'!D40)/($B41)</f>
        <v>5.59459459459459</v>
      </c>
    </row>
    <row r="42" ht="26" customHeight="1">
      <c r="B42" s="414">
        <f>$B41+1</f>
        <v>38</v>
      </c>
      <c r="C42" s="45">
        <v>28540</v>
      </c>
      <c r="D42" s="45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131">
        <v>581232</v>
      </c>
      <c r="M42" s="155">
        <f>(J42-J41)/($B42)</f>
        <v>20</v>
      </c>
      <c r="N42" s="155">
        <f>('Germany'!D42-'Germany'!D41)/($B42)</f>
        <v>5.21052631578947</v>
      </c>
    </row>
    <row r="43" ht="26" customHeight="1">
      <c r="B43" s="414">
        <f>$B42+1</f>
        <v>39</v>
      </c>
      <c r="C43" s="49">
        <v>28741</v>
      </c>
      <c r="D43" s="49">
        <v>4068</v>
      </c>
      <c r="E43" s="49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132">
        <v>619849</v>
      </c>
      <c r="M43" s="156">
        <f>(J43-J42)/($B43)</f>
        <v>19.6410256410256</v>
      </c>
      <c r="N43" s="156">
        <f>('Germany'!D43-'Germany'!D42)/($B43)</f>
        <v>4.30769230769231</v>
      </c>
    </row>
    <row r="44" ht="26" customHeight="1">
      <c r="B44" s="414">
        <f>$B43+1</f>
        <v>40</v>
      </c>
      <c r="C44" s="45">
        <v>29010</v>
      </c>
      <c r="D44" s="45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131">
        <v>657224</v>
      </c>
      <c r="M44" s="155">
        <f>(J44-J43)/($B44)</f>
        <v>17.025</v>
      </c>
      <c r="N44" s="155">
        <f>('Germany'!D44-'Germany'!D43)/($B44)</f>
        <v>3.8</v>
      </c>
    </row>
    <row r="45" ht="26" customHeight="1">
      <c r="B45" s="418">
        <f>$B44+1</f>
        <v>41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181">
        <v>691461</v>
      </c>
      <c r="M45" s="156">
        <f>(J45-J44)/($B45)</f>
        <v>12.8048780487805</v>
      </c>
      <c r="N45" s="156">
        <f>('Germany'!D45-'Germany'!D44)/($B45)</f>
        <v>3.63414634146341</v>
      </c>
    </row>
    <row r="46" ht="26" customHeight="1">
      <c r="B46" s="418">
        <f>$B45+1</f>
        <v>42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182">
        <v>721732</v>
      </c>
      <c r="M46" s="155">
        <f>(J46-J45)/($B46)</f>
        <v>15.1428571428571</v>
      </c>
      <c r="N46" s="155">
        <f>('Germany'!D46-'Germany'!D45)/($B46)</f>
        <v>2.47619047619048</v>
      </c>
    </row>
    <row r="47" ht="26" customHeight="1">
      <c r="B47" s="418">
        <f>$B46+1</f>
        <v>43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183">
        <v>755445</v>
      </c>
      <c r="M47" s="156">
        <f>(J47-J46)/($B47)</f>
        <v>14.046511627907</v>
      </c>
      <c r="N47" s="156">
        <f>('Germany'!D47-'Germany'!D46)/($B47)</f>
        <v>7.04651162790698</v>
      </c>
    </row>
    <row r="48" ht="26" customHeight="1">
      <c r="B48" s="418">
        <f>$B47+1</f>
        <v>44</v>
      </c>
      <c r="C48" s="80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182">
        <v>807125</v>
      </c>
      <c r="M48" s="155">
        <f>(J48-J47)/($B48)</f>
        <v>12.3181818181818</v>
      </c>
      <c r="N48" s="155">
        <f>('Germany'!D48-'Germany'!D47)/($B48)</f>
        <v>4.84090909090909</v>
      </c>
    </row>
    <row r="49" ht="25.5" customHeight="1">
      <c r="B49" s="418">
        <f>$B48+1</f>
        <v>45</v>
      </c>
      <c r="C49" s="419"/>
      <c r="D49" s="200"/>
      <c r="E49" s="200"/>
      <c r="F49" s="200"/>
      <c r="G49" s="200"/>
      <c r="H49" s="200"/>
      <c r="I49" s="200"/>
      <c r="J49" s="200"/>
      <c r="K49" s="200"/>
      <c r="L49" s="200"/>
      <c r="M49" s="211"/>
      <c r="N49" s="211"/>
    </row>
    <row r="50" ht="25" customHeight="1">
      <c r="B50" s="418">
        <f>$B49+1</f>
        <v>46</v>
      </c>
      <c r="C50" s="420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</row>
    <row r="51" ht="25" customHeight="1">
      <c r="B51" s="418">
        <f>$B50+1</f>
        <v>47</v>
      </c>
      <c r="C51" s="419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</row>
    <row r="52" ht="25" customHeight="1">
      <c r="B52" s="418">
        <f>$B51+1</f>
        <v>48</v>
      </c>
      <c r="C52" s="420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</row>
    <row r="53" ht="25" customHeight="1">
      <c r="B53" s="418">
        <f>$B52+1</f>
        <v>49</v>
      </c>
      <c r="C53" s="419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</row>
    <row r="54" ht="25" customHeight="1">
      <c r="B54" s="418">
        <f>$B53+1</f>
        <v>50</v>
      </c>
      <c r="C54" s="420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</row>
    <row r="55" ht="25" customHeight="1">
      <c r="B55" s="418">
        <f>$B54+1</f>
        <v>51</v>
      </c>
      <c r="C55" s="419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</row>
    <row r="56" ht="25" customHeight="1">
      <c r="B56" s="418">
        <f>$B55+1</f>
        <v>52</v>
      </c>
      <c r="C56" s="420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</row>
    <row r="57" ht="25" customHeight="1">
      <c r="B57" s="418">
        <f>$B56+1</f>
        <v>53</v>
      </c>
      <c r="C57" s="419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</row>
    <row r="58" ht="25" customHeight="1">
      <c r="B58" s="418">
        <f>$B57+1</f>
        <v>54</v>
      </c>
      <c r="C58" s="420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</row>
    <row r="59" ht="25" customHeight="1">
      <c r="B59" s="418">
        <f>$B58+1</f>
        <v>55</v>
      </c>
      <c r="C59" s="41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</row>
    <row r="60" ht="25" customHeight="1">
      <c r="B60" s="418">
        <f>$B59+1</f>
        <v>56</v>
      </c>
      <c r="C60" s="420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</row>
    <row r="61" ht="25" customHeight="1">
      <c r="B61" s="418">
        <f>$B60+1</f>
        <v>57</v>
      </c>
      <c r="C61" s="41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</row>
    <row r="62" ht="25" customHeight="1">
      <c r="B62" s="418">
        <f>$B61+1</f>
        <v>58</v>
      </c>
      <c r="C62" s="420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</row>
  </sheetData>
  <mergeCells count="1">
    <mergeCell ref="B2:N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R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99" customWidth="1"/>
    <col min="2" max="18" width="16.3516" style="99" customWidth="1"/>
    <col min="19" max="16384" width="16.3516" style="9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68.15" customHeight="1">
      <c r="B3" t="s" s="3">
        <v>1</v>
      </c>
      <c r="C3" t="s" s="4">
        <v>12</v>
      </c>
      <c r="D3" t="s" s="5">
        <v>13</v>
      </c>
      <c r="E3" t="s" s="6">
        <v>14</v>
      </c>
      <c r="F3" t="s" s="7">
        <v>15</v>
      </c>
      <c r="G3" t="s" s="8">
        <v>16</v>
      </c>
      <c r="H3" t="s" s="4">
        <v>17</v>
      </c>
      <c r="I3" t="s" s="4">
        <v>18</v>
      </c>
      <c r="J3" t="s" s="5">
        <v>19</v>
      </c>
      <c r="K3" t="s" s="6">
        <v>20</v>
      </c>
      <c r="L3" t="s" s="6">
        <v>21</v>
      </c>
      <c r="M3" t="s" s="100">
        <v>22</v>
      </c>
      <c r="N3" t="s" s="4">
        <v>23</v>
      </c>
      <c r="O3" t="s" s="100">
        <v>24</v>
      </c>
      <c r="P3" t="s" s="101">
        <v>25</v>
      </c>
      <c r="Q3" t="s" s="101">
        <v>26</v>
      </c>
      <c r="R3" t="s" s="7">
        <v>27</v>
      </c>
    </row>
    <row r="4" ht="24.6" customHeight="1">
      <c r="B4" s="10">
        <v>43885</v>
      </c>
      <c r="C4" s="102">
        <f>'Italy-main'!J4/'Italy-main'!K4</f>
        <v>0.0305676855895197</v>
      </c>
      <c r="D4" s="102">
        <f>'Italy-main'!J4/'Italy-main'!I4</f>
        <v>7</v>
      </c>
      <c r="E4" s="102">
        <f>'Italy-main'!K4/'Italy-main'!L4</f>
        <v>0.0529602220166512</v>
      </c>
      <c r="F4" s="102">
        <f>'Italy-main'!D4/'Italy-main'!K4</f>
        <v>0.11353711790393</v>
      </c>
      <c r="G4" s="102">
        <f>('Italy-main'!J4+'Italy-main'!D4)/'Italy-main'!K4</f>
        <v>0.14410480349345</v>
      </c>
      <c r="H4" s="102">
        <f>'Italy-main'!H5/'Italy-main'!G4</f>
        <v>0.407239819004525</v>
      </c>
      <c r="I4" s="102">
        <v>0.1</v>
      </c>
      <c r="J4" s="102">
        <f>'Italy-main'!E4/'Italy-main'!K4</f>
        <v>0.554585152838428</v>
      </c>
      <c r="K4" s="103">
        <v>1</v>
      </c>
      <c r="L4" s="102">
        <v>0.1</v>
      </c>
      <c r="M4" s="102">
        <v>0.1667</v>
      </c>
      <c r="N4" s="103">
        <v>1</v>
      </c>
      <c r="O4" s="103">
        <v>1</v>
      </c>
      <c r="P4" s="103">
        <v>2000</v>
      </c>
      <c r="Q4" s="102">
        <f>R4/P4</f>
        <v>0.025</v>
      </c>
      <c r="R4" s="104">
        <v>50</v>
      </c>
    </row>
    <row r="5" ht="24.6" customHeight="1">
      <c r="B5" s="15">
        <v>43886</v>
      </c>
      <c r="C5" s="105">
        <f>'Italy-main'!J5/'Italy-main'!K5</f>
        <v>0.031055900621118</v>
      </c>
      <c r="D5" s="105">
        <f>'Italy-main'!J5/'Italy-main'!I5</f>
        <v>10</v>
      </c>
      <c r="E5" s="105">
        <f>'Italy-main'!K5/'Italy-main'!L5</f>
        <v>0.0373419923460513</v>
      </c>
      <c r="F5" s="105">
        <f>'Italy-main'!D5/'Italy-main'!K5</f>
        <v>0.108695652173913</v>
      </c>
      <c r="G5" s="105">
        <f>('Italy-main'!J5+'Italy-main'!D5)/'Italy-main'!K5</f>
        <v>0.139751552795031</v>
      </c>
      <c r="H5" s="105">
        <f>'Italy-main'!H6/'Italy-main'!G5</f>
        <v>0.237942122186495</v>
      </c>
      <c r="I5" s="105">
        <f>('Italy-main'!H5-'Italy-main'!H4)/'Italy-main'!H4</f>
        <v>-0.592760180995475</v>
      </c>
      <c r="J5" s="105">
        <f>'Italy-main'!E5/'Italy-main'!K5</f>
        <v>0.46583850931677</v>
      </c>
      <c r="K5" s="106">
        <f>'Italy-main'!J5-'Italy-main'!J4</f>
        <v>3</v>
      </c>
      <c r="L5" s="105">
        <f>(K5-K4)/K4</f>
        <v>2</v>
      </c>
      <c r="M5" s="105">
        <f>K5/'Italy-main'!J4</f>
        <v>0.428571428571429</v>
      </c>
      <c r="N5" s="106">
        <v>1</v>
      </c>
      <c r="O5" s="106">
        <v>1</v>
      </c>
      <c r="P5" s="106">
        <f>'Italy-main'!L5-'Italy-main'!L4</f>
        <v>4299</v>
      </c>
      <c r="Q5" s="105">
        <f>R5/P5</f>
        <v>0.0216329378925331</v>
      </c>
      <c r="R5" s="107">
        <f>'Italy-main'!K5-'Italy-main'!K4</f>
        <v>93</v>
      </c>
    </row>
    <row r="6" ht="24.6" customHeight="1">
      <c r="B6" s="15">
        <v>43887</v>
      </c>
      <c r="C6" s="102">
        <f>'Italy-main'!J6/'Italy-main'!K6</f>
        <v>0.03</v>
      </c>
      <c r="D6" s="102">
        <f>'Italy-main'!J6/'Italy-main'!I6</f>
        <v>4</v>
      </c>
      <c r="E6" s="102">
        <f>'Italy-main'!K6/'Italy-main'!L6</f>
        <v>0.0417231667883592</v>
      </c>
      <c r="F6" s="102">
        <f>'Italy-main'!D6/'Italy-main'!K6</f>
        <v>0.09</v>
      </c>
      <c r="G6" s="102">
        <f>('Italy-main'!J6+'Italy-main'!D6)/'Italy-main'!K6</f>
        <v>0.12</v>
      </c>
      <c r="H6" s="102">
        <f>'Italy-main'!H7/'Italy-main'!G6</f>
        <v>0.527272727272727</v>
      </c>
      <c r="I6" s="102">
        <f>('Italy-main'!H6-'Italy-main'!H5)/'Italy-main'!H5</f>
        <v>-0.177777777777778</v>
      </c>
      <c r="J6" s="102">
        <f>'Italy-main'!E6/'Italy-main'!K6</f>
        <v>0.41</v>
      </c>
      <c r="K6" s="103">
        <f>'Italy-main'!J6-'Italy-main'!J5</f>
        <v>2</v>
      </c>
      <c r="L6" s="102">
        <f>(K6-K5)/K5</f>
        <v>-0.333333333333333</v>
      </c>
      <c r="M6" s="102">
        <f>K6/'Italy-main'!J5</f>
        <v>0.2</v>
      </c>
      <c r="N6" s="103">
        <v>0.9838</v>
      </c>
      <c r="O6" s="103">
        <v>0.9663</v>
      </c>
      <c r="P6" s="103">
        <f>'Italy-main'!L6-'Italy-main'!L5</f>
        <v>964</v>
      </c>
      <c r="Q6" s="102">
        <f>R6/P6</f>
        <v>0.0809128630705394</v>
      </c>
      <c r="R6" s="104">
        <f>'Italy-main'!K6-'Italy-main'!K5</f>
        <v>78</v>
      </c>
    </row>
    <row r="7" ht="24.6" customHeight="1">
      <c r="B7" s="15">
        <v>43888</v>
      </c>
      <c r="C7" s="105">
        <f>'Italy-main'!J7/'Italy-main'!K7</f>
        <v>0.0261538461538462</v>
      </c>
      <c r="D7" s="105">
        <f>'Italy-main'!J7/'Italy-main'!I7</f>
        <v>0.377777777777778</v>
      </c>
      <c r="E7" s="105">
        <f>'Italy-main'!K7/'Italy-main'!L7</f>
        <v>0.0541035458631596</v>
      </c>
      <c r="F7" s="105">
        <f>'Italy-main'!D7/'Italy-main'!K7</f>
        <v>0.08615384615384621</v>
      </c>
      <c r="G7" s="105">
        <f>('Italy-main'!J7+'Italy-main'!D7)/'Italy-main'!K7</f>
        <v>0.112307692307692</v>
      </c>
      <c r="H7" s="105">
        <f>'Italy-main'!H8/'Italy-main'!G7</f>
        <v>0.396258503401361</v>
      </c>
      <c r="I7" s="105">
        <f>('Italy-main'!H7-'Italy-main'!H6)/'Italy-main'!H6</f>
        <v>1.74324324324324</v>
      </c>
      <c r="J7" s="105">
        <f>'Italy-main'!E7/'Italy-main'!K7</f>
        <v>0.467692307692308</v>
      </c>
      <c r="K7" s="106">
        <f>'Italy-main'!J7-'Italy-main'!J6</f>
        <v>5</v>
      </c>
      <c r="L7" s="105">
        <f>(K7-K6)/K6</f>
        <v>1.5</v>
      </c>
      <c r="M7" s="105">
        <f>K7/'Italy-main'!J6</f>
        <v>0.416666666666667</v>
      </c>
      <c r="N7" s="106">
        <v>0.9774</v>
      </c>
      <c r="O7" s="106">
        <v>0.9858</v>
      </c>
      <c r="P7" s="106">
        <f>'Italy-main'!L7-'Italy-main'!L6</f>
        <v>2427</v>
      </c>
      <c r="Q7" s="105">
        <f>R7/P7</f>
        <v>0.103007828594973</v>
      </c>
      <c r="R7" s="107">
        <f>'Italy-main'!K7-'Italy-main'!K6</f>
        <v>250</v>
      </c>
    </row>
    <row r="8" ht="24.6" customHeight="1">
      <c r="B8" s="15">
        <v>43889</v>
      </c>
      <c r="C8" s="102">
        <f>'Italy-main'!J8/'Italy-main'!K8</f>
        <v>0.0236486486486486</v>
      </c>
      <c r="D8" s="102">
        <f>'Italy-main'!J8/'Italy-main'!I8</f>
        <v>0.456521739130435</v>
      </c>
      <c r="E8" s="102">
        <f>'Italy-main'!K8/'Italy-main'!L8</f>
        <v>0.0565785281936923</v>
      </c>
      <c r="F8" s="102">
        <f>'Italy-main'!D8/'Italy-main'!K8</f>
        <v>0.0720720720720721</v>
      </c>
      <c r="G8" s="102">
        <f>('Italy-main'!J8+'Italy-main'!D8)/'Italy-main'!K8</f>
        <v>0.0957207207207207</v>
      </c>
      <c r="H8" s="102">
        <f>'Italy-main'!H9/'Italy-main'!G8</f>
        <v>0.277710109622412</v>
      </c>
      <c r="I8" s="102">
        <f>('Italy-main'!H8-'Italy-main'!H7)/'Italy-main'!H7</f>
        <v>0.147783251231527</v>
      </c>
      <c r="J8" s="102">
        <f>'Italy-main'!E8/'Italy-main'!K8</f>
        <v>0.460585585585586</v>
      </c>
      <c r="K8" s="103">
        <f>'Italy-main'!J8-'Italy-main'!J7</f>
        <v>4</v>
      </c>
      <c r="L8" s="102">
        <f>(K8-K7)/K7</f>
        <v>-0.2</v>
      </c>
      <c r="M8" s="102">
        <f>K8/'Italy-main'!J7</f>
        <v>0.235294117647059</v>
      </c>
      <c r="N8" s="103">
        <v>0.9886</v>
      </c>
      <c r="O8" s="103">
        <v>0.9905</v>
      </c>
      <c r="P8" s="103">
        <f>'Italy-main'!L8-'Italy-main'!L7</f>
        <v>3681</v>
      </c>
      <c r="Q8" s="102">
        <f>R8/P8</f>
        <v>0.0646563433849497</v>
      </c>
      <c r="R8" s="104">
        <f>'Italy-main'!K8-'Italy-main'!K7</f>
        <v>238</v>
      </c>
    </row>
    <row r="9" ht="24.6" customHeight="1">
      <c r="B9" s="15">
        <v>43890</v>
      </c>
      <c r="C9" s="105">
        <f>'Italy-main'!J9/'Italy-main'!K9</f>
        <v>0.025709219858156</v>
      </c>
      <c r="D9" s="105">
        <f>'Italy-main'!J9/'Italy-main'!I9</f>
        <v>0.58</v>
      </c>
      <c r="E9" s="105">
        <f>'Italy-main'!K9/'Italy-main'!L9</f>
        <v>0.0604469213868496</v>
      </c>
      <c r="F9" s="105">
        <f>'Italy-main'!D9/'Italy-main'!K9</f>
        <v>0.09308510638297871</v>
      </c>
      <c r="G9" s="105">
        <f>('Italy-main'!J9+'Italy-main'!D9)/'Italy-main'!K9</f>
        <v>0.118794326241135</v>
      </c>
      <c r="H9" s="105">
        <f>'Italy-main'!H10/'Italy-main'!G9</f>
        <v>0.5033365109628219</v>
      </c>
      <c r="I9" s="105">
        <f>('Italy-main'!H9-'Italy-main'!H8)/'Italy-main'!H8</f>
        <v>-0.0214592274678112</v>
      </c>
      <c r="J9" s="105">
        <f>'Italy-main'!E9/'Italy-main'!K9</f>
        <v>0.448581560283688</v>
      </c>
      <c r="K9" s="106">
        <f>'Italy-main'!J9-'Italy-main'!J8</f>
        <v>8</v>
      </c>
      <c r="L9" s="105">
        <f>(K9-K8)/K8</f>
        <v>1</v>
      </c>
      <c r="M9" s="105">
        <f>K9/'Italy-main'!J8</f>
        <v>0.380952380952381</v>
      </c>
      <c r="N9" s="106">
        <v>0.991</v>
      </c>
      <c r="O9" s="106">
        <v>0.9944</v>
      </c>
      <c r="P9" s="106">
        <f>'Italy-main'!L9-'Italy-main'!L8</f>
        <v>2966</v>
      </c>
      <c r="Q9" s="105">
        <f>R9/P9</f>
        <v>0.0809170600134862</v>
      </c>
      <c r="R9" s="107">
        <f>'Italy-main'!K9-'Italy-main'!K8</f>
        <v>240</v>
      </c>
    </row>
    <row r="10" ht="24.6" customHeight="1">
      <c r="B10" s="15">
        <v>43891</v>
      </c>
      <c r="C10" s="102">
        <f>'Italy-main'!J10/'Italy-main'!K10</f>
        <v>0.0200708382526564</v>
      </c>
      <c r="D10" s="102">
        <f>'Italy-main'!J10/'Italy-main'!I10</f>
        <v>0.409638554216867</v>
      </c>
      <c r="E10" s="102">
        <f>'Italy-main'!K10/'Italy-main'!L10</f>
        <v>0.0801817579400767</v>
      </c>
      <c r="F10" s="102">
        <f>'Italy-main'!D10/'Italy-main'!K10</f>
        <v>0.0826446280991736</v>
      </c>
      <c r="G10" s="102">
        <f>('Italy-main'!J10+'Italy-main'!D10)/'Italy-main'!K10</f>
        <v>0.10271546635183</v>
      </c>
      <c r="H10" s="102">
        <f>'Italy-main'!H11/'Italy-main'!G10</f>
        <v>0.163601775523145</v>
      </c>
      <c r="I10" s="102">
        <f>('Italy-main'!H10-'Italy-main'!H9)/'Italy-main'!H9</f>
        <v>1.31578947368421</v>
      </c>
      <c r="J10" s="102">
        <f>'Italy-main'!E10/'Italy-main'!K10</f>
        <v>0.459858323494687</v>
      </c>
      <c r="K10" s="103">
        <f>'Italy-main'!J10-'Italy-main'!J9</f>
        <v>5</v>
      </c>
      <c r="L10" s="102">
        <f>(K10-K9)/K9</f>
        <v>-0.375</v>
      </c>
      <c r="M10" s="102">
        <f>K10/'Italy-main'!J9</f>
        <v>0.172413793103448</v>
      </c>
      <c r="N10" s="103">
        <v>0.9943</v>
      </c>
      <c r="O10" s="103">
        <v>0.9933</v>
      </c>
      <c r="P10" s="103">
        <f>'Italy-main'!L10-'Italy-main'!L9</f>
        <v>2466</v>
      </c>
      <c r="Q10" s="102">
        <f>R10/P10</f>
        <v>0.229521492295215</v>
      </c>
      <c r="R10" s="104">
        <f>'Italy-main'!K10-'Italy-main'!K9</f>
        <v>566</v>
      </c>
    </row>
    <row r="11" ht="24.6" customHeight="1">
      <c r="B11" s="15">
        <v>43892</v>
      </c>
      <c r="C11" s="105">
        <f>'Italy-main'!J11/'Italy-main'!K11</f>
        <v>0.0255402750491159</v>
      </c>
      <c r="D11" s="105">
        <f>'Italy-main'!J11/'Italy-main'!I11</f>
        <v>0.348993288590604</v>
      </c>
      <c r="E11" s="105">
        <f>'Italy-main'!K11/'Italy-main'!L11</f>
        <v>0.08721353608909831</v>
      </c>
      <c r="F11" s="105">
        <f>'Italy-main'!D11/'Italy-main'!K11</f>
        <v>0.081532416502947</v>
      </c>
      <c r="G11" s="105">
        <f>('Italy-main'!J11+'Italy-main'!D11)/'Italy-main'!K11</f>
        <v>0.107072691552063</v>
      </c>
      <c r="H11" s="105">
        <f>'Italy-main'!H12/'Italy-main'!G11</f>
        <v>0.233242506811989</v>
      </c>
      <c r="I11" s="105">
        <f>('Italy-main'!H11-'Italy-main'!H10)/'Italy-main'!H10</f>
        <v>-0.511363636363636</v>
      </c>
      <c r="J11" s="105">
        <f>'Italy-main'!E11/'Italy-main'!K11</f>
        <v>0.445972495088409</v>
      </c>
      <c r="K11" s="106">
        <f>'Italy-main'!J11-'Italy-main'!J10</f>
        <v>18</v>
      </c>
      <c r="L11" s="105">
        <f>(K11-K10)/K10</f>
        <v>2.6</v>
      </c>
      <c r="M11" s="105">
        <f>K11/'Italy-main'!J10</f>
        <v>0.529411764705882</v>
      </c>
      <c r="N11" s="106">
        <v>0.9937</v>
      </c>
      <c r="O11" s="106">
        <v>0.9938</v>
      </c>
      <c r="P11" s="106">
        <f>'Italy-main'!L11-'Italy-main'!L10</f>
        <v>2218</v>
      </c>
      <c r="Q11" s="105">
        <f>R11/P11</f>
        <v>0.15419296663661</v>
      </c>
      <c r="R11" s="107">
        <f>'Italy-main'!K11-'Italy-main'!K10</f>
        <v>342</v>
      </c>
    </row>
    <row r="12" ht="24.6" customHeight="1">
      <c r="B12" s="15">
        <v>43893</v>
      </c>
      <c r="C12" s="102">
        <f>'Italy-main'!J12/'Italy-main'!K12</f>
        <v>0.0315747402078337</v>
      </c>
      <c r="D12" s="102">
        <f>'Italy-main'!J12/'Italy-main'!I12</f>
        <v>0.49375</v>
      </c>
      <c r="E12" s="102">
        <f>'Italy-main'!K12/'Italy-main'!L12</f>
        <v>0.0967667079207921</v>
      </c>
      <c r="F12" s="102">
        <f>'Italy-main'!D12/'Italy-main'!K12</f>
        <v>0.0915267785771383</v>
      </c>
      <c r="G12" s="102">
        <f>('Italy-main'!J12+'Italy-main'!D12)/'Italy-main'!K12</f>
        <v>0.123101518784972</v>
      </c>
      <c r="H12" s="102">
        <f>'Italy-main'!H13/'Italy-main'!G12</f>
        <v>0.195757843570482</v>
      </c>
      <c r="I12" s="102">
        <f>('Italy-main'!H12-'Italy-main'!H11)/'Italy-main'!H11</f>
        <v>0.658914728682171</v>
      </c>
      <c r="J12" s="102">
        <f>'Italy-main'!E12/'Italy-main'!K12</f>
        <v>0.504796163069544</v>
      </c>
      <c r="K12" s="103">
        <f>'Italy-main'!J12-'Italy-main'!J11</f>
        <v>27</v>
      </c>
      <c r="L12" s="102">
        <f>(K12-K11)/K11</f>
        <v>0.5</v>
      </c>
      <c r="M12" s="102">
        <f>K12/'Italy-main'!J11</f>
        <v>0.5192307692307691</v>
      </c>
      <c r="N12" s="103">
        <v>0.9913</v>
      </c>
      <c r="O12" s="103">
        <v>0.9909</v>
      </c>
      <c r="P12" s="103">
        <f>'Italy-main'!L12-'Italy-main'!L11</f>
        <v>2511</v>
      </c>
      <c r="Q12" s="102">
        <f>R12/P12</f>
        <v>0.185583432895261</v>
      </c>
      <c r="R12" s="104">
        <f>'Italy-main'!K12-'Italy-main'!K11</f>
        <v>466</v>
      </c>
    </row>
    <row r="13" ht="24.6" customHeight="1">
      <c r="B13" s="15">
        <v>43894</v>
      </c>
      <c r="C13" s="105">
        <f>'Italy-main'!J13/'Italy-main'!K13</f>
        <v>0.0346390417610877</v>
      </c>
      <c r="D13" s="105">
        <f>'Italy-main'!J13/'Italy-main'!I13</f>
        <v>0.38768115942029</v>
      </c>
      <c r="E13" s="105">
        <f>'Italy-main'!K13/'Italy-main'!L13</f>
        <v>0.103529175185173</v>
      </c>
      <c r="F13" s="105">
        <f>'Italy-main'!D13/'Italy-main'!K13</f>
        <v>0.0955001618646811</v>
      </c>
      <c r="G13" s="105">
        <f>('Italy-main'!J13+'Italy-main'!D13)/'Italy-main'!K13</f>
        <v>0.130139203625769</v>
      </c>
      <c r="H13" s="105">
        <f>'Italy-main'!H14/'Italy-main'!G13</f>
        <v>0.218033998521803</v>
      </c>
      <c r="I13" s="105">
        <f>('Italy-main'!H13-'Italy-main'!H12)/'Italy-main'!H12</f>
        <v>0.0350467289719626</v>
      </c>
      <c r="J13" s="105">
        <f>'Italy-main'!E13/'Italy-main'!K13</f>
        <v>0.53123988345743</v>
      </c>
      <c r="K13" s="106">
        <f>'Italy-main'!J13-'Italy-main'!J12</f>
        <v>28</v>
      </c>
      <c r="L13" s="105">
        <f>(K13-K12)/K12</f>
        <v>0.037037037037037</v>
      </c>
      <c r="M13" s="105">
        <f>K13/'Italy-main'!J12</f>
        <v>0.354430379746835</v>
      </c>
      <c r="N13" s="106">
        <v>0.989</v>
      </c>
      <c r="O13" s="106">
        <v>0.9919</v>
      </c>
      <c r="P13" s="106">
        <f>'Italy-main'!L13-'Italy-main'!L12</f>
        <v>3981</v>
      </c>
      <c r="Q13" s="105">
        <f>R13/P13</f>
        <v>0.14745038934941</v>
      </c>
      <c r="R13" s="107">
        <f>'Italy-main'!K13-'Italy-main'!K12</f>
        <v>587</v>
      </c>
    </row>
    <row r="14" ht="24.6" customHeight="1">
      <c r="B14" s="15">
        <v>43895</v>
      </c>
      <c r="C14" s="102">
        <f>'Italy-main'!J14/'Italy-main'!K14</f>
        <v>0.0383618455158113</v>
      </c>
      <c r="D14" s="102">
        <f>'Italy-main'!J14/'Italy-main'!I14</f>
        <v>0.357487922705314</v>
      </c>
      <c r="E14" s="102">
        <f>'Italy-main'!K14/'Italy-main'!L14</f>
        <v>0.119213892837278</v>
      </c>
      <c r="F14" s="102">
        <f>'Italy-main'!D14/'Italy-main'!K14</f>
        <v>0.0909797822706065</v>
      </c>
      <c r="G14" s="102">
        <f>('Italy-main'!J14+'Italy-main'!D14)/'Italy-main'!K14</f>
        <v>0.129341627786418</v>
      </c>
      <c r="H14" s="102">
        <f>'Italy-main'!H15/'Italy-main'!G14</f>
        <v>0.188106796116505</v>
      </c>
      <c r="I14" s="102">
        <f>('Italy-main'!H14-'Italy-main'!H13)/'Italy-main'!H13</f>
        <v>0.331828442437923</v>
      </c>
      <c r="J14" s="102">
        <f>'Italy-main'!E14/'Italy-main'!K14</f>
        <v>0.554950751684811</v>
      </c>
      <c r="K14" s="103">
        <f>'Italy-main'!J14-'Italy-main'!J13</f>
        <v>41</v>
      </c>
      <c r="L14" s="102">
        <f>(K14-K13)/K13</f>
        <v>0.464285714285714</v>
      </c>
      <c r="M14" s="102">
        <f>K14/'Italy-main'!J13</f>
        <v>0.383177570093458</v>
      </c>
      <c r="N14" s="103">
        <v>0.9877</v>
      </c>
      <c r="O14" s="103">
        <v>0.9931</v>
      </c>
      <c r="P14" s="103">
        <f>'Italy-main'!L14-'Italy-main'!L13</f>
        <v>2525</v>
      </c>
      <c r="Q14" s="102">
        <f>R14/P14</f>
        <v>0.304554455445545</v>
      </c>
      <c r="R14" s="104">
        <f>'Italy-main'!K14-'Italy-main'!K13</f>
        <v>769</v>
      </c>
    </row>
    <row r="15" ht="25.6" customHeight="1">
      <c r="B15" s="21">
        <v>43896</v>
      </c>
      <c r="C15" s="105">
        <f>'Italy-main'!J15/'Italy-main'!K15</f>
        <v>0.0424935289042278</v>
      </c>
      <c r="D15" s="105">
        <f>'Italy-main'!J15/'Italy-main'!I15</f>
        <v>0.376673040152964</v>
      </c>
      <c r="E15" s="105">
        <f>'Italy-main'!K15/'Italy-main'!L15</f>
        <v>0.127506257047774</v>
      </c>
      <c r="F15" s="105">
        <f>'Italy-main'!D15/'Italy-main'!K15</f>
        <v>0.0996548748921484</v>
      </c>
      <c r="G15" s="105">
        <f>('Italy-main'!J15+'Italy-main'!D15)/'Italy-main'!K15</f>
        <v>0.142148403796376</v>
      </c>
      <c r="H15" s="105">
        <f>'Italy-main'!H16/'Italy-main'!G15</f>
        <v>0.292390194075587</v>
      </c>
      <c r="I15" s="105">
        <f>('Italy-main'!H15-'Italy-main'!H14)/'Italy-main'!H14</f>
        <v>0.0508474576271186</v>
      </c>
      <c r="J15" s="105">
        <f>'Italy-main'!E15/'Italy-main'!K15</f>
        <v>0.616048317515099</v>
      </c>
      <c r="K15" s="106">
        <f>'Italy-main'!J15-'Italy-main'!J14</f>
        <v>49</v>
      </c>
      <c r="L15" s="105">
        <f>(K15-K14)/K14</f>
        <v>0.195121951219512</v>
      </c>
      <c r="M15" s="105">
        <f>K15/'Italy-main'!J14</f>
        <v>0.331081081081081</v>
      </c>
      <c r="N15" s="106">
        <v>0.9859</v>
      </c>
      <c r="O15" s="106">
        <v>0.9945000000000001</v>
      </c>
      <c r="P15" s="106">
        <f>'Italy-main'!L15-'Italy-main'!L14</f>
        <v>3997</v>
      </c>
      <c r="Q15" s="105">
        <f>R15/P15</f>
        <v>0.194645984488366</v>
      </c>
      <c r="R15" s="107">
        <f>'Italy-main'!K15-'Italy-main'!K14</f>
        <v>778</v>
      </c>
    </row>
    <row r="16" ht="26.6" customHeight="1">
      <c r="B16" s="22">
        <v>43897</v>
      </c>
      <c r="C16" s="108">
        <f>'Italy-main'!J16/'Italy-main'!K16</f>
        <v>0.0396056433792283</v>
      </c>
      <c r="D16" s="102">
        <f>'Italy-main'!J16/'Italy-main'!I16</f>
        <v>0.395585738539898</v>
      </c>
      <c r="E16" s="102">
        <f>'Italy-main'!K16/'Italy-main'!L16</f>
        <v>0.139864961247682</v>
      </c>
      <c r="F16" s="102">
        <f>'Italy-main'!D16/'Italy-main'!K16</f>
        <v>0.0963793982661907</v>
      </c>
      <c r="G16" s="102">
        <f>('Italy-main'!J16+'Italy-main'!D16)/'Italy-main'!K16</f>
        <v>0.135985041645419</v>
      </c>
      <c r="H16" s="102">
        <f>'Italy-main'!H17/'Italy-main'!G16</f>
        <v>0.262003556609366</v>
      </c>
      <c r="I16" s="102">
        <f>('Italy-main'!H16-'Italy-main'!H15)/'Italy-main'!H15</f>
        <v>0.846774193548387</v>
      </c>
      <c r="J16" s="102">
        <f>'Italy-main'!E16/'Italy-main'!K16</f>
        <v>0.546999830018698</v>
      </c>
      <c r="K16" s="103">
        <f>'Italy-main'!J16-'Italy-main'!J15</f>
        <v>36</v>
      </c>
      <c r="L16" s="102">
        <f>(K16-K15)/K15</f>
        <v>-0.26530612244898</v>
      </c>
      <c r="M16" s="102">
        <f>K16/'Italy-main'!J15</f>
        <v>0.182741116751269</v>
      </c>
      <c r="N16" s="103">
        <v>0.9858</v>
      </c>
      <c r="O16" s="103">
        <v>0.9953</v>
      </c>
      <c r="P16" s="103">
        <f>'Italy-main'!L16-'Italy-main'!L15</f>
        <v>5703</v>
      </c>
      <c r="Q16" s="102">
        <f>R16/P16</f>
        <v>0.218656847273365</v>
      </c>
      <c r="R16" s="104">
        <f>'Italy-main'!K16-'Italy-main'!K15</f>
        <v>1247</v>
      </c>
    </row>
    <row r="17" ht="26.6" customHeight="1">
      <c r="B17" s="24">
        <v>43898</v>
      </c>
      <c r="C17" s="109">
        <f>'Italy-main'!J17/'Italy-main'!K17</f>
        <v>0.0496271186440678</v>
      </c>
      <c r="D17" s="109">
        <f>'Italy-main'!J17/'Italy-main'!I17</f>
        <v>0.588424437299035</v>
      </c>
      <c r="E17" s="109">
        <f>'Italy-main'!K17/'Italy-main'!L17</f>
        <v>0.147686084466428</v>
      </c>
      <c r="F17" s="109">
        <f>'Italy-main'!D17/'Italy-main'!K17</f>
        <v>0.088135593220339</v>
      </c>
      <c r="G17" s="109">
        <f>('Italy-main'!J17+'Italy-main'!D17)/'Italy-main'!K17</f>
        <v>0.137762711864407</v>
      </c>
      <c r="H17" s="109">
        <f>'Italy-main'!H18/'Italy-main'!G17</f>
        <v>0.250195710036011</v>
      </c>
      <c r="I17" s="109">
        <f>('Italy-main'!H17-'Italy-main'!H16)/'Italy-main'!H16</f>
        <v>0.158078602620087</v>
      </c>
      <c r="J17" s="109">
        <f>'Italy-main'!E17/'Italy-main'!K17</f>
        <v>0.570440677966102</v>
      </c>
      <c r="K17" s="110">
        <f>'Italy-main'!J17-'Italy-main'!J16</f>
        <v>133</v>
      </c>
      <c r="L17" s="109">
        <f>(K17-K16)/K16</f>
        <v>2.69444444444444</v>
      </c>
      <c r="M17" s="109">
        <f>K17/'Italy-main'!J16</f>
        <v>0.570815450643777</v>
      </c>
      <c r="N17" s="110">
        <v>0.9863</v>
      </c>
      <c r="O17" s="110">
        <v>0.996</v>
      </c>
      <c r="P17" s="106">
        <f>'Italy-main'!L17-'Italy-main'!L16</f>
        <v>7875</v>
      </c>
      <c r="Q17" s="105">
        <f>R17/P17</f>
        <v>0.189460317460317</v>
      </c>
      <c r="R17" s="107">
        <f>'Italy-main'!K17-'Italy-main'!K16</f>
        <v>1492</v>
      </c>
    </row>
    <row r="18" ht="26.6" customHeight="1">
      <c r="B18" s="29">
        <v>43899</v>
      </c>
      <c r="C18" s="111">
        <f>'Italy-main'!J18/'Italy-main'!K18</f>
        <v>0.0504797208896642</v>
      </c>
      <c r="D18" s="112">
        <f>'Italy-main'!J18/'Italy-main'!I18</f>
        <v>0.639502762430939</v>
      </c>
      <c r="E18" s="112">
        <f>'Italy-main'!K18/'Italy-main'!L18</f>
        <v>0.170400921487757</v>
      </c>
      <c r="F18" s="112">
        <f>'Italy-main'!D18/'Italy-main'!K18</f>
        <v>0.079917139119058</v>
      </c>
      <c r="G18" s="112">
        <f>('Italy-main'!J18+'Italy-main'!D18)/'Italy-main'!K18</f>
        <v>0.130396860008722</v>
      </c>
      <c r="H18" s="112">
        <f>'Italy-main'!H19/'Italy-main'!G18</f>
        <v>0.0662492172824045</v>
      </c>
      <c r="I18" s="112">
        <f>('Italy-main'!H18-'Italy-main'!H17)/'Italy-main'!H17</f>
        <v>0.205128205128205</v>
      </c>
      <c r="J18" s="112">
        <f>'Italy-main'!E18/'Italy-main'!K18</f>
        <v>0.550479720889664</v>
      </c>
      <c r="K18" s="113">
        <f>'Italy-main'!J18-'Italy-main'!J17</f>
        <v>97</v>
      </c>
      <c r="L18" s="112">
        <f>(K18-K17)/K17</f>
        <v>-0.270676691729323</v>
      </c>
      <c r="M18" s="112">
        <f>K18/'Italy-main'!J17</f>
        <v>0.265027322404372</v>
      </c>
      <c r="N18" s="113">
        <v>0.9869</v>
      </c>
      <c r="O18" s="113">
        <v>0.9968</v>
      </c>
      <c r="P18" s="103">
        <f>'Italy-main'!L18-'Italy-main'!L17</f>
        <v>3889</v>
      </c>
      <c r="Q18" s="102">
        <f>R18/P18</f>
        <v>0.462072512213937</v>
      </c>
      <c r="R18" s="104">
        <f>'Italy-main'!K18-'Italy-main'!K17</f>
        <v>1797</v>
      </c>
    </row>
    <row r="19" ht="25.6" customHeight="1">
      <c r="B19" s="35">
        <v>43900</v>
      </c>
      <c r="C19" s="114">
        <f>'Italy-main'!J19/'Italy-main'!K19</f>
        <v>0.0621736131638585</v>
      </c>
      <c r="D19" s="114">
        <f>'Italy-main'!J19/'Italy-main'!I19</f>
        <v>0.628486055776892</v>
      </c>
      <c r="E19" s="114">
        <f>'Italy-main'!K19/'Italy-main'!L19</f>
        <v>0.167031484011126</v>
      </c>
      <c r="F19" s="114">
        <f>'Italy-main'!D19/'Italy-main'!K19</f>
        <v>0.0864124544290078</v>
      </c>
      <c r="G19" s="114">
        <f>('Italy-main'!J19+'Italy-main'!D19)/'Italy-main'!K19</f>
        <v>0.148586067592866</v>
      </c>
      <c r="H19" s="114">
        <f>'Italy-main'!H20/'Italy-main'!G19</f>
        <v>0.243833685694151</v>
      </c>
      <c r="I19" s="114">
        <f>('Italy-main'!H19-'Italy-main'!H18)/'Italy-main'!H18</f>
        <v>-0.668961201501877</v>
      </c>
      <c r="J19" s="114">
        <f>'Italy-main'!E19/'Italy-main'!K19</f>
        <v>0.58281604098926</v>
      </c>
      <c r="K19" s="115">
        <f>'Italy-main'!J19-'Italy-main'!J18</f>
        <v>168</v>
      </c>
      <c r="L19" s="114">
        <f>(K19-K18)/K18</f>
        <v>0.731958762886598</v>
      </c>
      <c r="M19" s="114">
        <f>K19/'Italy-main'!J18</f>
        <v>0.362850971922246</v>
      </c>
      <c r="N19" s="115">
        <v>0.9853</v>
      </c>
      <c r="O19" s="115">
        <v>0.9973</v>
      </c>
      <c r="P19" s="106">
        <f>'Italy-main'!L19-'Italy-main'!L18</f>
        <v>6935</v>
      </c>
      <c r="Q19" s="105">
        <f>R19/P19</f>
        <v>0.140879596250901</v>
      </c>
      <c r="R19" s="107">
        <f>'Italy-main'!K19-'Italy-main'!K18</f>
        <v>977</v>
      </c>
    </row>
    <row r="20" ht="24.6" customHeight="1">
      <c r="B20" s="15">
        <v>43901</v>
      </c>
      <c r="C20" s="102">
        <f>'Italy-main'!J20/'Italy-main'!K20</f>
        <v>0.0663617396886535</v>
      </c>
      <c r="D20" s="102">
        <f>'Italy-main'!J20/'Italy-main'!I20</f>
        <v>0.791387559808612</v>
      </c>
      <c r="E20" s="102">
        <f>'Italy-main'!K20/'Italy-main'!L20</f>
        <v>0.170352954042158</v>
      </c>
      <c r="F20" s="102">
        <f>'Italy-main'!D20/'Italy-main'!K20</f>
        <v>0.082490771946718</v>
      </c>
      <c r="G20" s="102">
        <f>('Italy-main'!J20+'Italy-main'!D20)/'Italy-main'!K20</f>
        <v>0.148852511635372</v>
      </c>
      <c r="H20" s="102">
        <f>'Italy-main'!H21/'Italy-main'!G20</f>
        <v>0.212370160528801</v>
      </c>
      <c r="I20" s="102">
        <f>('Italy-main'!H20-'Italy-main'!H19)/'Italy-main'!H19</f>
        <v>2.92438563327032</v>
      </c>
      <c r="J20" s="102">
        <f>'Italy-main'!E20/'Italy-main'!K20</f>
        <v>0.550954902904831</v>
      </c>
      <c r="K20" s="103">
        <f>'Italy-main'!J20-'Italy-main'!J19</f>
        <v>196</v>
      </c>
      <c r="L20" s="102">
        <f>(K20-K19)/K19</f>
        <v>0.166666666666667</v>
      </c>
      <c r="M20" s="102">
        <f>K20/'Italy-main'!J19</f>
        <v>0.310618066561014</v>
      </c>
      <c r="N20" s="103">
        <v>0.9847</v>
      </c>
      <c r="O20" s="103">
        <v>0.9977</v>
      </c>
      <c r="P20" s="103">
        <f>'Italy-main'!L20-'Italy-main'!L19</f>
        <v>12393</v>
      </c>
      <c r="Q20" s="102">
        <f>R20/P20</f>
        <v>0.186637618010167</v>
      </c>
      <c r="R20" s="104">
        <f>'Italy-main'!K20-'Italy-main'!K19</f>
        <v>2313</v>
      </c>
    </row>
    <row r="21" ht="24.6" customHeight="1">
      <c r="B21" s="15">
        <v>43902</v>
      </c>
      <c r="C21" s="105">
        <f>'Italy-main'!J21/'Italy-main'!K21</f>
        <v>0.0672268907563025</v>
      </c>
      <c r="D21" s="105">
        <f>'Italy-main'!J21/'Italy-main'!I21</f>
        <v>0.807631160572337</v>
      </c>
      <c r="E21" s="105">
        <f>'Italy-main'!K21/'Italy-main'!L21</f>
        <v>0.175710083593959</v>
      </c>
      <c r="F21" s="105">
        <f>'Italy-main'!D21/'Italy-main'!K21</f>
        <v>0.0762919340964732</v>
      </c>
      <c r="G21" s="105">
        <f>('Italy-main'!J21+'Italy-main'!D21)/'Italy-main'!K21</f>
        <v>0.143518824852776</v>
      </c>
      <c r="H21" s="105">
        <f>'Italy-main'!H22/'Italy-main'!G21</f>
        <v>0.164810343484695</v>
      </c>
      <c r="I21" s="105">
        <f>('Italy-main'!H21-'Italy-main'!H20)/'Italy-main'!H20</f>
        <v>0.0833333333333333</v>
      </c>
      <c r="J21" s="105">
        <f>'Italy-main'!E21/'Italy-main'!K21</f>
        <v>0.516310461192351</v>
      </c>
      <c r="K21" s="106">
        <f>'Italy-main'!J21-'Italy-main'!J20</f>
        <v>189</v>
      </c>
      <c r="L21" s="105">
        <f>(K21-K20)/K20</f>
        <v>-0.0357142857142857</v>
      </c>
      <c r="M21" s="105">
        <f>K21/'Italy-main'!J20</f>
        <v>0.228536880290206</v>
      </c>
      <c r="N21" s="106">
        <v>0.9845</v>
      </c>
      <c r="O21" s="106">
        <v>0.9978</v>
      </c>
      <c r="P21" s="106">
        <f>'Italy-main'!L21-'Italy-main'!L20</f>
        <v>12857</v>
      </c>
      <c r="Q21" s="105">
        <f>R21/P21</f>
        <v>0.206191179901999</v>
      </c>
      <c r="R21" s="107">
        <f>'Italy-main'!K21-'Italy-main'!K20</f>
        <v>2651</v>
      </c>
    </row>
    <row r="22" ht="24.6" customHeight="1">
      <c r="B22" s="15">
        <v>43903</v>
      </c>
      <c r="C22" s="102">
        <f>'Italy-main'!J22/'Italy-main'!K22</f>
        <v>0.071687429218573</v>
      </c>
      <c r="D22" s="102">
        <f>'Italy-main'!J22/'Italy-main'!I22</f>
        <v>0.879777623349548</v>
      </c>
      <c r="E22" s="102">
        <f>'Italy-main'!K22/'Italy-main'!L22</f>
        <v>0.18115050057443</v>
      </c>
      <c r="F22" s="102">
        <f>'Italy-main'!D22/'Italy-main'!K22</f>
        <v>0.07519818799547</v>
      </c>
      <c r="G22" s="102">
        <f>('Italy-main'!J22+'Italy-main'!D22)/'Italy-main'!K22</f>
        <v>0.146885617214043</v>
      </c>
      <c r="H22" s="102">
        <f>'Italy-main'!H23/'Italy-main'!G22</f>
        <v>0.186894015379472</v>
      </c>
      <c r="I22" s="102">
        <f>('Italy-main'!H22-'Italy-main'!H21)/'Italy-main'!H21</f>
        <v>-0.05913739439751</v>
      </c>
      <c r="J22" s="102">
        <f>'Italy-main'!E22/'Italy-main'!K22</f>
        <v>0.495696489241223</v>
      </c>
      <c r="K22" s="103">
        <f>'Italy-main'!J22-'Italy-main'!J21</f>
        <v>250</v>
      </c>
      <c r="L22" s="102">
        <f>(K22-K21)/K21</f>
        <v>0.322751322751323</v>
      </c>
      <c r="M22" s="102">
        <f>K22/'Italy-main'!J21</f>
        <v>0.246062992125984</v>
      </c>
      <c r="N22" s="116">
        <v>0.9839</v>
      </c>
      <c r="O22" s="117">
        <v>0.9976</v>
      </c>
      <c r="P22" s="103">
        <f>'Italy-main'!L22-'Italy-main'!L21</f>
        <v>11477</v>
      </c>
      <c r="Q22" s="102">
        <f>R22/P22</f>
        <v>0.221922105079725</v>
      </c>
      <c r="R22" s="104">
        <f>'Italy-main'!K22-'Italy-main'!K21</f>
        <v>2547</v>
      </c>
    </row>
    <row r="23" ht="24.6" customHeight="1">
      <c r="B23" s="15">
        <v>43904</v>
      </c>
      <c r="C23" s="105">
        <f>'Italy-main'!J23/'Italy-main'!K23</f>
        <v>0.0681098454412251</v>
      </c>
      <c r="D23" s="105">
        <f>'Italy-main'!J23/'Italy-main'!I23</f>
        <v>0.732960325534079</v>
      </c>
      <c r="E23" s="105">
        <f>'Italy-main'!K23/'Italy-main'!L23</f>
        <v>0.193798662636255</v>
      </c>
      <c r="F23" s="105">
        <f>'Italy-main'!D23/'Italy-main'!K23</f>
        <v>0.07174930283121431</v>
      </c>
      <c r="G23" s="105">
        <f>('Italy-main'!J23+'Italy-main'!D23)/'Italy-main'!K23</f>
        <v>0.139859148272439</v>
      </c>
      <c r="H23" s="105">
        <f>'Italy-main'!H24/'Italy-main'!G23</f>
        <v>0.160732394366197</v>
      </c>
      <c r="I23" s="105">
        <f>('Italy-main'!H23-'Italy-main'!H22)/'Italy-main'!H22</f>
        <v>0.320888468809074</v>
      </c>
      <c r="J23" s="105">
        <f>'Italy-main'!E23/'Italy-main'!K23</f>
        <v>0.46745757905185</v>
      </c>
      <c r="K23" s="106">
        <f>'Italy-main'!J23-'Italy-main'!J22</f>
        <v>175</v>
      </c>
      <c r="L23" s="105">
        <f>(K23-K22)/K22</f>
        <v>-0.3</v>
      </c>
      <c r="M23" s="105">
        <f>K23/'Italy-main'!J22</f>
        <v>0.138230647709321</v>
      </c>
      <c r="N23" s="118">
        <v>0.9837</v>
      </c>
      <c r="O23" s="119">
        <v>0.9965000000000001</v>
      </c>
      <c r="P23" s="106">
        <f>'Italy-main'!L23-'Italy-main'!L22</f>
        <v>11682</v>
      </c>
      <c r="Q23" s="105">
        <f>R23/P23</f>
        <v>0.299349426468071</v>
      </c>
      <c r="R23" s="107">
        <f>'Italy-main'!K23-'Italy-main'!K22</f>
        <v>3497</v>
      </c>
    </row>
    <row r="24" ht="24.6" customHeight="1">
      <c r="B24" s="15">
        <v>43905</v>
      </c>
      <c r="C24" s="102">
        <f>'Italy-main'!J24/'Italy-main'!K24</f>
        <v>0.0730997696690508</v>
      </c>
      <c r="D24" s="102">
        <f>'Italy-main'!J24/'Italy-main'!I24</f>
        <v>0.774732334047109</v>
      </c>
      <c r="E24" s="102">
        <f>'Italy-main'!K24/'Italy-main'!L24</f>
        <v>0.198136093963923</v>
      </c>
      <c r="F24" s="102">
        <f>'Italy-main'!D24/'Italy-main'!K24</f>
        <v>0.0675637451004162</v>
      </c>
      <c r="G24" s="102">
        <f>('Italy-main'!J24+'Italy-main'!D24)/'Italy-main'!K24</f>
        <v>0.140663514769467</v>
      </c>
      <c r="H24" s="102">
        <f>'Italy-main'!H25/'Italy-main'!G24</f>
        <v>0.119885453574722</v>
      </c>
      <c r="I24" s="102">
        <f>('Italy-main'!H24-'Italy-main'!H23)/'Italy-main'!H23</f>
        <v>0.0207513416815742</v>
      </c>
      <c r="J24" s="102">
        <f>'Italy-main'!E24/'Italy-main'!K24</f>
        <v>0.458035317412212</v>
      </c>
      <c r="K24" s="103">
        <f>'Italy-main'!J24-'Italy-main'!J23</f>
        <v>368</v>
      </c>
      <c r="L24" s="102">
        <f>(K24-K23)/K23</f>
        <v>1.10285714285714</v>
      </c>
      <c r="M24" s="102">
        <f>K24/'Italy-main'!J23</f>
        <v>0.255378209576683</v>
      </c>
      <c r="N24" s="120">
        <v>0.9833</v>
      </c>
      <c r="O24" s="121">
        <v>0.9956</v>
      </c>
      <c r="P24" s="103">
        <f>'Italy-main'!L24-'Italy-main'!L23</f>
        <v>15729</v>
      </c>
      <c r="Q24" s="102">
        <f>R24/P24</f>
        <v>0.228240829041897</v>
      </c>
      <c r="R24" s="104">
        <f>'Italy-main'!K24-'Italy-main'!K23</f>
        <v>3590</v>
      </c>
    </row>
    <row r="25" ht="24.6" customHeight="1">
      <c r="B25" s="15">
        <v>43906</v>
      </c>
      <c r="C25" s="105">
        <f>'Italy-main'!J25/'Italy-main'!K25</f>
        <v>0.0771265189421015</v>
      </c>
      <c r="D25" s="105">
        <f>'Italy-main'!J25/'Italy-main'!I25</f>
        <v>0.78501273190251</v>
      </c>
      <c r="E25" s="105">
        <f>'Italy-main'!K25/'Italy-main'!L25</f>
        <v>0.202809469274148</v>
      </c>
      <c r="F25" s="105">
        <f>'Italy-main'!D25/'Italy-main'!K25</f>
        <v>0.06615439599714081</v>
      </c>
      <c r="G25" s="105">
        <f>('Italy-main'!J25+'Italy-main'!D25)/'Italy-main'!K25</f>
        <v>0.143280914939242</v>
      </c>
      <c r="H25" s="105">
        <f>'Italy-main'!H26/'Italy-main'!G25</f>
        <v>0.129545356043861</v>
      </c>
      <c r="I25" s="105">
        <f>('Italy-main'!H25-'Italy-main'!H24)/'Italy-main'!H24</f>
        <v>-0.134244654749387</v>
      </c>
      <c r="J25" s="105">
        <f>'Italy-main'!E25/'Italy-main'!K25</f>
        <v>0.460185847033595</v>
      </c>
      <c r="K25" s="106">
        <f>'Italy-main'!J25-'Italy-main'!J24</f>
        <v>349</v>
      </c>
      <c r="L25" s="105">
        <f>(K25-K24)/K24</f>
        <v>-0.0516304347826087</v>
      </c>
      <c r="M25" s="105">
        <f>K25/'Italy-main'!J24</f>
        <v>0.192924267551133</v>
      </c>
      <c r="N25" s="118">
        <v>0.9823</v>
      </c>
      <c r="O25" s="119">
        <v>0.9945000000000001</v>
      </c>
      <c r="P25" s="106">
        <f>'Italy-main'!L25-'Italy-main'!L24</f>
        <v>13063</v>
      </c>
      <c r="Q25" s="105">
        <f>R25/P25</f>
        <v>0.247492918931333</v>
      </c>
      <c r="R25" s="107">
        <f>'Italy-main'!K25-'Italy-main'!K24</f>
        <v>3233</v>
      </c>
    </row>
    <row r="26" ht="24.6" customHeight="1">
      <c r="B26" s="15">
        <v>43907</v>
      </c>
      <c r="C26" s="102">
        <f>'Italy-main'!J26/'Italy-main'!K26</f>
        <v>0.0794451850441186</v>
      </c>
      <c r="D26" s="102">
        <f>'Italy-main'!J26/'Italy-main'!I26</f>
        <v>0.851071064263856</v>
      </c>
      <c r="E26" s="102">
        <f>'Italy-main'!K26/'Italy-main'!L26</f>
        <v>0.211937547508695</v>
      </c>
      <c r="F26" s="102">
        <f>'Italy-main'!D26/'Italy-main'!K26</f>
        <v>0.0653843712308767</v>
      </c>
      <c r="G26" s="102">
        <f>('Italy-main'!J26+'Italy-main'!D26)/'Italy-main'!K26</f>
        <v>0.144829556274995</v>
      </c>
      <c r="H26" s="102">
        <f>'Italy-main'!H27/'Italy-main'!G26</f>
        <v>0.1016038677001</v>
      </c>
      <c r="I26" s="102">
        <f>('Italy-main'!H26-'Italy-main'!H25)/'Italy-main'!H25</f>
        <v>0.210121457489879</v>
      </c>
      <c r="J26" s="102">
        <f>'Italy-main'!E26/'Italy-main'!K26</f>
        <v>0.474639751158509</v>
      </c>
      <c r="K26" s="103">
        <f>'Italy-main'!J26-'Italy-main'!J25</f>
        <v>345</v>
      </c>
      <c r="L26" s="102">
        <f>(K26-K25)/K25</f>
        <v>-0.0114613180515759</v>
      </c>
      <c r="M26" s="102">
        <f>K26/'Italy-main'!J25</f>
        <v>0.159870250231696</v>
      </c>
      <c r="N26" s="120">
        <v>0.981</v>
      </c>
      <c r="O26" s="121">
        <v>0.9929</v>
      </c>
      <c r="P26" s="103">
        <f>'Italy-main'!L26-'Italy-main'!L25</f>
        <v>10695</v>
      </c>
      <c r="Q26" s="102">
        <f>R26/P26</f>
        <v>0.329686769518467</v>
      </c>
      <c r="R26" s="104">
        <f>'Italy-main'!K26-'Italy-main'!K25</f>
        <v>3526</v>
      </c>
    </row>
    <row r="27" ht="24.6" customHeight="1">
      <c r="B27" s="15">
        <v>43908</v>
      </c>
      <c r="C27" s="105">
        <f>'Italy-main'!J27/'Italy-main'!K27</f>
        <v>0.0833870019320696</v>
      </c>
      <c r="D27" s="105">
        <f>'Italy-main'!J27/'Italy-main'!I27</f>
        <v>0.739875776397516</v>
      </c>
      <c r="E27" s="105">
        <f>'Italy-main'!K27/'Italy-main'!L27</f>
        <v>0.215735074694487</v>
      </c>
      <c r="F27" s="105">
        <f>'Italy-main'!D27/'Italy-main'!K27</f>
        <v>0.06319827513790501</v>
      </c>
      <c r="G27" s="105">
        <f>('Italy-main'!J27+'Italy-main'!D27)/'Italy-main'!K27</f>
        <v>0.146585277069975</v>
      </c>
      <c r="H27" s="105">
        <f>'Italy-main'!H28/'Italy-main'!G27</f>
        <v>0.156043190525949</v>
      </c>
      <c r="I27" s="105">
        <f>('Italy-main'!H27-'Italy-main'!H26)/'Italy-main'!H26</f>
        <v>-0.114084978253597</v>
      </c>
      <c r="J27" s="105">
        <f>'Italy-main'!E27/'Italy-main'!K27</f>
        <v>0.465376753563128</v>
      </c>
      <c r="K27" s="106">
        <f>'Italy-main'!J27-'Italy-main'!J26</f>
        <v>475</v>
      </c>
      <c r="L27" s="105">
        <f>(K27-K26)/K26</f>
        <v>0.376811594202899</v>
      </c>
      <c r="M27" s="105">
        <f>K27/'Italy-main'!J26</f>
        <v>0.189772273272074</v>
      </c>
      <c r="N27" s="118">
        <v>0.9796</v>
      </c>
      <c r="O27" s="119">
        <v>0.9913</v>
      </c>
      <c r="P27" s="106">
        <f>'Italy-main'!L27-'Italy-main'!L26</f>
        <v>16884</v>
      </c>
      <c r="Q27" s="105">
        <f>R27/P27</f>
        <v>0.249170812603648</v>
      </c>
      <c r="R27" s="107">
        <f>'Italy-main'!K27-'Italy-main'!K26</f>
        <v>4207</v>
      </c>
    </row>
    <row r="28" ht="24.6" customHeight="1">
      <c r="B28" s="15">
        <v>43909</v>
      </c>
      <c r="C28" s="102">
        <f>'Italy-main'!J28/'Italy-main'!K28</f>
        <v>0.0829779456561472</v>
      </c>
      <c r="D28" s="102">
        <f>'Italy-main'!J28/'Italy-main'!I28</f>
        <v>0.766891891891892</v>
      </c>
      <c r="E28" s="102">
        <f>'Italy-main'!K28/'Italy-main'!L28</f>
        <v>0.224508554139744</v>
      </c>
      <c r="F28" s="102">
        <f>'Italy-main'!D28/'Italy-main'!K28</f>
        <v>0.0608748629218959</v>
      </c>
      <c r="G28" s="102">
        <f>('Italy-main'!J28+'Italy-main'!D28)/'Italy-main'!K28</f>
        <v>0.143852808578043</v>
      </c>
      <c r="H28" s="102">
        <f>'Italy-main'!H29/'Italy-main'!G28</f>
        <v>0.140705031636035</v>
      </c>
      <c r="I28" s="102">
        <f>('Italy-main'!H28-'Italy-main'!H27)/'Italy-main'!H27</f>
        <v>0.691842900302115</v>
      </c>
      <c r="J28" s="102">
        <f>'Italy-main'!E28/'Italy-main'!K28</f>
        <v>0.444864140367979</v>
      </c>
      <c r="K28" s="103">
        <f>'Italy-main'!J28-'Italy-main'!J27</f>
        <v>427</v>
      </c>
      <c r="L28" s="102">
        <f>(K28-K27)/K27</f>
        <v>-0.101052631578947</v>
      </c>
      <c r="M28" s="102">
        <f>K28/'Italy-main'!J27</f>
        <v>0.143384822028207</v>
      </c>
      <c r="N28" s="120">
        <v>0.9784</v>
      </c>
      <c r="O28" s="121">
        <v>0.9893999999999999</v>
      </c>
      <c r="P28" s="103">
        <f>'Italy-main'!L28-'Italy-main'!L27</f>
        <v>17236</v>
      </c>
      <c r="Q28" s="102">
        <f>R28/P28</f>
        <v>0.308772336969134</v>
      </c>
      <c r="R28" s="104">
        <f>'Italy-main'!K28-'Italy-main'!K27</f>
        <v>5322</v>
      </c>
    </row>
    <row r="29" ht="24.6" customHeight="1">
      <c r="B29" s="15">
        <v>43910</v>
      </c>
      <c r="C29" s="105">
        <f>'Italy-main'!J29/'Italy-main'!K29</f>
        <v>0.0857489206950086</v>
      </c>
      <c r="D29" s="105">
        <f>'Italy-main'!J29/'Italy-main'!I29</f>
        <v>0.786118151686489</v>
      </c>
      <c r="E29" s="105">
        <f>'Italy-main'!K29/'Italy-main'!L29</f>
        <v>0.227279757934321</v>
      </c>
      <c r="F29" s="105">
        <f>'Italy-main'!D29/'Italy-main'!K29</f>
        <v>0.0564641330469365</v>
      </c>
      <c r="G29" s="105">
        <f>('Italy-main'!J29+'Italy-main'!D29)/'Italy-main'!K29</f>
        <v>0.142213053741945</v>
      </c>
      <c r="H29" s="105">
        <f>'Italy-main'!H30/'Italy-main'!G29</f>
        <v>0.127337559429477</v>
      </c>
      <c r="I29" s="105">
        <f>('Italy-main'!H29-'Italy-main'!H28)/'Italy-main'!H28</f>
        <v>0.0424107142857143</v>
      </c>
      <c r="J29" s="105">
        <f>'Italy-main'!E29/'Italy-main'!K29</f>
        <v>0.397162969736926</v>
      </c>
      <c r="K29" s="106">
        <f>'Italy-main'!J29-'Italy-main'!J28</f>
        <v>627</v>
      </c>
      <c r="L29" s="105">
        <f>(K29-K28)/K28</f>
        <v>0.468384074941452</v>
      </c>
      <c r="M29" s="105">
        <f>K29/'Italy-main'!J28</f>
        <v>0.184140969162996</v>
      </c>
      <c r="N29" s="118">
        <v>0.9772999999999999</v>
      </c>
      <c r="O29" s="119">
        <v>0.9876</v>
      </c>
      <c r="P29" s="106">
        <f>'Italy-main'!L29-'Italy-main'!L28</f>
        <v>24109</v>
      </c>
      <c r="Q29" s="105">
        <f>R29/P29</f>
        <v>0.248289020697665</v>
      </c>
      <c r="R29" s="107">
        <f>'Italy-main'!K29-'Italy-main'!K28</f>
        <v>5986</v>
      </c>
    </row>
    <row r="30" ht="24.6" customHeight="1">
      <c r="B30" s="15">
        <v>43911</v>
      </c>
      <c r="C30" s="102">
        <f>'Italy-main'!J30/'Italy-main'!K30</f>
        <v>0.0900556198439658</v>
      </c>
      <c r="D30" s="102">
        <f>'Italy-main'!J30/'Italy-main'!I30</f>
        <v>0.794631093544137</v>
      </c>
      <c r="E30" s="102">
        <f>'Italy-main'!K30/'Italy-main'!L30</f>
        <v>0.22972961384432</v>
      </c>
      <c r="F30" s="102">
        <f>'Italy-main'!D30/'Italy-main'!K30</f>
        <v>0.0533241255739296</v>
      </c>
      <c r="G30" s="102">
        <f>('Italy-main'!J30+'Italy-main'!D30)/'Italy-main'!K30</f>
        <v>0.143379745417895</v>
      </c>
      <c r="H30" s="102">
        <f>'Italy-main'!H31/'Italy-main'!G30</f>
        <v>0.0927110423841991</v>
      </c>
      <c r="I30" s="102">
        <f>('Italy-main'!H30-'Italy-main'!H29)/'Italy-main'!H29</f>
        <v>0.0323340471092077</v>
      </c>
      <c r="J30" s="102">
        <f>'Italy-main'!E30/'Italy-main'!K30</f>
        <v>0.383832916495577</v>
      </c>
      <c r="K30" s="103">
        <f>'Italy-main'!J30-'Italy-main'!J29</f>
        <v>793</v>
      </c>
      <c r="L30" s="102">
        <f>(K30-K29)/K29</f>
        <v>0.264752791068581</v>
      </c>
      <c r="M30" s="102">
        <f>K30/'Italy-main'!J29</f>
        <v>0.196676587301587</v>
      </c>
      <c r="N30" s="120">
        <v>0.9762999999999999</v>
      </c>
      <c r="O30" s="121">
        <v>0.9861</v>
      </c>
      <c r="P30" s="103">
        <f>'Italy-main'!L30-'Italy-main'!L29</f>
        <v>26336</v>
      </c>
      <c r="Q30" s="102">
        <f>R30/P30</f>
        <v>0.248974787363305</v>
      </c>
      <c r="R30" s="104">
        <f>'Italy-main'!K30-'Italy-main'!K29</f>
        <v>6557</v>
      </c>
    </row>
    <row r="31" ht="24.6" customHeight="1">
      <c r="B31" s="15">
        <v>43912</v>
      </c>
      <c r="C31" s="105">
        <f>'Italy-main'!J31/'Italy-main'!K31</f>
        <v>0.0925969765632926</v>
      </c>
      <c r="D31" s="105">
        <f>'Italy-main'!J31/'Italy-main'!I31</f>
        <v>0.779612756264237</v>
      </c>
      <c r="E31" s="105">
        <f>'Italy-main'!K31/'Italy-main'!L31</f>
        <v>0.228860457736395</v>
      </c>
      <c r="F31" s="105">
        <f>'Italy-main'!D31/'Italy-main'!K31</f>
        <v>0.0508809902262505</v>
      </c>
      <c r="G31" s="105">
        <f>('Italy-main'!J31+'Italy-main'!D31)/'Italy-main'!K31</f>
        <v>0.143477966789543</v>
      </c>
      <c r="H31" s="105">
        <f>'Italy-main'!H32/'Italy-main'!G31</f>
        <v>0.0810497877267464</v>
      </c>
      <c r="I31" s="105">
        <f>('Italy-main'!H31-'Italy-main'!H30)/'Italy-main'!H30</f>
        <v>-0.179215930304916</v>
      </c>
      <c r="J31" s="105">
        <f>'Italy-main'!E31/'Italy-main'!K31</f>
        <v>0.386468937062464</v>
      </c>
      <c r="K31" s="106">
        <f>'Italy-main'!J31-'Italy-main'!J30</f>
        <v>651</v>
      </c>
      <c r="L31" s="105">
        <f>(K31-K30)/K30</f>
        <v>-0.17906683480454</v>
      </c>
      <c r="M31" s="105">
        <f>K31/'Italy-main'!J30</f>
        <v>0.134922279792746</v>
      </c>
      <c r="N31" s="118">
        <v>0.975</v>
      </c>
      <c r="O31" s="119">
        <v>0.9844000000000001</v>
      </c>
      <c r="P31" s="106">
        <f>'Italy-main'!L31-'Italy-main'!L30</f>
        <v>25180</v>
      </c>
      <c r="Q31" s="105">
        <f>R31/P31</f>
        <v>0.220810166799047</v>
      </c>
      <c r="R31" s="107">
        <f>'Italy-main'!K31-'Italy-main'!K30</f>
        <v>5560</v>
      </c>
    </row>
    <row r="32" ht="25.6" customHeight="1">
      <c r="B32" s="122">
        <v>43913</v>
      </c>
      <c r="C32" s="102">
        <f>'Italy-main'!J32/'Italy-main'!K32</f>
        <v>0.0950615545856993</v>
      </c>
      <c r="D32" s="102">
        <f>'Italy-main'!J32/'Italy-main'!I32</f>
        <v>0.817680301399354</v>
      </c>
      <c r="E32" s="102">
        <f>'Italy-main'!K32/'Italy-main'!L32</f>
        <v>0.232066882541711</v>
      </c>
      <c r="F32" s="102">
        <f>'Italy-main'!D32/'Italy-main'!K32</f>
        <v>0.0501196677460228</v>
      </c>
      <c r="G32" s="102">
        <f>('Italy-main'!J32+'Italy-main'!D32)/'Italy-main'!K32</f>
        <v>0.145181222331722</v>
      </c>
      <c r="H32" s="102">
        <f>'Italy-main'!H33/'Italy-main'!G32</f>
        <v>0.0716410805664644</v>
      </c>
      <c r="I32" s="102">
        <f>('Italy-main'!H32-'Italy-main'!H31)/'Italy-main'!H31</f>
        <v>-0.0447308567096285</v>
      </c>
      <c r="J32" s="102">
        <f>'Italy-main'!E32/'Italy-main'!K32</f>
        <v>0.373801367184445</v>
      </c>
      <c r="K32" s="103">
        <f>'Italy-main'!J32-'Italy-main'!J31</f>
        <v>601</v>
      </c>
      <c r="L32" s="102">
        <f>(K32-K31)/K31</f>
        <v>-0.0768049155145929</v>
      </c>
      <c r="M32" s="102">
        <f>K32/'Italy-main'!J31</f>
        <v>0.109751643535427</v>
      </c>
      <c r="N32" s="120">
        <v>0.9732</v>
      </c>
      <c r="O32" s="121">
        <v>0.9823</v>
      </c>
      <c r="P32" s="103">
        <f>'Italy-main'!L32-'Italy-main'!L31</f>
        <v>17066</v>
      </c>
      <c r="Q32" s="102">
        <f>R32/P32</f>
        <v>0.28061643032931</v>
      </c>
      <c r="R32" s="104">
        <f>'Italy-main'!K32-'Italy-main'!K31</f>
        <v>4789</v>
      </c>
    </row>
    <row r="33" ht="26.6" customHeight="1">
      <c r="B33" s="67">
        <v>43914</v>
      </c>
      <c r="C33" s="123">
        <f>'Italy-main'!J33/'Italy-main'!K33</f>
        <v>0.09858910604834049</v>
      </c>
      <c r="D33" s="105">
        <f>'Italy-main'!J33/'Italy-main'!I33</f>
        <v>0.819120826327168</v>
      </c>
      <c r="E33" s="105">
        <f>'Italy-main'!K33/'Italy-main'!L33</f>
        <v>0.232944060559529</v>
      </c>
      <c r="F33" s="105">
        <f>'Italy-main'!D33/'Italy-main'!K33</f>
        <v>0.0490921706950387</v>
      </c>
      <c r="G33" s="105">
        <f>('Italy-main'!J33+'Italy-main'!D33)/'Italy-main'!K33</f>
        <v>0.147681276743379</v>
      </c>
      <c r="H33" s="105">
        <f>'Italy-main'!H34/'Italy-main'!G33</f>
        <v>0.0646122524523413</v>
      </c>
      <c r="I33" s="105">
        <f>('Italy-main'!H33-'Italy-main'!H32)/'Italy-main'!H32</f>
        <v>-0.0444444444444444</v>
      </c>
      <c r="J33" s="105">
        <f>'Italy-main'!E33/'Italy-main'!K33</f>
        <v>0.366210824563432</v>
      </c>
      <c r="K33" s="106">
        <f>'Italy-main'!J33-'Italy-main'!J32</f>
        <v>743</v>
      </c>
      <c r="L33" s="105">
        <f>(K33-K32)/K32</f>
        <v>0.236272878535774</v>
      </c>
      <c r="M33" s="105">
        <f>K33/'Italy-main'!J32</f>
        <v>0.122264275135758</v>
      </c>
      <c r="N33" s="118">
        <v>0.9712</v>
      </c>
      <c r="O33" s="119">
        <v>0.98</v>
      </c>
      <c r="P33" s="106">
        <f>'Italy-main'!L33-'Italy-main'!L32</f>
        <v>21496</v>
      </c>
      <c r="Q33" s="105">
        <f>R33/P33</f>
        <v>0.244184964644585</v>
      </c>
      <c r="R33" s="107">
        <f>'Italy-main'!K33-'Italy-main'!K32</f>
        <v>5249</v>
      </c>
    </row>
    <row r="34" ht="25.6" customHeight="1">
      <c r="B34" s="124">
        <v>43915</v>
      </c>
      <c r="C34" s="102">
        <f>'Italy-main'!J34/'Italy-main'!K34</f>
        <v>0.100865754308606</v>
      </c>
      <c r="D34" s="102">
        <f>'Italy-main'!J34/'Italy-main'!I34</f>
        <v>0.801431318094424</v>
      </c>
      <c r="E34" s="102">
        <f>'Italy-main'!K34/'Italy-main'!L34</f>
        <v>0.229271525219991</v>
      </c>
      <c r="F34" s="102">
        <f>'Italy-main'!D34/'Italy-main'!K34</f>
        <v>0.0469039873094399</v>
      </c>
      <c r="G34" s="102">
        <f>('Italy-main'!J34+'Italy-main'!D34)/'Italy-main'!K34</f>
        <v>0.147769741618046</v>
      </c>
      <c r="H34" s="102">
        <f>'Italy-main'!H35/'Italy-main'!G34</f>
        <v>0.0780932181290311</v>
      </c>
      <c r="I34" s="102">
        <f>('Italy-main'!H34-'Italy-main'!H33)/'Italy-main'!H33</f>
        <v>-0.033499446290144</v>
      </c>
      <c r="J34" s="102">
        <f>'Italy-main'!E34/'Italy-main'!K34</f>
        <v>0.357607614336031</v>
      </c>
      <c r="K34" s="103">
        <f>'Italy-main'!J34-'Italy-main'!J33</f>
        <v>683</v>
      </c>
      <c r="L34" s="102">
        <f>(K34-K33)/K33</f>
        <v>-0.0807537012113055</v>
      </c>
      <c r="M34" s="102">
        <f>K34/'Italy-main'!J33</f>
        <v>0.100146627565982</v>
      </c>
      <c r="N34" s="120">
        <v>0.9688</v>
      </c>
      <c r="O34" s="121">
        <v>0.9775</v>
      </c>
      <c r="P34" s="103">
        <f>'Italy-main'!L34-'Italy-main'!L33</f>
        <v>27481</v>
      </c>
      <c r="Q34" s="102">
        <f>R34/P34</f>
        <v>0.189585531821986</v>
      </c>
      <c r="R34" s="104">
        <f>'Italy-main'!K34-'Italy-main'!K33</f>
        <v>5210</v>
      </c>
    </row>
    <row r="35" ht="24.6" customHeight="1">
      <c r="B35" s="15">
        <v>43916</v>
      </c>
      <c r="C35" s="105">
        <f>'Italy-main'!J35/'Italy-main'!K35</f>
        <v>0.101379455915768</v>
      </c>
      <c r="D35" s="105">
        <f>'Italy-main'!J35/'Italy-main'!I35</f>
        <v>0.788051346395136</v>
      </c>
      <c r="E35" s="105">
        <f>'Italy-main'!K35/'Italy-main'!L35</f>
        <v>0.223062648867224</v>
      </c>
      <c r="F35" s="105">
        <f>'Italy-main'!D35/'Italy-main'!K35</f>
        <v>0.0448478376935398</v>
      </c>
      <c r="G35" s="105">
        <f>('Italy-main'!J35+'Italy-main'!D35)/'Italy-main'!K35</f>
        <v>0.146227293609307</v>
      </c>
      <c r="H35" s="105">
        <f>'Italy-main'!H36/'Italy-main'!G35</f>
        <v>0.0709689903729863</v>
      </c>
      <c r="I35" s="105">
        <f>('Italy-main'!H35-'Italy-main'!H34)/'Italy-main'!H34</f>
        <v>0.28673732454884</v>
      </c>
      <c r="J35" s="105">
        <f>'Italy-main'!E35/'Italy-main'!K35</f>
        <v>0.352189622418952</v>
      </c>
      <c r="K35" s="106">
        <f>'Italy-main'!J35-'Italy-main'!J34</f>
        <v>662</v>
      </c>
      <c r="L35" s="105">
        <f>(K35-K34)/K34</f>
        <v>-0.0307467057101025</v>
      </c>
      <c r="M35" s="105">
        <f>K35/'Italy-main'!J34</f>
        <v>0.0882313741170199</v>
      </c>
      <c r="N35" s="118">
        <v>0.9663</v>
      </c>
      <c r="O35" s="119">
        <v>0.9746</v>
      </c>
      <c r="P35" s="106">
        <f>'Italy-main'!L35-'Italy-main'!L34</f>
        <v>36615</v>
      </c>
      <c r="Q35" s="105">
        <f>R35/P35</f>
        <v>0.168045882834904</v>
      </c>
      <c r="R35" s="107">
        <f>'Italy-main'!K35-'Italy-main'!K34</f>
        <v>6153</v>
      </c>
    </row>
    <row r="36" ht="24.6" customHeight="1">
      <c r="B36" s="15">
        <v>43917</v>
      </c>
      <c r="C36" s="102">
        <f>'Italy-main'!J36/'Italy-main'!K36</f>
        <v>0.105597817290573</v>
      </c>
      <c r="D36" s="102">
        <f>'Italy-main'!J36/'Italy-main'!I36</f>
        <v>0.834155251141553</v>
      </c>
      <c r="E36" s="102">
        <f>'Italy-main'!K36/'Italy-main'!L36</f>
        <v>0.219494060835518</v>
      </c>
      <c r="F36" s="102">
        <f>'Italy-main'!D36/'Italy-main'!K36</f>
        <v>0.0431455062544799</v>
      </c>
      <c r="G36" s="102">
        <f>('Italy-main'!J36+'Italy-main'!D36)/'Italy-main'!K36</f>
        <v>0.148743323545053</v>
      </c>
      <c r="H36" s="102">
        <f>'Italy-main'!H37/'Italy-main'!G36</f>
        <v>0.0549733489926823</v>
      </c>
      <c r="I36" s="102">
        <f>('Italy-main'!H36-'Italy-main'!H35)/'Italy-main'!H35</f>
        <v>-0.0202582368655387</v>
      </c>
      <c r="J36" s="102">
        <f>'Italy-main'!E36/'Italy-main'!K36</f>
        <v>0.344065758745867</v>
      </c>
      <c r="K36" s="103">
        <f>'Italy-main'!J36-'Italy-main'!J35</f>
        <v>969</v>
      </c>
      <c r="L36" s="102">
        <f>(K36-K35)/K35</f>
        <v>0.463746223564955</v>
      </c>
      <c r="M36" s="102">
        <f>K36/'Italy-main'!J35</f>
        <v>0.118677281077771</v>
      </c>
      <c r="N36" s="120">
        <v>0.9637</v>
      </c>
      <c r="O36" s="121">
        <v>0.9719</v>
      </c>
      <c r="P36" s="103">
        <f>'Italy-main'!L36-'Italy-main'!L35</f>
        <v>33019</v>
      </c>
      <c r="Q36" s="102">
        <f>R36/P36</f>
        <v>0.180471849541173</v>
      </c>
      <c r="R36" s="104">
        <f>'Italy-main'!K36-'Italy-main'!K35</f>
        <v>5959</v>
      </c>
    </row>
    <row r="37" ht="24.6" customHeight="1">
      <c r="B37" s="15">
        <v>43918</v>
      </c>
      <c r="C37" s="105">
        <f>'Italy-main'!J37/'Italy-main'!K37</f>
        <v>0.108389566571503</v>
      </c>
      <c r="D37" s="105">
        <f>'Italy-main'!J37/'Italy-main'!I37</f>
        <v>0.8093507751937981</v>
      </c>
      <c r="E37" s="105">
        <f>'Italy-main'!K37/'Italy-main'!L37</f>
        <v>0.215288480790453</v>
      </c>
      <c r="F37" s="105">
        <f>'Italy-main'!D37/'Italy-main'!K37</f>
        <v>0.0416991089194567</v>
      </c>
      <c r="G37" s="105">
        <f>('Italy-main'!J37+'Italy-main'!D37)/'Italy-main'!K37</f>
        <v>0.150088675490959</v>
      </c>
      <c r="H37" s="105">
        <f>'Italy-main'!H38/'Italy-main'!G37</f>
        <v>0.0544494398058945</v>
      </c>
      <c r="I37" s="105">
        <f>('Italy-main'!H37-'Italy-main'!H36)/'Italy-main'!H36</f>
        <v>-0.170415814587594</v>
      </c>
      <c r="J37" s="105">
        <f>'Italy-main'!E37/'Italy-main'!K37</f>
        <v>0.330175620728437</v>
      </c>
      <c r="K37" s="106">
        <f>'Italy-main'!J37-'Italy-main'!J36</f>
        <v>889</v>
      </c>
      <c r="L37" s="105">
        <f>(K37-K36)/K36</f>
        <v>-0.0825593395252838</v>
      </c>
      <c r="M37" s="105">
        <f>K37/'Italy-main'!J36</f>
        <v>0.0973286621414495</v>
      </c>
      <c r="N37" s="118">
        <v>0.9609</v>
      </c>
      <c r="O37" s="119">
        <v>0.9691</v>
      </c>
      <c r="P37" s="106">
        <f>'Italy-main'!L37-'Italy-main'!L36</f>
        <v>35447</v>
      </c>
      <c r="Q37" s="105">
        <f>R37/P37</f>
        <v>0.168533303241459</v>
      </c>
      <c r="R37" s="107">
        <f>'Italy-main'!K37-'Italy-main'!K36</f>
        <v>5974</v>
      </c>
    </row>
    <row r="38" ht="24.6" customHeight="1">
      <c r="B38" s="15">
        <v>43919</v>
      </c>
      <c r="C38" s="102">
        <f>'Italy-main'!J38/'Italy-main'!K38</f>
        <v>0.110339956392224</v>
      </c>
      <c r="D38" s="102">
        <f>'Italy-main'!J38/'Italy-main'!I38</f>
        <v>0.8272448196469691</v>
      </c>
      <c r="E38" s="102">
        <f>'Italy-main'!K38/'Italy-main'!L38</f>
        <v>0.215159791203224</v>
      </c>
      <c r="F38" s="102">
        <f>'Italy-main'!D38/'Italy-main'!K38</f>
        <v>0.0399840309553788</v>
      </c>
      <c r="G38" s="102">
        <f>('Italy-main'!J38+'Italy-main'!D38)/'Italy-main'!K38</f>
        <v>0.150323987347603</v>
      </c>
      <c r="H38" s="102">
        <f>'Italy-main'!H39/'Italy-main'!G38</f>
        <v>0.0223064428803465</v>
      </c>
      <c r="I38" s="102">
        <f>('Italy-main'!H38-'Italy-main'!H37)/'Italy-main'!H37</f>
        <v>0.044919200219118</v>
      </c>
      <c r="J38" s="102">
        <f>'Italy-main'!E38/'Italy-main'!K38</f>
        <v>0.320322656593885</v>
      </c>
      <c r="K38" s="103">
        <f>'Italy-main'!J38-'Italy-main'!J37</f>
        <v>756</v>
      </c>
      <c r="L38" s="102">
        <f>(K38-K37)/K37</f>
        <v>-0.149606299212598</v>
      </c>
      <c r="M38" s="102">
        <f>K38/'Italy-main'!J37</f>
        <v>0.0754265190062855</v>
      </c>
      <c r="N38" s="120">
        <v>0.9579</v>
      </c>
      <c r="O38" s="121">
        <v>0.9661</v>
      </c>
      <c r="P38" s="103">
        <f>'Italy-main'!L38-'Italy-main'!L37</f>
        <v>24504</v>
      </c>
      <c r="Q38" s="102">
        <f>R38/P38</f>
        <v>0.212904015670911</v>
      </c>
      <c r="R38" s="104">
        <f>'Italy-main'!K38-'Italy-main'!K37</f>
        <v>5217</v>
      </c>
    </row>
    <row r="39" ht="24.6" customHeight="1">
      <c r="B39" s="15">
        <v>43920</v>
      </c>
      <c r="C39" s="105">
        <f>'Italy-main'!J39/'Italy-main'!K39</f>
        <v>0.113928778541169</v>
      </c>
      <c r="D39" s="105">
        <f>'Italy-main'!J39/'Italy-main'!I39</f>
        <v>0.79281805745554</v>
      </c>
      <c r="E39" s="105">
        <f>'Italy-main'!K39/'Italy-main'!L39</f>
        <v>0.213128902984965</v>
      </c>
      <c r="F39" s="105">
        <f>'Italy-main'!D39/'Italy-main'!K39</f>
        <v>0.0391295373455607</v>
      </c>
      <c r="G39" s="105">
        <f>('Italy-main'!J39+'Italy-main'!D39)/'Italy-main'!K39</f>
        <v>0.15305831588673</v>
      </c>
      <c r="H39" s="105">
        <f>'Italy-main'!H40/'Italy-main'!G39</f>
        <v>0.0278969388835928</v>
      </c>
      <c r="I39" s="105">
        <f>('Italy-main'!H39-'Italy-main'!H38)/'Italy-main'!H38</f>
        <v>-0.5680209698558319</v>
      </c>
      <c r="J39" s="105">
        <f>'Italy-main'!E39/'Italy-main'!K39</f>
        <v>0.312328605549494</v>
      </c>
      <c r="K39" s="106">
        <f>'Italy-main'!J39-'Italy-main'!J38</f>
        <v>812</v>
      </c>
      <c r="L39" s="105">
        <f>(K39-K38)/K38</f>
        <v>0.0740740740740741</v>
      </c>
      <c r="M39" s="105">
        <f>K39/'Italy-main'!J38</f>
        <v>0.0753316634196122</v>
      </c>
      <c r="N39" s="118">
        <v>0.9545</v>
      </c>
      <c r="O39" s="119">
        <v>0.9629</v>
      </c>
      <c r="P39" s="106">
        <f>'Italy-main'!L39-'Italy-main'!L38</f>
        <v>23329</v>
      </c>
      <c r="Q39" s="105">
        <f>R39/P39</f>
        <v>0.173603669252861</v>
      </c>
      <c r="R39" s="107">
        <f>'Italy-main'!K39-'Italy-main'!K38</f>
        <v>4050</v>
      </c>
    </row>
    <row r="40" ht="24.6" customHeight="1">
      <c r="B40" s="15">
        <v>43921</v>
      </c>
      <c r="C40" s="102">
        <f>'Italy-main'!J40/'Italy-main'!K40</f>
        <v>0.117475801572898</v>
      </c>
      <c r="D40" s="102">
        <f>'Italy-main'!J40/'Italy-main'!I40</f>
        <v>0.790132875580139</v>
      </c>
      <c r="E40" s="102">
        <f>'Italy-main'!K40/'Italy-main'!L40</f>
        <v>0.208675892758517</v>
      </c>
      <c r="F40" s="102">
        <f>'Italy-main'!D40/'Italy-main'!K40</f>
        <v>0.0380274500907441</v>
      </c>
      <c r="G40" s="102">
        <f>('Italy-main'!J40+'Italy-main'!D40)/'Italy-main'!K40</f>
        <v>0.155503251663642</v>
      </c>
      <c r="H40" s="102">
        <f>'Italy-main'!H41/'Italy-main'!G40</f>
        <v>0.0378308752495653</v>
      </c>
      <c r="I40" s="102">
        <f>('Italy-main'!H40-'Italy-main'!H39)/'Italy-main'!H39</f>
        <v>0.278519417475728</v>
      </c>
      <c r="J40" s="102">
        <f>'Italy-main'!E40/'Italy-main'!K40</f>
        <v>0.304512628554144</v>
      </c>
      <c r="K40" s="103">
        <f>'Italy-main'!J40-'Italy-main'!J39</f>
        <v>837</v>
      </c>
      <c r="L40" s="102">
        <f>(K40-K39)/K39</f>
        <v>0.0307881773399015</v>
      </c>
      <c r="M40" s="102">
        <f>K40/'Italy-main'!J39</f>
        <v>0.07221119834354239</v>
      </c>
      <c r="N40" s="120">
        <v>0.9508</v>
      </c>
      <c r="O40" s="121">
        <v>0.9596</v>
      </c>
      <c r="P40" s="103">
        <f>'Italy-main'!L40-'Italy-main'!L39</f>
        <v>29609</v>
      </c>
      <c r="Q40" s="102">
        <f>R40/P40</f>
        <v>0.136884055523658</v>
      </c>
      <c r="R40" s="104">
        <f>'Italy-main'!K40-'Italy-main'!K39</f>
        <v>4053</v>
      </c>
    </row>
    <row r="41" ht="24.6" customHeight="1">
      <c r="B41" s="15">
        <v>43922</v>
      </c>
      <c r="C41" s="105">
        <f>'Italy-main'!J41/'Italy-main'!K41</f>
        <v>0.118970101470508</v>
      </c>
      <c r="D41" s="105">
        <f>'Italy-main'!J41/'Italy-main'!I41</f>
        <v>0.780851190122871</v>
      </c>
      <c r="E41" s="105">
        <f>'Italy-main'!K41/'Italy-main'!L41</f>
        <v>0.204228486783901</v>
      </c>
      <c r="F41" s="105">
        <f>'Italy-main'!D41/'Italy-main'!K41</f>
        <v>0.0364913994248196</v>
      </c>
      <c r="G41" s="105">
        <f>('Italy-main'!J41+'Italy-main'!D41)/'Italy-main'!K41</f>
        <v>0.155461500895328</v>
      </c>
      <c r="H41" s="105">
        <f>'Italy-main'!H42/'Italy-main'!G41</f>
        <v>0.0307426897681577</v>
      </c>
      <c r="I41" s="105">
        <f>('Italy-main'!H41-'Italy-main'!H40)/'Italy-main'!H40</f>
        <v>0.393925011865211</v>
      </c>
      <c r="J41" s="105">
        <f>'Italy-main'!E41/'Italy-main'!K41</f>
        <v>0.293360102736629</v>
      </c>
      <c r="K41" s="106">
        <f>'Italy-main'!J41-'Italy-main'!J40</f>
        <v>727</v>
      </c>
      <c r="L41" s="105">
        <f>(K41-K40)/K40</f>
        <v>-0.13142174432497</v>
      </c>
      <c r="M41" s="105">
        <f>K41/'Italy-main'!J40</f>
        <v>0.0584969423881558</v>
      </c>
      <c r="N41" s="118">
        <v>0.947</v>
      </c>
      <c r="O41" s="119">
        <v>0.956</v>
      </c>
      <c r="P41" s="106">
        <f>'Italy-main'!L41-'Italy-main'!L40</f>
        <v>34455</v>
      </c>
      <c r="Q41" s="105">
        <f>R41/P41</f>
        <v>0.138789725729212</v>
      </c>
      <c r="R41" s="107">
        <f>'Italy-main'!K41-'Italy-main'!K40</f>
        <v>4782</v>
      </c>
    </row>
    <row r="42" ht="24.6" customHeight="1">
      <c r="B42" s="15">
        <v>43923</v>
      </c>
      <c r="C42" s="102">
        <f>'Italy-main'!J42/'Italy-main'!K42</f>
        <v>0.120745908609708</v>
      </c>
      <c r="D42" s="102">
        <f>'Italy-main'!J42/'Italy-main'!I42</f>
        <v>0.761297734981946</v>
      </c>
      <c r="E42" s="102">
        <f>'Italy-main'!K42/'Italy-main'!L42</f>
        <v>0.198271946486085</v>
      </c>
      <c r="F42" s="102">
        <f>'Italy-main'!D42/'Italy-main'!K42</f>
        <v>0.0351694694642578</v>
      </c>
      <c r="G42" s="102">
        <f>('Italy-main'!J42+'Italy-main'!D42)/'Italy-main'!K42</f>
        <v>0.155915378073966</v>
      </c>
      <c r="H42" s="102">
        <f>'Italy-main'!H43/'Italy-main'!G42</f>
        <v>0.0281640958951944</v>
      </c>
      <c r="I42" s="102">
        <f>('Italy-main'!H42-'Italy-main'!H41)/'Italy-main'!H41</f>
        <v>-0.156622403813415</v>
      </c>
      <c r="J42" s="102">
        <f>'Italy-main'!E42/'Italy-main'!K42</f>
        <v>0.282822234949064</v>
      </c>
      <c r="K42" s="103">
        <f>'Italy-main'!J42-'Italy-main'!J41</f>
        <v>760</v>
      </c>
      <c r="L42" s="102">
        <f>(K42-K41)/K41</f>
        <v>0.0453920220082531</v>
      </c>
      <c r="M42" s="102">
        <f>K42/'Italy-main'!J41</f>
        <v>0.0577727099961992</v>
      </c>
      <c r="N42" s="120">
        <v>0.9429999999999999</v>
      </c>
      <c r="O42" s="121">
        <v>0.9524</v>
      </c>
      <c r="P42" s="103">
        <f>'Italy-main'!L42-'Italy-main'!L41</f>
        <v>39809</v>
      </c>
      <c r="Q42" s="102">
        <f>R42/P42</f>
        <v>0.117259916099375</v>
      </c>
      <c r="R42" s="104">
        <f>'Italy-main'!K42-'Italy-main'!K41</f>
        <v>4668</v>
      </c>
    </row>
    <row r="43" ht="24.6" customHeight="1">
      <c r="B43" s="15">
        <v>43924</v>
      </c>
      <c r="C43" s="105">
        <f>'Italy-main'!J43/'Italy-main'!K43</f>
        <v>0.122518297211814</v>
      </c>
      <c r="D43" s="105">
        <f>'Italy-main'!J43/'Italy-main'!I43</f>
        <v>0.743040793602591</v>
      </c>
      <c r="E43" s="105">
        <f>'Italy-main'!K43/'Italy-main'!L43</f>
        <v>0.193316436745078</v>
      </c>
      <c r="F43" s="105">
        <f>'Italy-main'!D43/'Italy-main'!K43</f>
        <v>0.0339489430595776</v>
      </c>
      <c r="G43" s="105">
        <f>('Italy-main'!J43+'Italy-main'!D43)/'Italy-main'!K43</f>
        <v>0.156467240271391</v>
      </c>
      <c r="H43" s="105">
        <f>'Italy-main'!H44/'Italy-main'!G43</f>
        <v>0.033798660233288</v>
      </c>
      <c r="I43" s="105">
        <f>('Italy-main'!H43-'Italy-main'!H42)/'Italy-main'!H42</f>
        <v>-0.0557125555106984</v>
      </c>
      <c r="J43" s="105">
        <f>'Italy-main'!E43/'Italy-main'!K43</f>
        <v>0.273803066086942</v>
      </c>
      <c r="K43" s="106">
        <f>'Italy-main'!J43-'Italy-main'!J42</f>
        <v>766</v>
      </c>
      <c r="L43" s="105">
        <f>(K43-K42)/K42</f>
        <v>0.00789473684210526</v>
      </c>
      <c r="M43" s="105">
        <f>K43/'Italy-main'!J42</f>
        <v>0.0550485088034495</v>
      </c>
      <c r="N43" s="118">
        <v>0.9389</v>
      </c>
      <c r="O43" s="119">
        <v>0.9485</v>
      </c>
      <c r="P43" s="106">
        <f>'Italy-main'!L43-'Italy-main'!L42</f>
        <v>38617</v>
      </c>
      <c r="Q43" s="105">
        <f>R43/P43</f>
        <v>0.118730092964239</v>
      </c>
      <c r="R43" s="107">
        <f>'Italy-main'!K43-'Italy-main'!K42</f>
        <v>4585</v>
      </c>
    </row>
    <row r="44" ht="24.6" customHeight="1">
      <c r="B44" s="125">
        <v>43925</v>
      </c>
      <c r="C44" s="102">
        <f>'Italy-main'!J44/'Italy-main'!K44</f>
        <v>0.123258874125425</v>
      </c>
      <c r="D44" s="102">
        <f>'Italy-main'!J44/'Italy-main'!I44</f>
        <v>0.731663173937893</v>
      </c>
      <c r="E44" s="102">
        <f>'Italy-main'!K44/'Italy-main'!L44</f>
        <v>0.189633975630835</v>
      </c>
      <c r="F44" s="102">
        <f>'Italy-main'!D44/'Italy-main'!K44</f>
        <v>0.0320463444380255</v>
      </c>
      <c r="G44" s="102">
        <f>('Italy-main'!J44+'Italy-main'!D44)/'Italy-main'!K44</f>
        <v>0.155305218563451</v>
      </c>
      <c r="H44" s="102">
        <f>'Italy-main'!H45/'Italy-main'!G44</f>
        <v>0.0336678976822167</v>
      </c>
      <c r="I44" s="102">
        <f>('Italy-main'!H44-'Italy-main'!H43)/'Italy-main'!H43</f>
        <v>0.233860624198375</v>
      </c>
      <c r="J44" s="102">
        <f>'Italy-main'!E44/'Italy-main'!K44</f>
        <v>0.264811605366198</v>
      </c>
      <c r="K44" s="103">
        <f>'Italy-main'!J44-'Italy-main'!J43</f>
        <v>681</v>
      </c>
      <c r="L44" s="102">
        <f>(K44-K43)/K43</f>
        <v>-0.110966057441253</v>
      </c>
      <c r="M44" s="102">
        <f>K44/'Italy-main'!J43</f>
        <v>0.0463864859342007</v>
      </c>
      <c r="N44" s="120">
        <v>0.9348</v>
      </c>
      <c r="O44" s="121">
        <v>0.9446</v>
      </c>
      <c r="P44" s="103">
        <f>'Italy-main'!L44-'Italy-main'!L43</f>
        <v>37375</v>
      </c>
      <c r="Q44" s="102">
        <f>R44/P44</f>
        <v>0.128561872909699</v>
      </c>
      <c r="R44" s="104">
        <f>'Italy-main'!K44-'Italy-main'!K43</f>
        <v>4805</v>
      </c>
    </row>
    <row r="45" ht="24.6" customHeight="1">
      <c r="B45" s="125">
        <v>43926</v>
      </c>
      <c r="C45" s="105">
        <f>'Italy-main'!J45/'Italy-main'!K45</f>
        <v>0.123204702670844</v>
      </c>
      <c r="D45" s="105">
        <f>'Italy-main'!J45/'Italy-main'!I45</f>
        <v>0.728260371304149</v>
      </c>
      <c r="E45" s="105">
        <f>'Italy-main'!K45/'Italy-main'!L45</f>
        <v>0.186486294960959</v>
      </c>
      <c r="F45" s="105">
        <f>'Italy-main'!D45/'Italy-main'!K45</f>
        <v>0.0308418897540094</v>
      </c>
      <c r="G45" s="105">
        <f>('Italy-main'!J45+'Italy-main'!D45)/'Italy-main'!K45</f>
        <v>0.154046592424853</v>
      </c>
      <c r="H45" s="105">
        <f>'Italy-main'!H46/'Italy-main'!G45</f>
        <v>0.0212721653551937</v>
      </c>
      <c r="I45" s="105">
        <f>('Italy-main'!H45-'Italy-main'!H44)/'Italy-main'!H44</f>
        <v>0.0297990297990298</v>
      </c>
      <c r="J45" s="105">
        <f>'Italy-main'!E45/'Italy-main'!K45</f>
        <v>0.255343239135155</v>
      </c>
      <c r="K45" s="106">
        <f>'Italy-main'!J45-'Italy-main'!J44</f>
        <v>525</v>
      </c>
      <c r="L45" s="105">
        <f>(K45-K44)/K44</f>
        <v>-0.229074889867841</v>
      </c>
      <c r="M45" s="105">
        <f>K45/'Italy-main'!J44</f>
        <v>0.0341752375992709</v>
      </c>
      <c r="N45" s="118">
        <v>0.9305</v>
      </c>
      <c r="O45" s="119">
        <v>0.9404</v>
      </c>
      <c r="P45" s="106">
        <f>'Italy-main'!L45-'Italy-main'!L44</f>
        <v>34237</v>
      </c>
      <c r="Q45" s="105">
        <f>R45/P45</f>
        <v>0.126062447060198</v>
      </c>
      <c r="R45" s="107">
        <f>'Italy-main'!K45-'Italy-main'!K44</f>
        <v>4316</v>
      </c>
    </row>
    <row r="46" ht="24.6" customHeight="1">
      <c r="B46" s="125">
        <v>43927</v>
      </c>
      <c r="C46" s="102">
        <f>'Italy-main'!J46/'Italy-main'!K46</f>
        <v>0.124657668600572</v>
      </c>
      <c r="D46" s="102">
        <f>'Italy-main'!J46/'Italy-main'!I46</f>
        <v>0.723518850987433</v>
      </c>
      <c r="E46" s="102">
        <f>'Italy-main'!K46/'Italy-main'!L46</f>
        <v>0.183651272217388</v>
      </c>
      <c r="F46" s="102">
        <f>'Italy-main'!D46/'Italy-main'!K46</f>
        <v>0.0294084362528009</v>
      </c>
      <c r="G46" s="102">
        <f>('Italy-main'!J46+'Italy-main'!D46)/'Italy-main'!K46</f>
        <v>0.154066104853373</v>
      </c>
      <c r="H46" s="102">
        <f>'Italy-main'!H47/'Italy-main'!G46</f>
        <v>0.009443377295116269</v>
      </c>
      <c r="I46" s="102">
        <f>('Italy-main'!H46-'Italy-main'!H45)/'Italy-main'!H45</f>
        <v>-0.346904441453567</v>
      </c>
      <c r="J46" s="102">
        <f>'Italy-main'!E46/'Italy-main'!K46</f>
        <v>0.248017684293119</v>
      </c>
      <c r="K46" s="103">
        <f>'Italy-main'!J46-'Italy-main'!J45</f>
        <v>636</v>
      </c>
      <c r="L46" s="102">
        <f>(K46-K45)/K45</f>
        <v>0.211428571428571</v>
      </c>
      <c r="M46" s="102">
        <f>K46/'Italy-main'!J45</f>
        <v>0.0400327311638447</v>
      </c>
      <c r="N46" s="120">
        <v>0.9261</v>
      </c>
      <c r="O46" s="121">
        <v>0.9360000000000001</v>
      </c>
      <c r="P46" s="103">
        <f>'Italy-main'!L46-'Italy-main'!L45</f>
        <v>30271</v>
      </c>
      <c r="Q46" s="102">
        <f>R46/P46</f>
        <v>0.118892669551716</v>
      </c>
      <c r="R46" s="104">
        <f>'Italy-main'!K46-'Italy-main'!K45</f>
        <v>3599</v>
      </c>
    </row>
    <row r="47" ht="24.6" customHeight="1">
      <c r="B47" s="125">
        <v>43928</v>
      </c>
      <c r="C47" s="105">
        <f>'Italy-main'!J47/'Italy-main'!K47</f>
        <v>0.126318351452215</v>
      </c>
      <c r="D47" s="105">
        <f>'Italy-main'!J47/'Italy-main'!I47</f>
        <v>0.702156444735979</v>
      </c>
      <c r="E47" s="105">
        <f>'Italy-main'!K47/'Italy-main'!L47</f>
        <v>0.179478320724871</v>
      </c>
      <c r="F47" s="105">
        <f>'Italy-main'!D47/'Italy-main'!K47</f>
        <v>0.0279674892688036</v>
      </c>
      <c r="G47" s="105">
        <f>('Italy-main'!J47+'Italy-main'!D47)/'Italy-main'!K47</f>
        <v>0.154285840721018</v>
      </c>
      <c r="H47" s="105">
        <f>'Italy-main'!H48/'Italy-main'!G47</f>
        <v>0.0127037111845812</v>
      </c>
      <c r="I47" s="105">
        <f>('Italy-main'!H47-'Italy-main'!H46)/'Italy-main'!H46</f>
        <v>-0.546625450798557</v>
      </c>
      <c r="J47" s="105">
        <f>'Italy-main'!E47/'Italy-main'!K47</f>
        <v>0.239774017966457</v>
      </c>
      <c r="K47" s="106">
        <f>'Italy-main'!J47-'Italy-main'!J46</f>
        <v>604</v>
      </c>
      <c r="L47" s="105">
        <f>(K47-K46)/K46</f>
        <v>-0.050314465408805</v>
      </c>
      <c r="M47" s="105">
        <f>K47/'Italy-main'!J46</f>
        <v>0.0365551050051443</v>
      </c>
      <c r="N47" s="118">
        <v>0.9216</v>
      </c>
      <c r="O47" s="119">
        <v>0.9316</v>
      </c>
      <c r="P47" s="106">
        <f>'Italy-main'!L47-'Italy-main'!L46</f>
        <v>33713</v>
      </c>
      <c r="Q47" s="105">
        <f>R47/P47</f>
        <v>0.09014326817548129</v>
      </c>
      <c r="R47" s="107">
        <f>'Italy-main'!K47-'Italy-main'!K46</f>
        <v>3039</v>
      </c>
    </row>
    <row r="48" ht="24.6" customHeight="1">
      <c r="B48" s="125">
        <v>43929</v>
      </c>
      <c r="C48" s="102">
        <f>'Italy-main'!J48/'Italy-main'!K48</f>
        <v>0.126730358193112</v>
      </c>
      <c r="D48" s="102">
        <f>'Italy-main'!J48/'Italy-main'!I48</f>
        <v>0.666981238911328</v>
      </c>
      <c r="E48" s="102">
        <f>'Italy-main'!K48/'Italy-main'!L48</f>
        <v>0.172739042899179</v>
      </c>
      <c r="F48" s="102">
        <f>'Italy-main'!D48/'Italy-main'!K48</f>
        <v>0.0264879287343461</v>
      </c>
      <c r="G48" s="102">
        <f>('Italy-main'!J48+'Italy-main'!D48)/'Italy-main'!K48</f>
        <v>0.153218286927458</v>
      </c>
      <c r="H48" s="102">
        <f>'Italy-main'!H49/'Italy-main'!G48</f>
        <v>0.0169532447355714</v>
      </c>
      <c r="I48" s="102">
        <f>('Italy-main'!H48-'Italy-main'!H47)/'Italy-main'!H47</f>
        <v>0.357954545454545</v>
      </c>
      <c r="J48" s="102">
        <f>'Italy-main'!E48/'Italy-main'!K48</f>
        <v>0.23079571373241</v>
      </c>
      <c r="K48" s="103">
        <f>'Italy-main'!J48-'Italy-main'!J47</f>
        <v>542</v>
      </c>
      <c r="L48" s="102">
        <f>(K48-K47)/K47</f>
        <v>-0.102649006622517</v>
      </c>
      <c r="M48" s="102">
        <f>K48/'Italy-main'!J47</f>
        <v>0.03164593916039</v>
      </c>
      <c r="N48" s="120">
        <v>0.9169</v>
      </c>
      <c r="O48" s="121">
        <v>0.927</v>
      </c>
      <c r="P48" s="103">
        <f>'Italy-main'!L48-'Italy-main'!L47</f>
        <v>51680</v>
      </c>
      <c r="Q48" s="102">
        <f>R48/P48</f>
        <v>0.07422600619195049</v>
      </c>
      <c r="R48" s="104">
        <f>'Italy-main'!K48-'Italy-main'!K47</f>
        <v>3836</v>
      </c>
    </row>
    <row r="49" ht="24.6" customHeight="1">
      <c r="B49" s="125">
        <v>43930</v>
      </c>
      <c r="C49" s="105">
        <f>'Italy-main'!J49/'Italy-main'!K49</f>
        <v>0.127268043390472</v>
      </c>
      <c r="D49" s="105">
        <f>'Italy-main'!J49/'Italy-main'!I49</f>
        <v>0.64204425711275</v>
      </c>
      <c r="E49" s="105">
        <f>'Italy-main'!K49/'Italy-main'!L49</f>
        <v>0.168304684140155</v>
      </c>
      <c r="F49" s="105">
        <f>'Italy-main'!D49/'Italy-main'!K49</f>
        <v>0.0250999122721513</v>
      </c>
      <c r="G49" s="105">
        <f>('Italy-main'!J49+'Italy-main'!D49)/'Italy-main'!K49</f>
        <v>0.152367955662624</v>
      </c>
      <c r="H49" s="105">
        <f>'Italy-main'!H50/'Italy-main'!G49</f>
        <v>0.0144100250833531</v>
      </c>
      <c r="I49" s="105">
        <f>('Italy-main'!H49-'Italy-main'!H48)/'Italy-main'!H48</f>
        <v>0.351464435146444</v>
      </c>
      <c r="J49" s="105">
        <f>'Italy-main'!E49/'Italy-main'!K49</f>
        <v>0.222828735744225</v>
      </c>
      <c r="K49" s="106">
        <f>'Italy-main'!J49-'Italy-main'!J48</f>
        <v>610</v>
      </c>
      <c r="L49" s="105">
        <f>(K49-K48)/K48</f>
        <v>0.125461254612546</v>
      </c>
      <c r="M49" s="105">
        <f>K49/'Italy-main'!J48</f>
        <v>0.0345237421472636</v>
      </c>
      <c r="N49" s="118">
        <v>0.9123</v>
      </c>
      <c r="O49" s="119">
        <v>0.9223</v>
      </c>
      <c r="P49" s="106">
        <f>'Italy-main'!L49-'Italy-main'!L48</f>
        <v>46244</v>
      </c>
      <c r="Q49" s="105">
        <f>R49/P49</f>
        <v>0.0909090909090909</v>
      </c>
      <c r="R49" s="107">
        <f>'Italy-main'!K49-'Italy-main'!K48</f>
        <v>4204</v>
      </c>
    </row>
    <row r="50" ht="24.6" customHeight="1">
      <c r="B50" s="125">
        <v>43931</v>
      </c>
      <c r="C50" s="102">
        <f>'Italy-main'!J50/'Italy-main'!K50</f>
        <v>0.127723154692127</v>
      </c>
      <c r="D50" s="102">
        <f>'Italy-main'!J50/'Italy-main'!I50</f>
        <v>0.618913150549992</v>
      </c>
      <c r="E50" s="102">
        <f>'Italy-main'!K50/'Italy-main'!L50</f>
        <v>0.162733331569011</v>
      </c>
      <c r="F50" s="102">
        <f>'Italy-main'!D50/'Italy-main'!K50</f>
        <v>0.0236961044065132</v>
      </c>
      <c r="G50" s="102">
        <f>('Italy-main'!J50+'Italy-main'!D50)/'Italy-main'!K50</f>
        <v>0.15141925909864</v>
      </c>
      <c r="H50" s="102">
        <f>'Italy-main'!H51/'Italy-main'!G50</f>
        <v>0.0203107669451426</v>
      </c>
      <c r="I50" s="102">
        <f>('Italy-main'!H50-'Italy-main'!H49)/'Italy-main'!H49</f>
        <v>-0.135603715170279</v>
      </c>
      <c r="J50" s="102">
        <f>'Italy-main'!E50/'Italy-main'!K50</f>
        <v>0.215067388549706</v>
      </c>
      <c r="K50" s="103">
        <f>'Italy-main'!J50-'Italy-main'!J49</f>
        <v>570</v>
      </c>
      <c r="L50" s="102">
        <f>(K50-K49)/K49</f>
        <v>-0.0655737704918033</v>
      </c>
      <c r="M50" s="102">
        <f>K50/'Italy-main'!J49</f>
        <v>0.0311833251271951</v>
      </c>
      <c r="N50" s="120">
        <v>0.9077</v>
      </c>
      <c r="O50" s="121">
        <v>0.9176</v>
      </c>
      <c r="P50" s="103">
        <f>'Italy-main'!L50-'Italy-main'!L49</f>
        <v>53495</v>
      </c>
      <c r="Q50" s="102">
        <f>R50/P50</f>
        <v>0.0738573698476493</v>
      </c>
      <c r="R50" s="104">
        <f>'Italy-main'!K50-'Italy-main'!K49</f>
        <v>3951</v>
      </c>
    </row>
    <row r="51" ht="24.6" customHeight="1">
      <c r="B51" s="125">
        <v>43932</v>
      </c>
      <c r="C51" s="105">
        <f>'Italy-main'!J51/'Italy-main'!K51</f>
        <v>0.127851002488983</v>
      </c>
      <c r="D51" s="105">
        <f>'Italy-main'!J51/'Italy-main'!I51</f>
        <v>0.598389377266859</v>
      </c>
      <c r="E51" s="105">
        <f>'Italy-main'!K51/'Italy-main'!L51</f>
        <v>0.158043868380328</v>
      </c>
      <c r="F51" s="105">
        <f>'Italy-main'!D51/'Italy-main'!K51</f>
        <v>0.0222038339539374</v>
      </c>
      <c r="G51" s="105">
        <f>('Italy-main'!J51+'Italy-main'!D51)/'Italy-main'!K51</f>
        <v>0.150054836442921</v>
      </c>
      <c r="H51" s="105">
        <f>'Italy-main'!H52/'Italy-main'!G51</f>
        <v>0.0197867735790723</v>
      </c>
      <c r="I51" s="105">
        <f>('Italy-main'!H51-'Italy-main'!H50)/'Italy-main'!H50</f>
        <v>0.429799426934097</v>
      </c>
      <c r="J51" s="105">
        <f>'Italy-main'!E51/'Italy-main'!K51</f>
        <v>0.207032199171214</v>
      </c>
      <c r="K51" s="106">
        <f>'Italy-main'!J51-'Italy-main'!J50</f>
        <v>619</v>
      </c>
      <c r="L51" s="105">
        <f>(K51-K50)/K50</f>
        <v>0.0859649122807018</v>
      </c>
      <c r="M51" s="105">
        <f>K51/'Italy-main'!J50</f>
        <v>0.0328399384582736</v>
      </c>
      <c r="N51" s="118">
        <v>0.9031</v>
      </c>
      <c r="O51" s="119">
        <v>0.9129</v>
      </c>
      <c r="P51" s="106">
        <f>'Italy-main'!L51-'Italy-main'!L50</f>
        <v>56609</v>
      </c>
      <c r="Q51" s="105">
        <f>R51/P51</f>
        <v>0.0829196770831493</v>
      </c>
      <c r="R51" s="107">
        <f>'Italy-main'!K51-'Italy-main'!K50</f>
        <v>4694</v>
      </c>
    </row>
    <row r="52" ht="24.6" customHeight="1">
      <c r="B52" s="125">
        <v>43933</v>
      </c>
      <c r="C52" s="102">
        <f>'Italy-main'!J52/'Italy-main'!K52</f>
        <v>0.127261564436599</v>
      </c>
      <c r="D52" s="102">
        <f>'Italy-main'!J52/'Italy-main'!I52</f>
        <v>0.58165502323814</v>
      </c>
      <c r="E52" s="102">
        <f>'Italy-main'!K52/'Italy-main'!L52</f>
        <v>0.154785273705124</v>
      </c>
      <c r="F52" s="102">
        <f>'Italy-main'!D52/'Italy-main'!K52</f>
        <v>0.021379738173353</v>
      </c>
      <c r="G52" s="102">
        <f>('Italy-main'!J52+'Italy-main'!D52)/'Italy-main'!K52</f>
        <v>0.148641302609952</v>
      </c>
      <c r="H52" s="102">
        <f>'Italy-main'!H53/'Italy-main'!G52</f>
        <v>0.0133296822587112</v>
      </c>
      <c r="I52" s="102">
        <f>('Italy-main'!H52-'Italy-main'!H51)/'Italy-main'!H51</f>
        <v>-0.00601202404809619</v>
      </c>
      <c r="J52" s="102">
        <f>'Italy-main'!E52/'Italy-main'!K52</f>
        <v>0.199471742036159</v>
      </c>
      <c r="K52" s="103">
        <f>'Italy-main'!J52-'Italy-main'!J51</f>
        <v>431</v>
      </c>
      <c r="L52" s="102">
        <f>(K52-K51)/K51</f>
        <v>-0.303715670436187</v>
      </c>
      <c r="M52" s="102">
        <f>K52/'Italy-main'!J51</f>
        <v>0.0221388945962605</v>
      </c>
      <c r="N52" s="120">
        <v>0.8986</v>
      </c>
      <c r="O52" s="121">
        <v>0.908</v>
      </c>
      <c r="P52" s="103">
        <f>'Italy-main'!L52-'Italy-main'!L51</f>
        <v>46720</v>
      </c>
      <c r="Q52" s="102">
        <f>R52/P52</f>
        <v>0.0875856164383562</v>
      </c>
      <c r="R52" s="104">
        <f>'Italy-main'!K52-'Italy-main'!K51</f>
        <v>4092</v>
      </c>
    </row>
    <row r="53" ht="24.6" customHeight="1">
      <c r="B53" s="125">
        <v>43934</v>
      </c>
      <c r="C53" s="105">
        <f>'Italy-main'!J53/'Italy-main'!K53</f>
        <v>0.128294340379648</v>
      </c>
      <c r="D53" s="105">
        <f>'Italy-main'!J53/'Italy-main'!I53</f>
        <v>0.577536334132919</v>
      </c>
      <c r="E53" s="105">
        <f>'Italy-main'!K53/'Italy-main'!L53</f>
        <v>0.152368398429664</v>
      </c>
      <c r="F53" s="105">
        <f>'Italy-main'!D53/'Italy-main'!K53</f>
        <v>0.0204368213846887</v>
      </c>
      <c r="G53" s="105">
        <f>('Italy-main'!J53+'Italy-main'!D53)/'Italy-main'!K53</f>
        <v>0.148731161764337</v>
      </c>
      <c r="H53" s="105">
        <f>'Italy-main'!H54/'Italy-main'!G53</f>
        <v>0.00651443792464484</v>
      </c>
      <c r="I53" s="105">
        <f>('Italy-main'!H53-'Italy-main'!H52)/'Italy-main'!H52</f>
        <v>-0.313004032258065</v>
      </c>
      <c r="J53" s="105">
        <f>'Italy-main'!E53/'Italy-main'!K53</f>
        <v>0.196111988766017</v>
      </c>
      <c r="K53" s="106">
        <f>'Italy-main'!J53-'Italy-main'!J52</f>
        <v>566</v>
      </c>
      <c r="L53" s="105">
        <f>(K53-K52)/K52</f>
        <v>0.31322505800464</v>
      </c>
      <c r="M53" s="105">
        <f>K53/'Italy-main'!J52</f>
        <v>0.0284436403839389</v>
      </c>
      <c r="N53" s="118">
        <v>0.894</v>
      </c>
      <c r="O53" s="119">
        <v>0.9031</v>
      </c>
      <c r="P53" s="106">
        <f>'Italy-main'!L53-'Italy-main'!L52</f>
        <v>36717</v>
      </c>
      <c r="Q53" s="105">
        <f>R53/P53</f>
        <v>0.0858730288422257</v>
      </c>
      <c r="R53" s="107">
        <f>'Italy-main'!K53-'Italy-main'!K52</f>
        <v>3153</v>
      </c>
    </row>
    <row r="54" ht="24.6" customHeight="1">
      <c r="B54" s="125">
        <v>43935</v>
      </c>
      <c r="C54" s="102">
        <f>'Italy-main'!J54/'Italy-main'!K54</f>
        <v>0.129652651272709</v>
      </c>
      <c r="D54" s="102">
        <f>'Italy-main'!J54/'Italy-main'!I54</f>
        <v>0.567384863991382</v>
      </c>
      <c r="E54" s="102">
        <f>'Italy-main'!K54/'Italy-main'!L54</f>
        <v>0.151336187667006</v>
      </c>
      <c r="F54" s="102">
        <f>'Italy-main'!D54/'Italy-main'!K54</f>
        <v>0.0196076017921323</v>
      </c>
      <c r="G54" s="102">
        <f>('Italy-main'!J54+'Italy-main'!D54)/'Italy-main'!K54</f>
        <v>0.149260253064842</v>
      </c>
      <c r="H54" s="102">
        <f>'Italy-main'!H55/'Italy-main'!G54</f>
        <v>0.0108063015984121</v>
      </c>
      <c r="I54" s="102">
        <f>('Italy-main'!H54-'Italy-main'!H53)/'Italy-main'!H53</f>
        <v>-0.50476889214967</v>
      </c>
      <c r="J54" s="102">
        <f>'Italy-main'!E54/'Italy-main'!K54</f>
        <v>0.191995716606765</v>
      </c>
      <c r="K54" s="103">
        <f>'Italy-main'!J54-'Italy-main'!J53</f>
        <v>602</v>
      </c>
      <c r="L54" s="102">
        <f>(K54-K53)/K53</f>
        <v>0.06360424028268551</v>
      </c>
      <c r="M54" s="102">
        <f>K54/'Italy-main'!J53</f>
        <v>0.0294160762277058</v>
      </c>
      <c r="N54" s="120">
        <v>0.8894</v>
      </c>
      <c r="O54" s="121">
        <v>0.8983</v>
      </c>
      <c r="P54" s="103">
        <f>'Italy-main'!L54-'Italy-main'!L53</f>
        <v>26779</v>
      </c>
      <c r="Q54" s="102">
        <f>R54/P54</f>
        <v>0.11098248627656</v>
      </c>
      <c r="R54" s="104">
        <f>'Italy-main'!K54-'Italy-main'!K53</f>
        <v>2972</v>
      </c>
    </row>
    <row r="55" ht="24.6" customHeight="1">
      <c r="B55" s="125">
        <v>43936</v>
      </c>
      <c r="C55" s="105">
        <f>'Italy-main'!J55/'Italy-main'!K55</f>
        <v>0.13105870243105</v>
      </c>
      <c r="D55" s="105">
        <f>'Italy-main'!J55/'Italy-main'!I55</f>
        <v>0.568229549511708</v>
      </c>
      <c r="E55" s="105">
        <f>'Italy-main'!K55/'Italy-main'!L55</f>
        <v>0.147802406291726</v>
      </c>
      <c r="F55" s="105">
        <f>'Italy-main'!D55/'Italy-main'!K55</f>
        <v>0.0186430928521692</v>
      </c>
      <c r="G55" s="105">
        <f>('Italy-main'!J55+'Italy-main'!D55)/'Italy-main'!K55</f>
        <v>0.149701795283219</v>
      </c>
      <c r="H55" s="105">
        <f>'Italy-main'!H56/'Italy-main'!G55</f>
        <v>0.0112789087252651</v>
      </c>
      <c r="I55" s="105">
        <f>('Italy-main'!H55-'Italy-main'!H54)/'Italy-main'!H54</f>
        <v>0.66962962962963</v>
      </c>
      <c r="J55" s="105">
        <f>'Italy-main'!E55/'Italy-main'!K55</f>
        <v>0.1860191940904</v>
      </c>
      <c r="K55" s="106">
        <f>'Italy-main'!J55-'Italy-main'!J54</f>
        <v>578</v>
      </c>
      <c r="L55" s="105">
        <f>(K55-K54)/K54</f>
        <v>-0.0398671096345515</v>
      </c>
      <c r="M55" s="105">
        <f>K55/'Italy-main'!J54</f>
        <v>0.0274362747424883</v>
      </c>
      <c r="N55" s="118">
        <v>0.8847</v>
      </c>
      <c r="O55" s="119">
        <v>0.8935</v>
      </c>
      <c r="P55" s="106">
        <f>'Italy-main'!L55-'Italy-main'!L54</f>
        <v>43715</v>
      </c>
      <c r="Q55" s="105">
        <f>R55/P55</f>
        <v>0.0610088070456365</v>
      </c>
      <c r="R55" s="107">
        <f>'Italy-main'!K55-'Italy-main'!K54</f>
        <v>2667</v>
      </c>
    </row>
    <row r="56" ht="24.6" customHeight="1">
      <c r="B56" s="125">
        <v>43937</v>
      </c>
      <c r="C56" s="102">
        <f>'Italy-main'!J56/'Italy-main'!K56</f>
        <v>0.131229245713</v>
      </c>
      <c r="D56" s="102">
        <f>'Italy-main'!J56/'Italy-main'!I56</f>
        <v>0.551986853899014</v>
      </c>
      <c r="E56" s="102">
        <f>'Italy-main'!K56/'Italy-main'!L56</f>
        <v>0.143364366859215</v>
      </c>
      <c r="F56" s="102">
        <f>'Italy-main'!D56/'Italy-main'!K56</f>
        <v>0.0173788482369585</v>
      </c>
      <c r="G56" s="102">
        <f>('Italy-main'!J56+'Italy-main'!D56)/'Italy-main'!K56</f>
        <v>0.148608093949959</v>
      </c>
      <c r="H56" s="102">
        <f>'Italy-main'!H57/'Italy-main'!G56</f>
        <v>0.00332998771187633</v>
      </c>
      <c r="I56" s="102">
        <f>('Italy-main'!H56-'Italy-main'!H55)/'Italy-main'!H55</f>
        <v>0.0550133096716948</v>
      </c>
      <c r="J56" s="102">
        <f>'Italy-main'!E56/'Italy-main'!K56</f>
        <v>0.176564599475557</v>
      </c>
      <c r="K56" s="103">
        <f>'Italy-main'!J56-'Italy-main'!J55</f>
        <v>525</v>
      </c>
      <c r="L56" s="102">
        <f>(K56-K55)/K55</f>
        <v>-0.0916955017301038</v>
      </c>
      <c r="M56" s="102">
        <f>K56/'Italy-main'!J55</f>
        <v>0.0242550242550243</v>
      </c>
      <c r="N56" s="120">
        <v>0.88</v>
      </c>
      <c r="O56" s="121">
        <v>0.8887</v>
      </c>
      <c r="P56" s="103">
        <f>'Italy-main'!L56-'Italy-main'!L55</f>
        <v>60999</v>
      </c>
      <c r="Q56" s="102">
        <f>R56/P56</f>
        <v>0.0620665912555944</v>
      </c>
      <c r="R56" s="104">
        <f>'Italy-main'!K56-'Italy-main'!K55</f>
        <v>3786</v>
      </c>
    </row>
    <row r="57" ht="24.6" customHeight="1">
      <c r="B57" s="125">
        <v>43938</v>
      </c>
      <c r="C57" s="105">
        <f>'Italy-main'!J57/'Italy-main'!K57</f>
        <v>0.131905540670633</v>
      </c>
      <c r="D57" s="105">
        <f>'Italy-main'!J57/'Italy-main'!I57</f>
        <v>0.532333185105437</v>
      </c>
      <c r="E57" s="105">
        <f>'Italy-main'!K57/'Italy-main'!L57</f>
        <v>0.138600507351452</v>
      </c>
      <c r="F57" s="105">
        <f>'Italy-main'!D57/'Italy-main'!K57</f>
        <v>0.0163076887388798</v>
      </c>
      <c r="G57" s="105">
        <f>('Italy-main'!J57+'Italy-main'!D57)/'Italy-main'!K57</f>
        <v>0.148213229409513</v>
      </c>
      <c r="H57" s="105">
        <f>'Italy-main'!H58/'Italy-main'!G57</f>
        <v>0.00756343374282455</v>
      </c>
      <c r="I57" s="105">
        <f>('Italy-main'!H57-'Italy-main'!H56)/'Italy-main'!H56</f>
        <v>-0.701429772918419</v>
      </c>
      <c r="J57" s="105">
        <f>'Italy-main'!E57/'Italy-main'!K57</f>
        <v>0.165848962501595</v>
      </c>
      <c r="K57" s="106">
        <f>'Italy-main'!J57-'Italy-main'!J56</f>
        <v>575</v>
      </c>
      <c r="L57" s="105">
        <f>(K57-K56)/K56</f>
        <v>0.09523809523809521</v>
      </c>
      <c r="M57" s="105">
        <f>K57/'Italy-main'!J56</f>
        <v>0.025935949481281</v>
      </c>
      <c r="N57" s="118">
        <v>0.8754</v>
      </c>
      <c r="O57" s="119">
        <v>0.8839</v>
      </c>
      <c r="P57" s="106">
        <f>'Italy-main'!L57-'Italy-main'!L56</f>
        <v>65705</v>
      </c>
      <c r="Q57" s="105">
        <f>R57/P57</f>
        <v>0.0531618598280192</v>
      </c>
      <c r="R57" s="107">
        <f>'Italy-main'!K57-'Italy-main'!K56</f>
        <v>3493</v>
      </c>
    </row>
    <row r="58" ht="24.6" customHeight="1">
      <c r="B58" s="125">
        <v>43939</v>
      </c>
      <c r="C58" s="102">
        <f>'Italy-main'!J58/'Italy-main'!K58</f>
        <v>0.132027852778173</v>
      </c>
      <c r="D58" s="102">
        <f>'Italy-main'!J58/'Italy-main'!I58</f>
        <v>0.516994235092483</v>
      </c>
      <c r="E58" s="102">
        <f>'Italy-main'!K58/'Italy-main'!L58</f>
        <v>0.13472243387937</v>
      </c>
      <c r="F58" s="102">
        <f>'Italy-main'!D58/'Italy-main'!K58</f>
        <v>0.0155350291317323</v>
      </c>
      <c r="G58" s="102">
        <f>('Italy-main'!J58+'Italy-main'!D58)/'Italy-main'!K58</f>
        <v>0.147562881909905</v>
      </c>
      <c r="H58" s="102">
        <f>'Italy-main'!H59/'Italy-main'!G58</f>
        <v>0.00450956194152416</v>
      </c>
      <c r="I58" s="102">
        <f>('Italy-main'!H58-'Italy-main'!H57)/'Italy-main'!H57</f>
        <v>1.27887323943662</v>
      </c>
      <c r="J58" s="102">
        <f>'Italy-main'!E58/'Italy-main'!K58</f>
        <v>0.157680829899105</v>
      </c>
      <c r="K58" s="103">
        <f>'Italy-main'!J58-'Italy-main'!J57</f>
        <v>482</v>
      </c>
      <c r="L58" s="102">
        <f>(K58-K57)/K57</f>
        <v>-0.161739130434783</v>
      </c>
      <c r="M58" s="102">
        <f>K58/'Italy-main'!J57</f>
        <v>0.0211914706528907</v>
      </c>
      <c r="N58" s="120">
        <v>0.8709</v>
      </c>
      <c r="O58" s="121">
        <v>0.8791</v>
      </c>
      <c r="P58" s="103">
        <f>'Italy-main'!L58-'Italy-main'!L57</f>
        <v>61725</v>
      </c>
      <c r="Q58" s="102">
        <f>R58/P58</f>
        <v>0.0565573106520859</v>
      </c>
      <c r="R58" s="104">
        <f>'Italy-main'!K58-'Italy-main'!K57</f>
        <v>3491</v>
      </c>
    </row>
    <row r="59" ht="24.6" customHeight="1">
      <c r="B59" s="125">
        <v>43940</v>
      </c>
      <c r="C59" s="105">
        <f>'Italy-main'!J59/'Italy-main'!K59</f>
        <v>0.132199450193326</v>
      </c>
      <c r="D59" s="105">
        <f>'Italy-main'!J59/'Italy-main'!I59</f>
        <v>0.50281585378812</v>
      </c>
      <c r="E59" s="105">
        <f>'Italy-main'!K59/'Italy-main'!L59</f>
        <v>0.131932613905514</v>
      </c>
      <c r="F59" s="105">
        <f>'Italy-main'!D59/'Italy-main'!K59</f>
        <v>0.0147229734260108</v>
      </c>
      <c r="G59" s="105">
        <f>('Italy-main'!J59+'Italy-main'!D59)/'Italy-main'!K59</f>
        <v>0.146922423619337</v>
      </c>
      <c r="H59" s="105">
        <f>'Italy-main'!H60/'Italy-main'!G59</f>
        <v>-0.000184745559178621</v>
      </c>
      <c r="I59" s="105">
        <f>('Italy-main'!H59-'Italy-main'!H58)/'Italy-main'!H58</f>
        <v>-0.399258343634116</v>
      </c>
      <c r="J59" s="105">
        <f>'Italy-main'!E59/'Italy-main'!K59</f>
        <v>0.154594014706211</v>
      </c>
      <c r="K59" s="106">
        <f>'Italy-main'!J59-'Italy-main'!J58</f>
        <v>433</v>
      </c>
      <c r="L59" s="105">
        <f>(K59-K58)/K58</f>
        <v>-0.101659751037344</v>
      </c>
      <c r="M59" s="105">
        <f>K59/'Italy-main'!J58</f>
        <v>0.0186420975588754</v>
      </c>
      <c r="N59" s="118">
        <v>0.8663</v>
      </c>
      <c r="O59" s="119">
        <v>0.8742</v>
      </c>
      <c r="P59" s="106">
        <f>'Italy-main'!L59-'Italy-main'!L58</f>
        <v>50708</v>
      </c>
      <c r="Q59" s="105">
        <f>R59/P59</f>
        <v>0.0600891378086298</v>
      </c>
      <c r="R59" s="107">
        <f>'Italy-main'!K59-'Italy-main'!K58</f>
        <v>3047</v>
      </c>
    </row>
    <row r="60" ht="24.6" customHeight="1">
      <c r="B60" s="125">
        <v>43941</v>
      </c>
      <c r="C60" s="102">
        <f>'Italy-main'!J60/'Italy-main'!K60</f>
        <v>0.133058909219326</v>
      </c>
      <c r="D60" s="102">
        <f>'Italy-main'!J60/'Italy-main'!I60</f>
        <v>0.493360885488062</v>
      </c>
      <c r="E60" s="102">
        <f>'Italy-main'!K60/'Italy-main'!L60</f>
        <v>0.12963153708377</v>
      </c>
      <c r="F60" s="102">
        <f>'Italy-main'!D60/'Italy-main'!K60</f>
        <v>0.0141975853620853</v>
      </c>
      <c r="G60" s="102">
        <f>('Italy-main'!J60+'Italy-main'!D60)/'Italy-main'!K60</f>
        <v>0.147256494581411</v>
      </c>
      <c r="H60" s="102">
        <f>'Italy-main'!H61/'Italy-main'!G60</f>
        <v>-0.00487818398514371</v>
      </c>
      <c r="I60" s="102">
        <f>('Italy-main'!H60-'Italy-main'!H59)/'Italy-main'!H59</f>
        <v>-1.04115226337449</v>
      </c>
      <c r="J60" s="102">
        <f>'Italy-main'!E60/'Italy-main'!K60</f>
        <v>0.151626680203942</v>
      </c>
      <c r="K60" s="103">
        <f>'Italy-main'!J60-'Italy-main'!J59</f>
        <v>454</v>
      </c>
      <c r="L60" s="102">
        <f>(K60-K59)/K59</f>
        <v>0.0484988452655889</v>
      </c>
      <c r="M60" s="102">
        <f>K60/'Italy-main'!J59</f>
        <v>0.0191885038038884</v>
      </c>
      <c r="N60" s="120">
        <v>0.8617</v>
      </c>
      <c r="O60" s="121">
        <v>0.8694</v>
      </c>
      <c r="P60" s="103">
        <f>'Italy-main'!L60-'Italy-main'!L59</f>
        <v>41483</v>
      </c>
      <c r="Q60" s="102">
        <f>R60/P60</f>
        <v>0.0543837234529807</v>
      </c>
      <c r="R60" s="104">
        <f>'Italy-main'!K60-'Italy-main'!K59</f>
        <v>2256</v>
      </c>
    </row>
    <row r="61" ht="24.6" customHeight="1">
      <c r="B61" s="125">
        <v>43942</v>
      </c>
      <c r="C61" s="105">
        <f>'Italy-main'!J61/'Italy-main'!K61</f>
        <v>0.133987834113407</v>
      </c>
      <c r="D61" s="105">
        <f>'Italy-main'!J61/'Italy-main'!I61</f>
        <v>0.477674418604651</v>
      </c>
      <c r="E61" s="105">
        <f>'Italy-main'!K61/'Italy-main'!L61</f>
        <v>0.126853773747543</v>
      </c>
      <c r="F61" s="105">
        <f>'Italy-main'!D61/'Italy-main'!K61</f>
        <v>0.0134324869398827</v>
      </c>
      <c r="G61" s="105">
        <f>('Italy-main'!J61+'Italy-main'!D61)/'Italy-main'!K61</f>
        <v>0.14742032105329</v>
      </c>
      <c r="H61" s="105">
        <f>'Italy-main'!H62/'Italy-main'!G61</f>
        <v>-9.28427522305471e-05</v>
      </c>
      <c r="I61" s="105">
        <f>('Italy-main'!H61-'Italy-main'!H60)/'Italy-main'!H60</f>
        <v>25.4</v>
      </c>
      <c r="J61" s="105">
        <f>'Italy-main'!E61/'Italy-main'!K61</f>
        <v>0.144626189816098</v>
      </c>
      <c r="K61" s="106">
        <f>'Italy-main'!J61-'Italy-main'!J60</f>
        <v>534</v>
      </c>
      <c r="L61" s="105">
        <f>(K61-K60)/K60</f>
        <v>0.176211453744493</v>
      </c>
      <c r="M61" s="105">
        <f>K61/'Italy-main'!J60</f>
        <v>0.022144812142324</v>
      </c>
      <c r="N61" s="118">
        <v>0.8571</v>
      </c>
      <c r="O61" s="119">
        <v>0.8647</v>
      </c>
      <c r="P61" s="106">
        <f>'Italy-main'!L61-'Italy-main'!L60</f>
        <v>52126</v>
      </c>
      <c r="Q61" s="105">
        <f>R61/P61</f>
        <v>0.0523539116755554</v>
      </c>
      <c r="R61" s="107">
        <f>'Italy-main'!K61-'Italy-main'!K60</f>
        <v>2729</v>
      </c>
    </row>
    <row r="62" ht="24.6" customHeight="1">
      <c r="B62" s="125">
        <v>43943</v>
      </c>
      <c r="C62" s="102">
        <f>'Italy-main'!J62/'Italy-main'!K62</f>
        <v>0.133910221164061</v>
      </c>
      <c r="D62" s="102">
        <f>'Italy-main'!J62/'Italy-main'!I62</f>
        <v>0.459912362722989</v>
      </c>
      <c r="E62" s="102">
        <f>'Italy-main'!K62/'Italy-main'!L62</f>
        <v>0.123791096123512</v>
      </c>
      <c r="F62" s="102">
        <f>'Italy-main'!D62/'Italy-main'!K62</f>
        <v>0.012726408899945</v>
      </c>
      <c r="G62" s="102">
        <f>('Italy-main'!J62+'Italy-main'!D62)/'Italy-main'!K62</f>
        <v>0.146636630064006</v>
      </c>
      <c r="H62" s="102">
        <f>'Italy-main'!H63/'Italy-main'!G62</f>
        <v>-0.00790165182592225</v>
      </c>
      <c r="I62" s="102">
        <f>('Italy-main'!H62-'Italy-main'!H61)/'Italy-main'!H61</f>
        <v>-0.981060606060606</v>
      </c>
      <c r="J62" s="102">
        <f>'Italy-main'!E62/'Italy-main'!K62</f>
        <v>0.139803658842559</v>
      </c>
      <c r="K62" s="103">
        <f>'Italy-main'!J62-'Italy-main'!J61</f>
        <v>437</v>
      </c>
      <c r="L62" s="102">
        <f>(K62-K61)/K61</f>
        <v>-0.181647940074906</v>
      </c>
      <c r="M62" s="102">
        <f>K62/'Italy-main'!J61</f>
        <v>0.0177296332359623</v>
      </c>
      <c r="N62" s="120">
        <v>0.8526</v>
      </c>
      <c r="O62" s="121">
        <v>0.8599</v>
      </c>
      <c r="P62" s="103">
        <f>'Italy-main'!L62-'Italy-main'!L61</f>
        <v>63101</v>
      </c>
      <c r="Q62" s="102">
        <f>R62/P62</f>
        <v>0.0534064436379772</v>
      </c>
      <c r="R62" s="104">
        <f>'Italy-main'!K62-'Italy-main'!K61</f>
        <v>3370</v>
      </c>
    </row>
    <row r="63" ht="24.6" customHeight="1">
      <c r="B63" s="125">
        <v>43944</v>
      </c>
      <c r="C63" s="105">
        <f>'Italy-main'!J63/'Italy-main'!K63</f>
        <v>0.13448753243882</v>
      </c>
      <c r="D63" s="105">
        <f>'Italy-main'!J63/'Italy-main'!I63</f>
        <v>0.443743921078227</v>
      </c>
      <c r="E63" s="105">
        <f>'Italy-main'!K63/'Italy-main'!L63</f>
        <v>0.120243001337419</v>
      </c>
      <c r="F63" s="105">
        <f>'Italy-main'!D63/'Italy-main'!K63</f>
        <v>0.0119332747285141</v>
      </c>
      <c r="G63" s="105">
        <f>('Italy-main'!J63+'Italy-main'!D63)/'Italy-main'!K63</f>
        <v>0.146420807167334</v>
      </c>
      <c r="H63" s="105">
        <f>'Italy-main'!H64/'Italy-main'!G63</f>
        <v>-0.00300426774483378</v>
      </c>
      <c r="I63" s="105">
        <f>('Italy-main'!H63-'Italy-main'!H62)/'Italy-main'!H62</f>
        <v>84.09999999999999</v>
      </c>
      <c r="J63" s="105">
        <f>'Italy-main'!E63/'Italy-main'!K63</f>
        <v>0.132324067104273</v>
      </c>
      <c r="K63" s="106">
        <f>'Italy-main'!J63-'Italy-main'!J62</f>
        <v>464</v>
      </c>
      <c r="L63" s="105">
        <f>(K63-K62)/K62</f>
        <v>0.0617848970251716</v>
      </c>
      <c r="M63" s="105">
        <f>K63/'Italy-main'!J62</f>
        <v>0.0184971098265896</v>
      </c>
      <c r="N63" s="118"/>
      <c r="O63" s="119"/>
      <c r="P63" s="106">
        <f>'Italy-main'!L63-'Italy-main'!L62</f>
        <v>66658</v>
      </c>
      <c r="Q63" s="105">
        <f>R63/P63</f>
        <v>0.0396951603708482</v>
      </c>
      <c r="R63" s="107">
        <f>'Italy-main'!K63-'Italy-main'!K62</f>
        <v>2646</v>
      </c>
    </row>
    <row r="64" ht="24.6" customHeight="1">
      <c r="B64" s="125">
        <v>43945</v>
      </c>
      <c r="C64" s="102">
        <f>'Italy-main'!J64/'Italy-main'!K64</f>
        <v>0.134558587313595</v>
      </c>
      <c r="D64" s="102">
        <f>'Italy-main'!J64/'Italy-main'!I64</f>
        <v>0.429253859631723</v>
      </c>
      <c r="E64" s="102">
        <f>'Italy-main'!K64/'Italy-main'!L64</f>
        <v>0.117510454493423</v>
      </c>
      <c r="F64" s="102">
        <f>'Italy-main'!D64/'Italy-main'!K64</f>
        <v>0.0112594173912142</v>
      </c>
      <c r="G64" s="102">
        <f>('Italy-main'!J64+'Italy-main'!D64)/'Italy-main'!K64</f>
        <v>0.145818004704809</v>
      </c>
      <c r="H64" s="102">
        <f>'Italy-main'!H65/'Italy-main'!G64</f>
        <v>-0.00638335820965577</v>
      </c>
      <c r="I64" s="102">
        <f>('Italy-main'!H64-'Italy-main'!H63)/'Italy-main'!H63</f>
        <v>-0.622796709753231</v>
      </c>
      <c r="J64" s="102">
        <f>'Italy-main'!E64/'Italy-main'!K64</f>
        <v>0.125604941086251</v>
      </c>
      <c r="K64" s="103">
        <f>'Italy-main'!J64-'Italy-main'!J63</f>
        <v>420</v>
      </c>
      <c r="L64" s="102">
        <f>(K64-K63)/K63</f>
        <v>-0.0948275862068966</v>
      </c>
      <c r="M64" s="102">
        <f>K64/'Italy-main'!J63</f>
        <v>0.0164389995694548</v>
      </c>
      <c r="N64" s="120"/>
      <c r="O64" s="121"/>
      <c r="P64" s="103">
        <f>'Italy-main'!L64-'Italy-main'!L63</f>
        <v>62447</v>
      </c>
      <c r="Q64" s="102">
        <f>R64/P64</f>
        <v>0.0483770237161113</v>
      </c>
      <c r="R64" s="104">
        <f>'Italy-main'!K64-'Italy-main'!K63</f>
        <v>3021</v>
      </c>
    </row>
    <row r="65" ht="24.6" customHeight="1">
      <c r="B65" s="125">
        <v>43946</v>
      </c>
      <c r="C65" s="105">
        <f>'Italy-main'!J65/'Italy-main'!K65</f>
        <v>0.13505945707982</v>
      </c>
      <c r="D65" s="105">
        <f>'Italy-main'!J65/'Italy-main'!I65</f>
        <v>0.417997465145754</v>
      </c>
      <c r="E65" s="105">
        <f>'Italy-main'!K65/'Italy-main'!L65</f>
        <v>0.114391334059048</v>
      </c>
      <c r="F65" s="105">
        <f>'Italy-main'!D65/'Italy-main'!K65</f>
        <v>0.0107601189653496</v>
      </c>
      <c r="G65" s="105">
        <f>('Italy-main'!J65+'Italy-main'!D65)/'Italy-main'!K65</f>
        <v>0.14581957604517</v>
      </c>
      <c r="H65" s="105">
        <f>'Italy-main'!H66/'Italy-main'!G65</f>
        <v>0.0024185853165418</v>
      </c>
      <c r="I65" s="105">
        <f>('Italy-main'!H65-'Italy-main'!H64)/'Italy-main'!H64</f>
        <v>1.1183800623053</v>
      </c>
      <c r="J65" s="105">
        <f>'Italy-main'!E65/'Italy-main'!K65</f>
        <v>0.120987350973376</v>
      </c>
      <c r="K65" s="106">
        <f>'Italy-main'!J65-'Italy-main'!J64</f>
        <v>415</v>
      </c>
      <c r="L65" s="105">
        <f>(K65-K64)/K64</f>
        <v>-0.0119047619047619</v>
      </c>
      <c r="M65" s="105">
        <f>K65/'Italy-main'!J64</f>
        <v>0.0159805922445993</v>
      </c>
      <c r="N65" s="118"/>
      <c r="O65" s="119"/>
      <c r="P65" s="106">
        <f>'Italy-main'!L65-'Italy-main'!L64</f>
        <v>65387</v>
      </c>
      <c r="Q65" s="105">
        <f>R65/P65</f>
        <v>0.0360469206417178</v>
      </c>
      <c r="R65" s="107">
        <f>'Italy-main'!K65-'Italy-main'!K64</f>
        <v>2357</v>
      </c>
    </row>
    <row r="66" ht="24.6" customHeight="1">
      <c r="B66" s="125">
        <v>43947</v>
      </c>
      <c r="C66" s="102">
        <f>'Italy-main'!J66/'Italy-main'!K66</f>
        <v>0.134786897685595</v>
      </c>
      <c r="D66" s="102">
        <f>'Italy-main'!J66/'Italy-main'!I66</f>
        <v>0.410362247412518</v>
      </c>
      <c r="E66" s="102">
        <f>'Italy-main'!K66/'Italy-main'!L66</f>
        <v>0.112464932048822</v>
      </c>
      <c r="F66" s="102">
        <f>'Italy-main'!D66/'Italy-main'!K66</f>
        <v>0.0101631465789807</v>
      </c>
      <c r="G66" s="102">
        <f>('Italy-main'!J66+'Italy-main'!D66)/'Italy-main'!K66</f>
        <v>0.144950044264576</v>
      </c>
      <c r="H66" s="102">
        <f>'Italy-main'!H67/'Italy-main'!G66</f>
        <v>-0.0027331932179109</v>
      </c>
      <c r="I66" s="102">
        <f>('Italy-main'!H66-'Italy-main'!H65)/'Italy-main'!H65</f>
        <v>-1.37647058823529</v>
      </c>
      <c r="J66" s="102">
        <f>'Italy-main'!E66/'Italy-main'!K66</f>
        <v>0.118280005058809</v>
      </c>
      <c r="K66" s="103">
        <f>'Italy-main'!J66-'Italy-main'!J65</f>
        <v>260</v>
      </c>
      <c r="L66" s="102">
        <f>(K66-K65)/K65</f>
        <v>-0.373493975903614</v>
      </c>
      <c r="M66" s="102">
        <f>K66/'Italy-main'!J65</f>
        <v>0.00985445724681625</v>
      </c>
      <c r="N66" s="120"/>
      <c r="O66" s="121"/>
      <c r="P66" s="103">
        <f>'Italy-main'!L66-'Italy-main'!L65</f>
        <v>49916</v>
      </c>
      <c r="Q66" s="102">
        <f>R66/P66</f>
        <v>0.0465582178059139</v>
      </c>
      <c r="R66" s="104">
        <f>'Italy-main'!K66-'Italy-main'!K65</f>
        <v>2324</v>
      </c>
    </row>
    <row r="67" ht="24.6" customHeight="1">
      <c r="B67" s="125">
        <v>43948</v>
      </c>
      <c r="C67" s="105">
        <f>'Italy-main'!J67/'Italy-main'!K67</f>
        <v>0.135281374427071</v>
      </c>
      <c r="D67" s="105">
        <f>'Italy-main'!J67/'Italy-main'!I67</f>
        <v>0.404914145052834</v>
      </c>
      <c r="E67" s="105">
        <f>'Italy-main'!K67/'Italy-main'!L67</f>
        <v>0.111425509397864</v>
      </c>
      <c r="F67" s="105">
        <f>'Italy-main'!D67/'Italy-main'!K67</f>
        <v>0.00980873960704865</v>
      </c>
      <c r="G67" s="105">
        <f>('Italy-main'!J67+'Italy-main'!D67)/'Italy-main'!K67</f>
        <v>0.14509011403412</v>
      </c>
      <c r="H67" s="105">
        <f>'Italy-main'!H68/'Italy-main'!G67</f>
        <v>-0.00574598584294935</v>
      </c>
      <c r="I67" s="105">
        <f>('Italy-main'!H67-'Italy-main'!H66)/'Italy-main'!H66</f>
        <v>-2.1328125</v>
      </c>
      <c r="J67" s="105">
        <f>'Italy-main'!E67/'Italy-main'!K67</f>
        <v>0.111872787266691</v>
      </c>
      <c r="K67" s="106">
        <f>'Italy-main'!J67-'Italy-main'!J66</f>
        <v>333</v>
      </c>
      <c r="L67" s="105">
        <f>(K67-K66)/K66</f>
        <v>0.280769230769231</v>
      </c>
      <c r="M67" s="105">
        <f>K67/'Italy-main'!J66</f>
        <v>0.0124981234048942</v>
      </c>
      <c r="N67" s="118"/>
      <c r="O67" s="119"/>
      <c r="P67" s="106">
        <f>'Italy-main'!L67-'Italy-main'!L66</f>
        <v>32003</v>
      </c>
      <c r="Q67" s="105">
        <f>R67/P67</f>
        <v>0.0543386557510233</v>
      </c>
      <c r="R67" s="107">
        <f>'Italy-main'!K67-'Italy-main'!K66</f>
        <v>1739</v>
      </c>
    </row>
    <row r="68" ht="24.6" customHeight="1">
      <c r="B68" s="125">
        <v>43949</v>
      </c>
      <c r="C68" s="102">
        <f>'Italy-main'!J68/'Italy-main'!K68</f>
        <v>0.135773305873303</v>
      </c>
      <c r="D68" s="102">
        <f>'Italy-main'!J68/'Italy-main'!I68</f>
        <v>0.39684657895882</v>
      </c>
      <c r="E68" s="102">
        <f>'Italy-main'!K68/'Italy-main'!L68</f>
        <v>0.109102436795251</v>
      </c>
      <c r="F68" s="102">
        <f>'Italy-main'!D68/'Italy-main'!K68</f>
        <v>0.009245428153147561</v>
      </c>
      <c r="G68" s="102">
        <f>('Italy-main'!J68+'Italy-main'!D68)/'Italy-main'!K68</f>
        <v>0.145018734026451</v>
      </c>
      <c r="H68" s="102">
        <f>'Italy-main'!H69/'Italy-main'!G68</f>
        <v>-0.00520887790504254</v>
      </c>
      <c r="I68" s="102">
        <f>('Italy-main'!H68-'Italy-main'!H67)/'Italy-main'!H67</f>
        <v>1.09655172413793</v>
      </c>
      <c r="J68" s="102">
        <f>'Italy-main'!E68/'Italy-main'!K68</f>
        <v>0.107123892707377</v>
      </c>
      <c r="K68" s="103">
        <f>'Italy-main'!J68-'Italy-main'!J67</f>
        <v>382</v>
      </c>
      <c r="L68" s="102">
        <f>(K68-K67)/K67</f>
        <v>0.147147147147147</v>
      </c>
      <c r="M68" s="102">
        <f>K68/'Italy-main'!J67</f>
        <v>0.0141602105497275</v>
      </c>
      <c r="N68" s="120"/>
      <c r="O68" s="121"/>
      <c r="P68" s="103">
        <f>'Italy-main'!L68-'Italy-main'!L67</f>
        <v>57272</v>
      </c>
      <c r="Q68" s="102">
        <f>R68/P68</f>
        <v>0.0365099874284118</v>
      </c>
      <c r="R68" s="104">
        <f>'Italy-main'!K68-'Italy-main'!K67</f>
        <v>2091</v>
      </c>
    </row>
    <row r="69" ht="24.6" customHeight="1">
      <c r="B69" s="125">
        <v>43950</v>
      </c>
      <c r="C69" s="105">
        <f>'Italy-main'!J69/'Italy-main'!K69</f>
        <v>0.135968682309139</v>
      </c>
      <c r="D69" s="105">
        <f>'Italy-main'!J69/'Italy-main'!I69</f>
        <v>0.38850839274687</v>
      </c>
      <c r="E69" s="105">
        <f>'Italy-main'!K69/'Italy-main'!L69</f>
        <v>0.106549694074769</v>
      </c>
      <c r="F69" s="105">
        <f>'Italy-main'!D69/'Italy-main'!K69</f>
        <v>0.00881669621938101</v>
      </c>
      <c r="G69" s="105">
        <f>('Italy-main'!J69+'Italy-main'!D69)/'Italy-main'!K69</f>
        <v>0.14478537852852</v>
      </c>
      <c r="H69" s="105">
        <f>'Italy-main'!H70/'Italy-main'!G69</f>
        <v>-0.0296779001882339</v>
      </c>
      <c r="I69" s="105">
        <f>('Italy-main'!H69-'Italy-main'!H68)/'Italy-main'!H68</f>
        <v>-0.0986842105263158</v>
      </c>
      <c r="J69" s="105">
        <f>'Italy-main'!E69/'Italy-main'!K69</f>
        <v>0.103172537096434</v>
      </c>
      <c r="K69" s="106">
        <f>'Italy-main'!J69-'Italy-main'!J68</f>
        <v>323</v>
      </c>
      <c r="L69" s="105">
        <f>(K69-K68)/K68</f>
        <v>-0.154450261780105</v>
      </c>
      <c r="M69" s="105">
        <f>K69/'Italy-main'!J68</f>
        <v>0.0118059870609306</v>
      </c>
      <c r="N69" s="118"/>
      <c r="O69" s="119"/>
      <c r="P69" s="106">
        <f>'Italy-main'!L69-'Italy-main'!L68</f>
        <v>63827</v>
      </c>
      <c r="Q69" s="105">
        <f>R69/P69</f>
        <v>0.0326820937847619</v>
      </c>
      <c r="R69" s="107">
        <f>'Italy-main'!K69-'Italy-main'!K68</f>
        <v>2086</v>
      </c>
    </row>
    <row r="70" ht="24.6" customHeight="1">
      <c r="B70" s="125">
        <v>43951</v>
      </c>
      <c r="C70" s="102">
        <f>'Italy-main'!J70/'Italy-main'!K70</f>
        <v>0.136116965098339</v>
      </c>
      <c r="D70" s="102">
        <f>'Italy-main'!J70/'Italy-main'!I70</f>
        <v>0.368253341233788</v>
      </c>
      <c r="E70" s="102">
        <f>'Italy-main'!K70/'Italy-main'!L70</f>
        <v>0.103810244152107</v>
      </c>
      <c r="F70" s="102">
        <f>'Italy-main'!D70/'Italy-main'!K70</f>
        <v>0.00824479346646355</v>
      </c>
      <c r="G70" s="102">
        <f>('Italy-main'!J70+'Italy-main'!D70)/'Italy-main'!K70</f>
        <v>0.144361758564802</v>
      </c>
      <c r="H70" s="102">
        <f>'Italy-main'!H71/'Italy-main'!G70</f>
        <v>-0.00598713946686886</v>
      </c>
      <c r="I70" s="102">
        <f>('Italy-main'!H70-'Italy-main'!H69)/'Italy-main'!H69</f>
        <v>4.66788321167883</v>
      </c>
      <c r="J70" s="102">
        <f>'Italy-main'!E70/'Italy-main'!K70</f>
        <v>0.0965769992650745</v>
      </c>
      <c r="K70" s="103">
        <f>'Italy-main'!J70-'Italy-main'!J69</f>
        <v>285</v>
      </c>
      <c r="L70" s="102">
        <f>(K70-K69)/K69</f>
        <v>-0.117647058823529</v>
      </c>
      <c r="M70" s="102">
        <f>K70/'Italy-main'!J69</f>
        <v>0.0102954988801387</v>
      </c>
      <c r="N70" s="120"/>
      <c r="O70" s="121"/>
      <c r="P70" s="103">
        <f>'Italy-main'!L70-'Italy-main'!L69</f>
        <v>68456</v>
      </c>
      <c r="Q70" s="102">
        <f>R70/P70</f>
        <v>0.0273460324880215</v>
      </c>
      <c r="R70" s="104">
        <f>'Italy-main'!K70-'Italy-main'!K69</f>
        <v>1872</v>
      </c>
    </row>
    <row r="71" ht="24.6" customHeight="1">
      <c r="B71" s="125">
        <v>43952</v>
      </c>
      <c r="C71" s="105">
        <f>'Italy-main'!J71/'Italy-main'!K71</f>
        <v>0.136124341940336</v>
      </c>
      <c r="D71" s="105">
        <f>'Italy-main'!J71/'Italy-main'!I71</f>
        <v>0.360848061956063</v>
      </c>
      <c r="E71" s="105">
        <f>'Italy-main'!K71/'Italy-main'!L71</f>
        <v>0.101015620244226</v>
      </c>
      <c r="F71" s="105">
        <f>'Italy-main'!D71/'Italy-main'!K71</f>
        <v>0.00760745897371618</v>
      </c>
      <c r="G71" s="105">
        <f>('Italy-main'!J71+'Italy-main'!D71)/'Italy-main'!K71</f>
        <v>0.143731800914052</v>
      </c>
      <c r="H71" s="105">
        <f>'Italy-main'!H72/'Italy-main'!G71</f>
        <v>-0.00236767284507098</v>
      </c>
      <c r="I71" s="105">
        <f>('Italy-main'!H71-'Italy-main'!H70)/'Italy-main'!H70</f>
        <v>-0.804249839021249</v>
      </c>
      <c r="J71" s="105">
        <f>'Italy-main'!E71/'Italy-main'!K71</f>
        <v>0.09230672811770831</v>
      </c>
      <c r="K71" s="106">
        <f>'Italy-main'!J71-'Italy-main'!J70</f>
        <v>269</v>
      </c>
      <c r="L71" s="105">
        <f>(K71-K70)/K70</f>
        <v>-0.056140350877193</v>
      </c>
      <c r="M71" s="105">
        <f>K71/'Italy-main'!J70</f>
        <v>0.00961847892158616</v>
      </c>
      <c r="N71" s="118"/>
      <c r="O71" s="119"/>
      <c r="P71" s="106">
        <f>'Italy-main'!L71-'Italy-main'!L70</f>
        <v>74208</v>
      </c>
      <c r="Q71" s="105">
        <f>R71/P71</f>
        <v>0.0264796248382924</v>
      </c>
      <c r="R71" s="107">
        <f>'Italy-main'!K71-'Italy-main'!K70</f>
        <v>1965</v>
      </c>
    </row>
    <row r="72" ht="24.6" customHeight="1">
      <c r="B72" s="125">
        <v>43953</v>
      </c>
      <c r="C72" s="102">
        <f>'Italy-main'!J72/'Italy-main'!K72</f>
        <v>0.137153175877092</v>
      </c>
      <c r="D72" s="102">
        <f>'Italy-main'!J72/'Italy-main'!I72</f>
        <v>0.359261205796231</v>
      </c>
      <c r="E72" s="102">
        <f>'Italy-main'!K72/'Italy-main'!L72</f>
        <v>0.0992622948098881</v>
      </c>
      <c r="F72" s="102">
        <f>'Italy-main'!D72/'Italy-main'!K72</f>
        <v>0.00735209814262784</v>
      </c>
      <c r="G72" s="102">
        <f>('Italy-main'!J72+'Italy-main'!D72)/'Italy-main'!K72</f>
        <v>0.14450527401972</v>
      </c>
      <c r="H72" s="102">
        <f>'Italy-main'!H73/'Italy-main'!G72</f>
        <v>-0.00521329837940896</v>
      </c>
      <c r="I72" s="102">
        <f>('Italy-main'!H72-'Italy-main'!H71)/'Italy-main'!H71</f>
        <v>-0.606907894736842</v>
      </c>
      <c r="J72" s="102">
        <f>'Italy-main'!E72/'Italy-main'!K72</f>
        <v>0.0902698157914851</v>
      </c>
      <c r="K72" s="103">
        <f>'Italy-main'!J72-'Italy-main'!J71</f>
        <v>474</v>
      </c>
      <c r="L72" s="102">
        <f>(K72-K71)/K71</f>
        <v>0.762081784386617</v>
      </c>
      <c r="M72" s="102">
        <f>K72/'Italy-main'!J71</f>
        <v>0.0167870803229919</v>
      </c>
      <c r="N72" s="120"/>
      <c r="O72" s="121"/>
      <c r="P72" s="103">
        <f>'Italy-main'!L72-'Italy-main'!L71</f>
        <v>55412</v>
      </c>
      <c r="Q72" s="102">
        <f>R72/P72</f>
        <v>0.034288601746914</v>
      </c>
      <c r="R72" s="104">
        <f>'Italy-main'!K72-'Italy-main'!K71</f>
        <v>1900</v>
      </c>
    </row>
    <row r="73" ht="24.6" customHeight="1">
      <c r="B73" s="125">
        <v>43954</v>
      </c>
      <c r="C73" s="105">
        <f>'Italy-main'!J73/'Italy-main'!K73</f>
        <v>0.137074844459631</v>
      </c>
      <c r="D73" s="105">
        <f>'Italy-main'!J73/'Italy-main'!I73</f>
        <v>0.353736497905798</v>
      </c>
      <c r="E73" s="105">
        <f>'Italy-main'!K73/'Italy-main'!L73</f>
        <v>0.0978362612198506</v>
      </c>
      <c r="F73" s="105">
        <f>'Italy-main'!D73/'Italy-main'!K73</f>
        <v>0.00712329807277059</v>
      </c>
      <c r="G73" s="105">
        <f>('Italy-main'!J73+'Italy-main'!D73)/'Italy-main'!K73</f>
        <v>0.144198142532401</v>
      </c>
      <c r="H73" s="105">
        <f>'Italy-main'!H74/'Italy-main'!G73</f>
        <v>-0.00198644426476607</v>
      </c>
      <c r="I73" s="105">
        <f>('Italy-main'!H73-'Italy-main'!H72)/'Italy-main'!H72</f>
        <v>1.19665271966527</v>
      </c>
      <c r="J73" s="105">
        <f>'Italy-main'!E73/'Italy-main'!K73</f>
        <v>0.0889486847288069</v>
      </c>
      <c r="K73" s="106">
        <f>'Italy-main'!J73-'Italy-main'!J72</f>
        <v>174</v>
      </c>
      <c r="L73" s="105">
        <f>(K73-K72)/K72</f>
        <v>-0.632911392405063</v>
      </c>
      <c r="M73" s="105">
        <f>K73/'Italy-main'!J72</f>
        <v>0.00606060606060606</v>
      </c>
      <c r="N73" s="118"/>
      <c r="O73" s="119"/>
      <c r="P73" s="106">
        <f>'Italy-main'!L73-'Italy-main'!L72</f>
        <v>44935</v>
      </c>
      <c r="Q73" s="105">
        <f>R73/P73</f>
        <v>0.0309113163458329</v>
      </c>
      <c r="R73" s="107">
        <f>'Italy-main'!K73-'Italy-main'!K72</f>
        <v>1389</v>
      </c>
    </row>
    <row r="74" ht="24.6" customHeight="1">
      <c r="B74" s="125">
        <v>43955</v>
      </c>
      <c r="C74" s="102">
        <f>'Italy-main'!J74/'Italy-main'!K74</f>
        <v>0.137205220394644</v>
      </c>
      <c r="D74" s="102">
        <f>'Italy-main'!J74/'Italy-main'!I74</f>
        <v>0.350860893591863</v>
      </c>
      <c r="E74" s="102">
        <f>'Italy-main'!K74/'Italy-main'!L74</f>
        <v>0.0967133840740384</v>
      </c>
      <c r="F74" s="102">
        <f>'Italy-main'!D74/'Italy-main'!K74</f>
        <v>0.00697845596353651</v>
      </c>
      <c r="G74" s="102">
        <f>('Italy-main'!J74+'Italy-main'!D74)/'Italy-main'!K74</f>
        <v>0.14418367635818</v>
      </c>
      <c r="H74" s="102">
        <f>'Italy-main'!H75/'Italy-main'!G74</f>
        <v>-0.0151330266053211</v>
      </c>
      <c r="I74" s="102">
        <f>('Italy-main'!H74-'Italy-main'!H73)/'Italy-main'!H73</f>
        <v>-0.620952380952381</v>
      </c>
      <c r="J74" s="102">
        <f>'Italy-main'!E74/'Italy-main'!K74</f>
        <v>0.0863554435731204</v>
      </c>
      <c r="K74" s="103">
        <f>'Italy-main'!J74-'Italy-main'!J73</f>
        <v>195</v>
      </c>
      <c r="L74" s="102">
        <f>(K74-K73)/K73</f>
        <v>0.120689655172414</v>
      </c>
      <c r="M74" s="102">
        <f>K74/'Italy-main'!J73</f>
        <v>0.00675114250103864</v>
      </c>
      <c r="N74" s="120"/>
      <c r="O74" s="121"/>
      <c r="P74" s="103">
        <f>'Italy-main'!L74-'Italy-main'!L73</f>
        <v>37631</v>
      </c>
      <c r="Q74" s="102">
        <f>R74/P74</f>
        <v>0.0324466530254312</v>
      </c>
      <c r="R74" s="104">
        <f>'Italy-main'!K74-'Italy-main'!K73</f>
        <v>1221</v>
      </c>
    </row>
    <row r="75" ht="24.6" customHeight="1">
      <c r="B75" s="125">
        <v>43956</v>
      </c>
      <c r="C75" s="105">
        <f>'Italy-main'!J75/'Italy-main'!K75</f>
        <v>0.13762070859525</v>
      </c>
      <c r="D75" s="105">
        <f>'Italy-main'!J75/'Italy-main'!I75</f>
        <v>0.343947624690547</v>
      </c>
      <c r="E75" s="105">
        <f>'Italy-main'!K75/'Italy-main'!L75</f>
        <v>0.0948129361462719</v>
      </c>
      <c r="F75" s="105">
        <f>'Italy-main'!D75/'Italy-main'!K75</f>
        <v>0.00669912164985236</v>
      </c>
      <c r="G75" s="105">
        <f>('Italy-main'!J75+'Italy-main'!D75)/'Italy-main'!K75</f>
        <v>0.144319830245102</v>
      </c>
      <c r="H75" s="105">
        <f>'Italy-main'!H76/'Italy-main'!G75</f>
        <v>-0.0704703098500005</v>
      </c>
      <c r="I75" s="105">
        <f>('Italy-main'!H75-'Italy-main'!H74)/'Italy-main'!H74</f>
        <v>6.60301507537688</v>
      </c>
      <c r="J75" s="105">
        <f>'Italy-main'!E75/'Italy-main'!K75</f>
        <v>0.083079436466319</v>
      </c>
      <c r="K75" s="106">
        <f>'Italy-main'!J75-'Italy-main'!J74</f>
        <v>236</v>
      </c>
      <c r="L75" s="105">
        <f>(K75-K74)/K74</f>
        <v>0.21025641025641</v>
      </c>
      <c r="M75" s="105">
        <f>K75/'Italy-main'!J74</f>
        <v>0.00811582241480106</v>
      </c>
      <c r="N75" s="118"/>
      <c r="O75" s="119"/>
      <c r="P75" s="106">
        <f>'Italy-main'!L75-'Italy-main'!L74</f>
        <v>55263</v>
      </c>
      <c r="Q75" s="105">
        <f>R75/P75</f>
        <v>0.019452436530771</v>
      </c>
      <c r="R75" s="107">
        <f>'Italy-main'!K75-'Italy-main'!K74</f>
        <v>1075</v>
      </c>
    </row>
    <row r="76" ht="24.6" customHeight="1">
      <c r="B76" s="125">
        <v>43957</v>
      </c>
      <c r="C76" s="102">
        <f>'Italy-main'!J76/'Italy-main'!K76</f>
        <v>0.138414693854712</v>
      </c>
      <c r="D76" s="102">
        <f>'Italy-main'!J76/'Italy-main'!I76</f>
        <v>0.318344147139257</v>
      </c>
      <c r="E76" s="102">
        <f>'Italy-main'!K76/'Italy-main'!L76</f>
        <v>0.0928012067874002</v>
      </c>
      <c r="F76" s="102">
        <f>'Italy-main'!D76/'Italy-main'!K76</f>
        <v>0.00621569825186401</v>
      </c>
      <c r="G76" s="102">
        <f>('Italy-main'!J76+'Italy-main'!D76)/'Italy-main'!K76</f>
        <v>0.144630392106576</v>
      </c>
      <c r="H76" s="102">
        <f>'Italy-main'!H77/'Italy-main'!G76</f>
        <v>-0.0208023774145617</v>
      </c>
      <c r="I76" s="102">
        <f>('Italy-main'!H76-'Italy-main'!H75)/'Italy-main'!H75</f>
        <v>3.5862524785195</v>
      </c>
      <c r="J76" s="102">
        <f>'Italy-main'!E76/'Italy-main'!K76</f>
        <v>0.07974559002504</v>
      </c>
      <c r="K76" s="103">
        <f>'Italy-main'!J76-'Italy-main'!J75</f>
        <v>369</v>
      </c>
      <c r="L76" s="102">
        <f>(K76-K75)/K75</f>
        <v>0.563559322033898</v>
      </c>
      <c r="M76" s="102">
        <f>K76/'Italy-main'!J75</f>
        <v>0.0125874125874126</v>
      </c>
      <c r="N76" s="120"/>
      <c r="O76" s="121"/>
      <c r="P76" s="103">
        <f>'Italy-main'!L76-'Italy-main'!L75</f>
        <v>64263</v>
      </c>
      <c r="Q76" s="102">
        <f>R76/P76</f>
        <v>0.0224701616793489</v>
      </c>
      <c r="R76" s="104">
        <f>'Italy-main'!K76-'Italy-main'!K75</f>
        <v>1444</v>
      </c>
    </row>
    <row r="77" ht="24.6" customHeight="1">
      <c r="B77" s="125">
        <v>43958</v>
      </c>
      <c r="C77" s="105">
        <f>'Italy-main'!J77/'Italy-main'!K77</f>
        <v>0.138785683180609</v>
      </c>
      <c r="D77" s="105">
        <f>'Italy-main'!J77/'Italy-main'!I77</f>
        <v>0.31116789230961</v>
      </c>
      <c r="E77" s="105">
        <f>'Italy-main'!K77/'Italy-main'!L77</f>
        <v>0.09064758231679659</v>
      </c>
      <c r="F77" s="105">
        <f>'Italy-main'!D77/'Italy-main'!K77</f>
        <v>0.00607343716702647</v>
      </c>
      <c r="G77" s="105">
        <f>('Italy-main'!J77+'Italy-main'!D77)/'Italy-main'!K77</f>
        <v>0.144859120347636</v>
      </c>
      <c r="H77" s="105">
        <f>'Italy-main'!H78/'Italy-main'!G77</f>
        <v>-0.0185552976881193</v>
      </c>
      <c r="I77" s="105">
        <f>('Italy-main'!H77-'Italy-main'!H76)/'Italy-main'!H76</f>
        <v>-0.72560887735985</v>
      </c>
      <c r="J77" s="105">
        <f>'Italy-main'!E77/'Italy-main'!K77</f>
        <v>0.0763696504183306</v>
      </c>
      <c r="K77" s="106">
        <f>'Italy-main'!J77-'Italy-main'!J76</f>
        <v>274</v>
      </c>
      <c r="L77" s="105">
        <f>(K77-K76)/K76</f>
        <v>-0.257452574525745</v>
      </c>
      <c r="M77" s="105">
        <f>K77/'Italy-main'!J76</f>
        <v>0.00923056191887886</v>
      </c>
      <c r="N77" s="118"/>
      <c r="O77" s="119"/>
      <c r="P77" s="106">
        <f>'Italy-main'!L77-'Italy-main'!L76</f>
        <v>70359</v>
      </c>
      <c r="Q77" s="105">
        <f>R77/P77</f>
        <v>0.019912164755042</v>
      </c>
      <c r="R77" s="107">
        <f>'Italy-main'!K77-'Italy-main'!K76</f>
        <v>1401</v>
      </c>
    </row>
    <row r="78" ht="24.6" customHeight="1">
      <c r="B78" s="125">
        <v>43959</v>
      </c>
      <c r="C78" s="102">
        <f>'Italy-main'!J78/'Italy-main'!K78</f>
        <v>0.139056564679881</v>
      </c>
      <c r="D78" s="102">
        <f>'Italy-main'!J78/'Italy-main'!I78</f>
        <v>0.304989749856094</v>
      </c>
      <c r="E78" s="102">
        <f>'Italy-main'!K78/'Italy-main'!L78</f>
        <v>0.0888259320925473</v>
      </c>
      <c r="F78" s="102">
        <f>'Italy-main'!D78/'Italy-main'!K78</f>
        <v>0.00537790363054539</v>
      </c>
      <c r="G78" s="102">
        <f>('Italy-main'!J78+'Italy-main'!D78)/'Italy-main'!K78</f>
        <v>0.144434468310427</v>
      </c>
      <c r="H78" s="102">
        <f>'Italy-main'!H79/'Italy-main'!G78</f>
        <v>-0.0354588965564284</v>
      </c>
      <c r="I78" s="102">
        <f>('Italy-main'!H78-'Italy-main'!H77)/'Italy-main'!H77</f>
        <v>-0.126575630252101</v>
      </c>
      <c r="J78" s="102">
        <f>'Italy-main'!E78/'Italy-main'!K78</f>
        <v>0.07276745631604389</v>
      </c>
      <c r="K78" s="103">
        <f>'Italy-main'!J78-'Italy-main'!J77</f>
        <v>243</v>
      </c>
      <c r="L78" s="102">
        <f>(K78-K77)/K77</f>
        <v>-0.113138686131387</v>
      </c>
      <c r="M78" s="102">
        <f>K78/'Italy-main'!J77</f>
        <v>0.008111355898257559</v>
      </c>
      <c r="N78" s="120"/>
      <c r="O78" s="121"/>
      <c r="P78" s="103">
        <f>'Italy-main'!L78-'Italy-main'!L77</f>
        <v>63775</v>
      </c>
      <c r="Q78" s="102">
        <f>R78/P78</f>
        <v>0.0208075264602117</v>
      </c>
      <c r="R78" s="104">
        <f>'Italy-main'!K78-'Italy-main'!K77</f>
        <v>1327</v>
      </c>
    </row>
    <row r="79" ht="24.6" customHeight="1">
      <c r="B79" s="125">
        <v>43960</v>
      </c>
      <c r="C79" s="105">
        <f>'Italy-main'!J79/'Italy-main'!K79</f>
        <v>0.139255410779409</v>
      </c>
      <c r="D79" s="105">
        <f>'Italy-main'!J79/'Italy-main'!I79</f>
        <v>0.295008298473275</v>
      </c>
      <c r="E79" s="105">
        <f>'Italy-main'!K79/'Italy-main'!L79</f>
        <v>0.0868129219475991</v>
      </c>
      <c r="F79" s="105">
        <f>'Italy-main'!D79/'Italy-main'!K79</f>
        <v>0.00473729543496985</v>
      </c>
      <c r="G79" s="105">
        <f>('Italy-main'!J79+'Italy-main'!D79)/'Italy-main'!K79</f>
        <v>0.143992706214379</v>
      </c>
      <c r="H79" s="105">
        <f>'Italy-main'!H80/'Italy-main'!G79</f>
        <v>-0.0178920817519625</v>
      </c>
      <c r="I79" s="105">
        <f>('Italy-main'!H79-'Italy-main'!H78)/'Italy-main'!H78</f>
        <v>0.875526157546603</v>
      </c>
      <c r="J79" s="105">
        <f>'Italy-main'!E79/'Italy-main'!K79</f>
        <v>0.06811809335312551</v>
      </c>
      <c r="K79" s="106">
        <f>'Italy-main'!J79-'Italy-main'!J78</f>
        <v>194</v>
      </c>
      <c r="L79" s="105">
        <f>(K79-K78)/K78</f>
        <v>-0.201646090534979</v>
      </c>
      <c r="M79" s="105">
        <f>K79/'Italy-main'!J78</f>
        <v>0.00642362835667693</v>
      </c>
      <c r="N79" s="118"/>
      <c r="O79" s="119"/>
      <c r="P79" s="106">
        <f>'Italy-main'!L79-'Italy-main'!L78</f>
        <v>69171</v>
      </c>
      <c r="Q79" s="105">
        <f>R79/P79</f>
        <v>0.0156568504141909</v>
      </c>
      <c r="R79" s="107">
        <f>'Italy-main'!K79-'Italy-main'!K78</f>
        <v>1083</v>
      </c>
    </row>
    <row r="80" ht="24.6" customHeight="1">
      <c r="B80" s="125">
        <v>43961</v>
      </c>
      <c r="C80" s="102">
        <f>'Italy-main'!J80/'Italy-main'!K80</f>
        <v>0.139498790340987</v>
      </c>
      <c r="D80" s="102">
        <f>'Italy-main'!J80/'Italy-main'!I80</f>
        <v>0.290532960660164</v>
      </c>
      <c r="E80" s="102">
        <f>'Italy-main'!K80/'Italy-main'!L80</f>
        <v>0.0853770511225638</v>
      </c>
      <c r="F80" s="102">
        <f>'Italy-main'!D80/'Italy-main'!K80</f>
        <v>0.00468799926963984</v>
      </c>
      <c r="G80" s="102">
        <f>('Italy-main'!J80+'Italy-main'!D80)/'Italy-main'!K80</f>
        <v>0.144186789610627</v>
      </c>
      <c r="H80" s="102">
        <f>'Italy-main'!H81/'Italy-main'!G80</f>
        <v>-0.0100331237098555</v>
      </c>
      <c r="I80" s="102">
        <f>('Italy-main'!H80-'Italy-main'!H79)/'Italy-main'!H79</f>
        <v>-0.513305546649567</v>
      </c>
      <c r="J80" s="102">
        <f>'Italy-main'!E80/'Italy-main'!K80</f>
        <v>0.06685077829004429</v>
      </c>
      <c r="K80" s="103">
        <f>'Italy-main'!J80-'Italy-main'!J79</f>
        <v>165</v>
      </c>
      <c r="L80" s="102">
        <f>(K80-K79)/K79</f>
        <v>-0.149484536082474</v>
      </c>
      <c r="M80" s="102">
        <f>K80/'Italy-main'!J79</f>
        <v>0.00542852442835993</v>
      </c>
      <c r="N80" s="120"/>
      <c r="O80" s="121"/>
      <c r="P80" s="103">
        <f>'Italy-main'!L80-'Italy-main'!L79</f>
        <v>51678</v>
      </c>
      <c r="Q80" s="102">
        <f>R80/P80</f>
        <v>0.0155191764387167</v>
      </c>
      <c r="R80" s="104">
        <f>'Italy-main'!K80-'Italy-main'!K79</f>
        <v>802</v>
      </c>
    </row>
    <row r="81" ht="24.6" customHeight="1">
      <c r="B81" s="125">
        <v>43962</v>
      </c>
      <c r="C81" s="105">
        <f>'Italy-main'!J81/'Italy-main'!K81</f>
        <v>0.139840956444994</v>
      </c>
      <c r="D81" s="105">
        <f>'Italy-main'!J81/'Italy-main'!I81</f>
        <v>0.288393518909435</v>
      </c>
      <c r="E81" s="105">
        <f>'Italy-main'!K81/'Italy-main'!L81</f>
        <v>0.0843280959637113</v>
      </c>
      <c r="F81" s="105">
        <f>'Italy-main'!D81/'Italy-main'!K81</f>
        <v>0.0045447514716988</v>
      </c>
      <c r="G81" s="105">
        <f>('Italy-main'!J81+'Italy-main'!D81)/'Italy-main'!K81</f>
        <v>0.144385707916693</v>
      </c>
      <c r="H81" s="105">
        <f>'Italy-main'!H82/'Italy-main'!G81</f>
        <v>-0.0148142760159053</v>
      </c>
      <c r="I81" s="105">
        <f>('Italy-main'!H81-'Italy-main'!H80)/'Italy-main'!H80</f>
        <v>-0.449275362318841</v>
      </c>
      <c r="J81" s="105">
        <f>'Italy-main'!E81/'Italy-main'!K81</f>
        <v>0.06613773463018729</v>
      </c>
      <c r="K81" s="106">
        <f>'Italy-main'!J81-'Italy-main'!J80</f>
        <v>179</v>
      </c>
      <c r="L81" s="105">
        <f>(K81-K80)/K80</f>
        <v>0.0848484848484848</v>
      </c>
      <c r="M81" s="105">
        <f>K81/'Italy-main'!J80</f>
        <v>0.00585732984293194</v>
      </c>
      <c r="N81" s="118"/>
      <c r="O81" s="119"/>
      <c r="P81" s="106">
        <f>'Italy-main'!L81-'Italy-main'!L80</f>
        <v>40740</v>
      </c>
      <c r="Q81" s="105">
        <f>R81/P81</f>
        <v>0.0182621502209131</v>
      </c>
      <c r="R81" s="107">
        <f>'Italy-main'!K81-'Italy-main'!K80</f>
        <v>744</v>
      </c>
    </row>
    <row r="82" ht="24.6" customHeight="1">
      <c r="B82" s="125">
        <v>43963</v>
      </c>
      <c r="C82" s="102">
        <f>'Italy-main'!J82/'Italy-main'!K82</f>
        <v>0.139732207435267</v>
      </c>
      <c r="D82" s="102">
        <f>'Italy-main'!J82/'Italy-main'!I82</f>
        <v>0.283485725290951</v>
      </c>
      <c r="E82" s="102">
        <f>'Italy-main'!K82/'Italy-main'!L82</f>
        <v>0.08273917165827301</v>
      </c>
      <c r="F82" s="102">
        <f>'Italy-main'!D82/'Italy-main'!K82</f>
        <v>0.00430348618544771</v>
      </c>
      <c r="G82" s="102">
        <f>('Italy-main'!J82+'Italy-main'!D82)/'Italy-main'!K82</f>
        <v>0.144035693620715</v>
      </c>
      <c r="H82" s="102">
        <f>'Italy-main'!H83/'Italy-main'!G82</f>
        <v>-0.0345655009475057</v>
      </c>
      <c r="I82" s="102">
        <f>('Italy-main'!H82-'Italy-main'!H81)/'Italy-main'!H81</f>
        <v>0.461722488038278</v>
      </c>
      <c r="J82" s="102">
        <f>'Italy-main'!E82/'Italy-main'!K82</f>
        <v>0.0624593157818603</v>
      </c>
      <c r="K82" s="103">
        <f>'Italy-main'!J82-'Italy-main'!J81</f>
        <v>172</v>
      </c>
      <c r="L82" s="102">
        <f>(K82-K81)/K81</f>
        <v>-0.0391061452513966</v>
      </c>
      <c r="M82" s="102">
        <f>K82/'Italy-main'!J81</f>
        <v>0.00559549757636878</v>
      </c>
      <c r="N82" s="120"/>
      <c r="O82" s="121"/>
      <c r="P82" s="103">
        <f>'Italy-main'!L82-'Italy-main'!L81</f>
        <v>67003</v>
      </c>
      <c r="Q82" s="102">
        <f>R82/P82</f>
        <v>0.0209244362192738</v>
      </c>
      <c r="R82" s="104">
        <f>'Italy-main'!K82-'Italy-main'!K81</f>
        <v>1402</v>
      </c>
    </row>
    <row r="83" ht="24.6" customHeight="1">
      <c r="B83" s="125">
        <v>43964</v>
      </c>
      <c r="C83" s="105">
        <f>'Italy-main'!J83/'Italy-main'!K83</f>
        <v>0.140051507401938</v>
      </c>
      <c r="D83" s="105">
        <f>'Italy-main'!J83/'Italy-main'!I83</f>
        <v>0.276397046409753</v>
      </c>
      <c r="E83" s="105">
        <f>'Italy-main'!K83/'Italy-main'!L83</f>
        <v>0.0811894014829502</v>
      </c>
      <c r="F83" s="105">
        <f>'Italy-main'!D83/'Italy-main'!K83</f>
        <v>0.00402063897993733</v>
      </c>
      <c r="G83" s="105">
        <f>('Italy-main'!J83+'Italy-main'!D83)/'Italy-main'!K83</f>
        <v>0.144072146381875</v>
      </c>
      <c r="H83" s="105">
        <f>'Italy-main'!H84/'Italy-main'!G83</f>
        <v>-0.0257083497967039</v>
      </c>
      <c r="I83" s="105">
        <f>('Italy-main'!H83-'Italy-main'!H82)/'Italy-main'!H82</f>
        <v>1.2986906710311</v>
      </c>
      <c r="J83" s="105">
        <f>'Italy-main'!E83/'Italy-main'!K83</f>
        <v>0.0588237942585455</v>
      </c>
      <c r="K83" s="106">
        <f>'Italy-main'!J83-'Italy-main'!J82</f>
        <v>195</v>
      </c>
      <c r="L83" s="105">
        <f>(K83-K82)/K82</f>
        <v>0.133720930232558</v>
      </c>
      <c r="M83" s="105">
        <f>K83/'Italy-main'!J82</f>
        <v>0.00630843389084792</v>
      </c>
      <c r="N83" s="118"/>
      <c r="O83" s="119"/>
      <c r="P83" s="106">
        <f>'Italy-main'!L83-'Italy-main'!L82</f>
        <v>61973</v>
      </c>
      <c r="Q83" s="105">
        <f>R83/P83</f>
        <v>0.0143288206154293</v>
      </c>
      <c r="R83" s="107">
        <f>'Italy-main'!K83-'Italy-main'!K82</f>
        <v>888</v>
      </c>
    </row>
    <row r="84" ht="24.6" customHeight="1">
      <c r="B84" s="125">
        <v>43965</v>
      </c>
      <c r="C84" s="102">
        <f>'Italy-main'!J84/'Italy-main'!K84</f>
        <v>0.140603148420411</v>
      </c>
      <c r="D84" s="102">
        <f>'Italy-main'!J84/'Italy-main'!I84</f>
        <v>0.272083824856013</v>
      </c>
      <c r="E84" s="102">
        <f>'Italy-main'!K84/'Italy-main'!L84</f>
        <v>0.07946417885780389</v>
      </c>
      <c r="F84" s="102">
        <f>'Italy-main'!D84/'Italy-main'!K84</f>
        <v>0.00383243088177287</v>
      </c>
      <c r="G84" s="102">
        <f>('Italy-main'!J84+'Italy-main'!D84)/'Italy-main'!K84</f>
        <v>0.144435579302184</v>
      </c>
      <c r="H84" s="102">
        <f>'Italy-main'!H85/'Italy-main'!G84</f>
        <v>-0.0571690214547357</v>
      </c>
      <c r="I84" s="102">
        <f>('Italy-main'!H84-'Italy-main'!H83)/'Italy-main'!H83</f>
        <v>-0.281950872196511</v>
      </c>
      <c r="J84" s="102">
        <f>'Italy-main'!E84/'Italy-main'!K84</f>
        <v>0.055169075196328</v>
      </c>
      <c r="K84" s="103">
        <f>'Italy-main'!J84-'Italy-main'!J83</f>
        <v>262</v>
      </c>
      <c r="L84" s="102">
        <f>(K84-K83)/K83</f>
        <v>0.343589743589744</v>
      </c>
      <c r="M84" s="102">
        <f>K84/'Italy-main'!J83</f>
        <v>0.008422812319166721</v>
      </c>
      <c r="N84" s="120"/>
      <c r="O84" s="121"/>
      <c r="P84" s="103">
        <f>'Italy-main'!L84-'Italy-main'!L83</f>
        <v>71876</v>
      </c>
      <c r="Q84" s="102">
        <f>R84/P84</f>
        <v>0.0138015471089098</v>
      </c>
      <c r="R84" s="104">
        <f>'Italy-main'!K84-'Italy-main'!K83</f>
        <v>992</v>
      </c>
    </row>
    <row r="85" ht="24.6" customHeight="1">
      <c r="B85" s="125">
        <v>43966</v>
      </c>
      <c r="C85" s="105">
        <f>'Italy-main'!J85/'Italy-main'!K85</f>
        <v>0.141188556625053</v>
      </c>
      <c r="D85" s="105">
        <f>'Italy-main'!J85/'Italy-main'!I85</f>
        <v>0.262967430639324</v>
      </c>
      <c r="E85" s="105">
        <f>'Italy-main'!K85/'Italy-main'!L85</f>
        <v>0.0778546291659712</v>
      </c>
      <c r="F85" s="105">
        <f>'Italy-main'!D85/'Italy-main'!K85</f>
        <v>0.00360899568975143</v>
      </c>
      <c r="G85" s="105">
        <f>('Italy-main'!J85+'Italy-main'!D85)/'Italy-main'!K85</f>
        <v>0.144797552314804</v>
      </c>
      <c r="H85" s="105">
        <f>'Italy-main'!H86/'Italy-main'!G85</f>
        <v>-0.0261273761620647</v>
      </c>
      <c r="I85" s="105">
        <f>('Italy-main'!H85-'Italy-main'!H84)/'Italy-main'!H84</f>
        <v>1.16658403569658</v>
      </c>
      <c r="J85" s="105">
        <f>'Italy-main'!E85/'Italy-main'!K85</f>
        <v>0.0518123143578176</v>
      </c>
      <c r="K85" s="106">
        <f>'Italy-main'!J85-'Italy-main'!J84</f>
        <v>242</v>
      </c>
      <c r="L85" s="105">
        <f>(K85-K84)/K84</f>
        <v>-0.07633587786259539</v>
      </c>
      <c r="M85" s="105">
        <f>K85/'Italy-main'!J84</f>
        <v>0.00771486865595511</v>
      </c>
      <c r="N85" s="118"/>
      <c r="O85" s="119"/>
      <c r="P85" s="106">
        <f>'Italy-main'!L85-'Italy-main'!L84</f>
        <v>68176</v>
      </c>
      <c r="Q85" s="105">
        <f>R85/P85</f>
        <v>0.0115729875616053</v>
      </c>
      <c r="R85" s="107">
        <f>'Italy-main'!K85-'Italy-main'!K84</f>
        <v>789</v>
      </c>
    </row>
    <row r="86" ht="24.6" customHeight="1">
      <c r="B86" s="125">
        <v>43967</v>
      </c>
      <c r="C86" s="102">
        <f>'Italy-main'!J86/'Italy-main'!K86</f>
        <v>0.141319629827371</v>
      </c>
      <c r="D86" s="102">
        <f>'Italy-main'!J86/'Italy-main'!I86</f>
        <v>0.258635290285807</v>
      </c>
      <c r="E86" s="102">
        <f>'Italy-main'!K86/'Italy-main'!L86</f>
        <v>0.0763228392259188</v>
      </c>
      <c r="F86" s="102">
        <f>'Italy-main'!D86/'Italy-main'!K86</f>
        <v>0.00344812244171561</v>
      </c>
      <c r="G86" s="102">
        <f>('Italy-main'!J86+'Italy-main'!D86)/'Italy-main'!K86</f>
        <v>0.144767752269087</v>
      </c>
      <c r="H86" s="102">
        <f>'Italy-main'!H87/'Italy-main'!G86</f>
        <v>-0.0261586903557639</v>
      </c>
      <c r="I86" s="102">
        <f>('Italy-main'!H86-'Italy-main'!H85)/'Italy-main'!H85</f>
        <v>-0.569107551487414</v>
      </c>
      <c r="J86" s="102">
        <f>'Italy-main'!E86/'Italy-main'!K86</f>
        <v>0.0497197010144154</v>
      </c>
      <c r="K86" s="103">
        <f>'Italy-main'!J86-'Italy-main'!J85</f>
        <v>153</v>
      </c>
      <c r="L86" s="102">
        <f>(K86-K85)/K85</f>
        <v>-0.367768595041322</v>
      </c>
      <c r="M86" s="102">
        <f>K86/'Italy-main'!J85</f>
        <v>0.00484024043024359</v>
      </c>
      <c r="N86" s="120"/>
      <c r="O86" s="121"/>
      <c r="P86" s="103">
        <f>'Italy-main'!L86-'Italy-main'!L85</f>
        <v>69179</v>
      </c>
      <c r="Q86" s="102">
        <f>R86/P86</f>
        <v>0.0126483470417323</v>
      </c>
      <c r="R86" s="104">
        <f>'Italy-main'!K86-'Italy-main'!K85</f>
        <v>875</v>
      </c>
    </row>
    <row r="87" ht="24.6" customHeight="1">
      <c r="B87" s="125">
        <v>43968</v>
      </c>
      <c r="C87" s="105">
        <f>'Italy-main'!J87/'Italy-main'!K87</f>
        <v>0.141539689932797</v>
      </c>
      <c r="D87" s="105">
        <f>'Italy-main'!J87/'Italy-main'!I87</f>
        <v>0.254905093628172</v>
      </c>
      <c r="E87" s="105">
        <f>'Italy-main'!K87/'Italy-main'!L87</f>
        <v>0.075020965337309</v>
      </c>
      <c r="F87" s="105">
        <f>'Italy-main'!D87/'Italy-main'!K87</f>
        <v>0.00338013174529243</v>
      </c>
      <c r="G87" s="105">
        <f>('Italy-main'!J87+'Italy-main'!D87)/'Italy-main'!K87</f>
        <v>0.144919821678089</v>
      </c>
      <c r="H87" s="105">
        <f>'Italy-main'!H88/'Italy-main'!G87</f>
        <v>-0.0263053942151541</v>
      </c>
      <c r="I87" s="105">
        <f>('Italy-main'!H87-'Italy-main'!H86)/'Italy-main'!H86</f>
        <v>-0.0249601699415826</v>
      </c>
      <c r="J87" s="105">
        <f>'Italy-main'!E87/'Italy-main'!K87</f>
        <v>0.0491183711491117</v>
      </c>
      <c r="K87" s="106">
        <f>'Italy-main'!J87-'Italy-main'!J86</f>
        <v>145</v>
      </c>
      <c r="L87" s="105">
        <f>(K87-K86)/K86</f>
        <v>-0.0522875816993464</v>
      </c>
      <c r="M87" s="105">
        <f>K87/'Italy-main'!J86</f>
        <v>0.00456505997544313</v>
      </c>
      <c r="N87" s="118"/>
      <c r="O87" s="119"/>
      <c r="P87" s="106">
        <f>'Italy-main'!L87-'Italy-main'!L86</f>
        <v>60101</v>
      </c>
      <c r="Q87" s="105">
        <f>R87/P87</f>
        <v>0.0112310943245537</v>
      </c>
      <c r="R87" s="107">
        <f>'Italy-main'!K87-'Italy-main'!K86</f>
        <v>675</v>
      </c>
    </row>
    <row r="88" ht="24.6" customHeight="1">
      <c r="B88" s="125">
        <v>43969</v>
      </c>
      <c r="C88" s="102">
        <f>'Italy-main'!J88/'Italy-main'!K88</f>
        <v>0.141695368460197</v>
      </c>
      <c r="D88" s="102">
        <f>'Italy-main'!J88/'Italy-main'!I88</f>
        <v>0.251378351632817</v>
      </c>
      <c r="E88" s="102">
        <f>'Italy-main'!K88/'Italy-main'!L88</f>
        <v>0.07427123207137851</v>
      </c>
      <c r="F88" s="102">
        <f>'Italy-main'!D88/'Italy-main'!K88</f>
        <v>0.00331583187979777</v>
      </c>
      <c r="G88" s="102">
        <f>('Italy-main'!J88+'Italy-main'!D88)/'Italy-main'!K88</f>
        <v>0.145011200339995</v>
      </c>
      <c r="H88" s="102">
        <f>'Italy-main'!H89/'Italy-main'!G88</f>
        <v>-0.0213964810001052</v>
      </c>
      <c r="I88" s="102">
        <f>('Italy-main'!H88-'Italy-main'!H87)/'Italy-main'!H87</f>
        <v>-0.0206971677559913</v>
      </c>
      <c r="J88" s="102">
        <f>'Italy-main'!E88/'Italy-main'!K88</f>
        <v>0.0485023418892716</v>
      </c>
      <c r="K88" s="103">
        <f>'Italy-main'!J88-'Italy-main'!J87</f>
        <v>99</v>
      </c>
      <c r="L88" s="102">
        <f>(K88-K87)/K87</f>
        <v>-0.317241379310345</v>
      </c>
      <c r="M88" s="102">
        <f>K88/'Italy-main'!J87</f>
        <v>0.00310267017675818</v>
      </c>
      <c r="N88" s="120"/>
      <c r="O88" s="121"/>
      <c r="P88" s="103">
        <f>'Italy-main'!L88-'Italy-main'!L87</f>
        <v>36406</v>
      </c>
      <c r="Q88" s="102">
        <f>R88/P88</f>
        <v>0.0123880679008955</v>
      </c>
      <c r="R88" s="104">
        <f>'Italy-main'!K88-'Italy-main'!K87</f>
        <v>451</v>
      </c>
    </row>
    <row r="89" ht="24.6" customHeight="1">
      <c r="B89" s="125">
        <v>43970</v>
      </c>
      <c r="C89" s="105">
        <f>'Italy-main'!J89/'Italy-main'!K89</f>
        <v>0.1419018169467</v>
      </c>
      <c r="D89" s="105">
        <f>'Italy-main'!J89/'Italy-main'!I89</f>
        <v>0.248599315306682</v>
      </c>
      <c r="E89" s="105">
        <f>'Italy-main'!K89/'Italy-main'!L89</f>
        <v>0.0730221444575722</v>
      </c>
      <c r="F89" s="105">
        <f>'Italy-main'!D89/'Italy-main'!K89</f>
        <v>0.0031583729967931</v>
      </c>
      <c r="G89" s="105">
        <f>('Italy-main'!J89+'Italy-main'!D89)/'Italy-main'!K89</f>
        <v>0.145060189943493</v>
      </c>
      <c r="H89" s="105">
        <f>'Italy-main'!H90/'Italy-main'!G89</f>
        <v>-0.0364967986611187</v>
      </c>
      <c r="I89" s="105">
        <f>('Italy-main'!H89-'Italy-main'!H88)/'Italy-main'!H88</f>
        <v>-0.208008898776418</v>
      </c>
      <c r="J89" s="105">
        <f>'Italy-main'!E89/'Italy-main'!K89</f>
        <v>0.047230027481374</v>
      </c>
      <c r="K89" s="106">
        <f>'Italy-main'!J89-'Italy-main'!J88</f>
        <v>162</v>
      </c>
      <c r="L89" s="105">
        <f>(K89-K88)/K88</f>
        <v>0.636363636363636</v>
      </c>
      <c r="M89" s="105">
        <f>K89/'Italy-main'!J88</f>
        <v>0.00506139282032055</v>
      </c>
      <c r="N89" s="118"/>
      <c r="O89" s="119"/>
      <c r="P89" s="106">
        <f>'Italy-main'!L89-'Italy-main'!L88</f>
        <v>63158</v>
      </c>
      <c r="Q89" s="105">
        <f>R89/P89</f>
        <v>0.0128724785458691</v>
      </c>
      <c r="R89" s="107">
        <f>'Italy-main'!K89-'Italy-main'!K88</f>
        <v>813</v>
      </c>
    </row>
    <row r="90" ht="24.6" customHeight="1">
      <c r="B90" s="125">
        <v>43971</v>
      </c>
      <c r="C90" s="102">
        <f>'Italy-main'!J90/'Italy-main'!K90</f>
        <v>0.142194894530357</v>
      </c>
      <c r="D90" s="102">
        <f>'Italy-main'!J90/'Italy-main'!I90</f>
        <v>0.244402110642415</v>
      </c>
      <c r="E90" s="102">
        <f>'Italy-main'!K90/'Italy-main'!L90</f>
        <v>0.07168478670399241</v>
      </c>
      <c r="F90" s="102">
        <f>'Italy-main'!D90/'Italy-main'!K90</f>
        <v>0.00297320596048627</v>
      </c>
      <c r="G90" s="102">
        <f>('Italy-main'!J90+'Italy-main'!D90)/'Italy-main'!K90</f>
        <v>0.145168100490843</v>
      </c>
      <c r="H90" s="102">
        <f>'Italy-main'!H91/'Italy-main'!G90</f>
        <v>-0.028556858745538</v>
      </c>
      <c r="I90" s="102">
        <f>('Italy-main'!H90-'Italy-main'!H89)/'Italy-main'!H89</f>
        <v>0.669241573033708</v>
      </c>
      <c r="J90" s="102">
        <f>'Italy-main'!E90/'Italy-main'!K90</f>
        <v>0.0453018067943914</v>
      </c>
      <c r="K90" s="103">
        <f>'Italy-main'!J90-'Italy-main'!J89</f>
        <v>161</v>
      </c>
      <c r="L90" s="102">
        <f>(K90-K89)/K89</f>
        <v>-0.00617283950617284</v>
      </c>
      <c r="M90" s="102">
        <f>K90/'Italy-main'!J89</f>
        <v>0.00500481830333551</v>
      </c>
      <c r="N90" s="120"/>
      <c r="O90" s="121"/>
      <c r="P90" s="103">
        <f>'Italy-main'!L90-'Italy-main'!L89</f>
        <v>67195</v>
      </c>
      <c r="Q90" s="102">
        <f>R90/P90</f>
        <v>0.00989656968524444</v>
      </c>
      <c r="R90" s="104">
        <f>'Italy-main'!K90-'Italy-main'!K89</f>
        <v>665</v>
      </c>
    </row>
    <row r="91" ht="24.6" customHeight="1">
      <c r="B91" s="125">
        <v>43972</v>
      </c>
      <c r="C91" s="105">
        <f>'Italy-main'!J91/'Italy-main'!K91</f>
        <v>0.142478706700701</v>
      </c>
      <c r="D91" s="105">
        <f>'Italy-main'!J91/'Italy-main'!I91</f>
        <v>0.241423900118906</v>
      </c>
      <c r="E91" s="105">
        <f>'Italy-main'!K91/'Italy-main'!L91</f>
        <v>0.0702984955901188</v>
      </c>
      <c r="F91" s="105">
        <f>'Italy-main'!D91/'Italy-main'!K91</f>
        <v>0.00280694367692078</v>
      </c>
      <c r="G91" s="105">
        <f>('Italy-main'!J91+'Italy-main'!D91)/'Italy-main'!K91</f>
        <v>0.145285650377622</v>
      </c>
      <c r="H91" s="105">
        <f>'Italy-main'!H92/'Italy-main'!G91</f>
        <v>-0.0268700787401575</v>
      </c>
      <c r="I91" s="105">
        <f>('Italy-main'!H91-'Italy-main'!H90)/'Italy-main'!H90</f>
        <v>-0.246108540176693</v>
      </c>
      <c r="J91" s="105">
        <f>'Italy-main'!E91/'Italy-main'!K91</f>
        <v>0.0434593826478251</v>
      </c>
      <c r="K91" s="106">
        <f>'Italy-main'!J91-'Italy-main'!J90</f>
        <v>156</v>
      </c>
      <c r="L91" s="105">
        <f>(K91-K90)/K90</f>
        <v>-0.031055900621118</v>
      </c>
      <c r="M91" s="105">
        <f>K91/'Italy-main'!J90</f>
        <v>0.00482523971543458</v>
      </c>
      <c r="N91" s="118"/>
      <c r="O91" s="119"/>
      <c r="P91" s="106">
        <f>'Italy-main'!L91-'Italy-main'!L90</f>
        <v>71679</v>
      </c>
      <c r="Q91" s="105">
        <f>R91/P91</f>
        <v>0.0089565981668271</v>
      </c>
      <c r="R91" s="107">
        <f>'Italy-main'!K91-'Italy-main'!K90</f>
        <v>642</v>
      </c>
    </row>
    <row r="92" ht="24.6" customHeight="1">
      <c r="B92" s="125">
        <v>43973</v>
      </c>
      <c r="C92" s="102">
        <f>'Italy-main'!J92/'Italy-main'!K92</f>
        <v>0.142640974730821</v>
      </c>
      <c r="D92" s="102">
        <f>'Italy-main'!J92/'Italy-main'!I92</f>
        <v>0.238560561732007</v>
      </c>
      <c r="E92" s="102">
        <f>'Italy-main'!K92/'Italy-main'!L92</f>
        <v>0.0688982511032675</v>
      </c>
      <c r="F92" s="102">
        <f>'Italy-main'!D92/'Italy-main'!K92</f>
        <v>0.00260213943968722</v>
      </c>
      <c r="G92" s="102">
        <f>('Italy-main'!J92+'Italy-main'!D92)/'Italy-main'!K92</f>
        <v>0.145243114170508</v>
      </c>
      <c r="H92" s="102">
        <f>'Italy-main'!H93/'Italy-main'!G92</f>
        <v>-0.0264657294089882</v>
      </c>
      <c r="I92" s="102">
        <f>('Italy-main'!H92-'Italy-main'!H91)/'Italy-main'!H91</f>
        <v>-0.0859375</v>
      </c>
      <c r="J92" s="102">
        <f>'Italy-main'!E92/'Italy-main'!K92</f>
        <v>0.0417741780300711</v>
      </c>
      <c r="K92" s="103">
        <f>'Italy-main'!J92-'Italy-main'!J91</f>
        <v>130</v>
      </c>
      <c r="L92" s="102">
        <f>(K92-K91)/K91</f>
        <v>-0.166666666666667</v>
      </c>
      <c r="M92" s="102">
        <f>K92/'Italy-main'!J91</f>
        <v>0.00400172381949147</v>
      </c>
      <c r="N92" s="120"/>
      <c r="O92" s="121"/>
      <c r="P92" s="103">
        <f>'Italy-main'!L92-'Italy-main'!L91</f>
        <v>75380</v>
      </c>
      <c r="Q92" s="102">
        <f>R92/P92</f>
        <v>0.00864950915362165</v>
      </c>
      <c r="R92" s="104">
        <f>'Italy-main'!K92-'Italy-main'!K91</f>
        <v>652</v>
      </c>
    </row>
    <row r="93" ht="24.6" customHeight="1">
      <c r="B93" s="125">
        <v>43974</v>
      </c>
      <c r="C93" s="105">
        <f>'Italy-main'!J93/'Italy-main'!K93</f>
        <v>0.142743767633118</v>
      </c>
      <c r="D93" s="105">
        <f>'Italy-main'!J93/'Italy-main'!I93</f>
        <v>0.235774992797465</v>
      </c>
      <c r="E93" s="105">
        <f>'Italy-main'!K93/'Italy-main'!L93</f>
        <v>0.06762438413912759</v>
      </c>
      <c r="F93" s="105">
        <f>'Italy-main'!D93/'Italy-main'!K93</f>
        <v>0.00249425492855181</v>
      </c>
      <c r="G93" s="105">
        <f>('Italy-main'!J93+'Italy-main'!D93)/'Italy-main'!K93</f>
        <v>0.14523802256167</v>
      </c>
      <c r="H93" s="105">
        <f>'Italy-main'!H94/'Italy-main'!G93</f>
        <v>-0.0200512536362377</v>
      </c>
      <c r="I93" s="105">
        <f>('Italy-main'!H93-'Italy-main'!H92)/'Italy-main'!H92</f>
        <v>-0.0415140415140415</v>
      </c>
      <c r="J93" s="105">
        <f>'Italy-main'!E93/'Italy-main'!K93</f>
        <v>0.0404095461938629</v>
      </c>
      <c r="K93" s="106">
        <f>'Italy-main'!J93-'Italy-main'!J92</f>
        <v>119</v>
      </c>
      <c r="L93" s="105">
        <f>(K93-K92)/K92</f>
        <v>-0.08461538461538461</v>
      </c>
      <c r="M93" s="105">
        <f>K93/'Italy-main'!J92</f>
        <v>0.00364851606573461</v>
      </c>
      <c r="N93" s="118"/>
      <c r="O93" s="119"/>
      <c r="P93" s="106">
        <f>'Italy-main'!L93-'Italy-main'!L92</f>
        <v>72410</v>
      </c>
      <c r="Q93" s="105">
        <f>R93/P93</f>
        <v>0.009239055379091291</v>
      </c>
      <c r="R93" s="107">
        <f>'Italy-main'!K93-'Italy-main'!K92</f>
        <v>669</v>
      </c>
    </row>
    <row r="94" ht="24.6" customHeight="1">
      <c r="B94" s="125">
        <v>43975</v>
      </c>
      <c r="C94" s="102">
        <f>'Italy-main'!J94/'Italy-main'!K94</f>
        <v>0.142631537731991</v>
      </c>
      <c r="D94" s="102">
        <f>'Italy-main'!J94/'Italy-main'!I94</f>
        <v>0.233380078161149</v>
      </c>
      <c r="E94" s="102">
        <f>'Italy-main'!K94/'Italy-main'!L94</f>
        <v>0.0666832607487296</v>
      </c>
      <c r="F94" s="102">
        <f>'Italy-main'!D94/'Italy-main'!K94</f>
        <v>0.0024058331665637</v>
      </c>
      <c r="G94" s="102">
        <f>('Italy-main'!J94+'Italy-main'!D94)/'Italy-main'!K94</f>
        <v>0.145037370898555</v>
      </c>
      <c r="H94" s="102">
        <f>'Italy-main'!H95/'Italy-main'!G94</f>
        <v>-0.0228646146234583</v>
      </c>
      <c r="I94" s="102">
        <f>('Italy-main'!H94-'Italy-main'!H93)/'Italy-main'!H93</f>
        <v>-0.262420382165605</v>
      </c>
      <c r="J94" s="102">
        <f>'Italy-main'!E94/'Italy-main'!K94</f>
        <v>0.0398767934985948</v>
      </c>
      <c r="K94" s="103">
        <f>'Italy-main'!J94-'Italy-main'!J93</f>
        <v>50</v>
      </c>
      <c r="L94" s="102">
        <f>(K94-K93)/K93</f>
        <v>-0.579831932773109</v>
      </c>
      <c r="M94" s="102">
        <f>K94/'Italy-main'!J93</f>
        <v>0.00152741713762028</v>
      </c>
      <c r="N94" s="120"/>
      <c r="O94" s="121"/>
      <c r="P94" s="103">
        <f>'Italy-main'!L94-'Italy-main'!L93</f>
        <v>55824</v>
      </c>
      <c r="Q94" s="102">
        <f>R94/P94</f>
        <v>0.00951203783319003</v>
      </c>
      <c r="R94" s="104">
        <f>'Italy-main'!K94-'Italy-main'!K93</f>
        <v>531</v>
      </c>
    </row>
    <row r="95" ht="24.6" customHeight="1">
      <c r="B95" s="125">
        <v>43976</v>
      </c>
      <c r="C95" s="105">
        <f>'Italy-main'!J95/'Italy-main'!K95</f>
        <v>0.142845349716282</v>
      </c>
      <c r="D95" s="105">
        <f>'Italy-main'!J95/'Italy-main'!I95</f>
        <v>0.231559152280939</v>
      </c>
      <c r="E95" s="105">
        <f>'Italy-main'!K95/'Italy-main'!L95</f>
        <v>0.0660945657882986</v>
      </c>
      <c r="F95" s="105">
        <f>'Italy-main'!D95/'Italy-main'!K95</f>
        <v>0.0023505591810843</v>
      </c>
      <c r="G95" s="105">
        <f>('Italy-main'!J95+'Italy-main'!D95)/'Italy-main'!K95</f>
        <v>0.145195908897366</v>
      </c>
      <c r="H95" s="105">
        <f>'Italy-main'!H96/'Italy-main'!G95</f>
        <v>-0.0426401446654611</v>
      </c>
      <c r="I95" s="105">
        <f>('Italy-main'!H95-'Italy-main'!H94)/'Italy-main'!H94</f>
        <v>0.117443868739206</v>
      </c>
      <c r="J95" s="105">
        <f>'Italy-main'!E95/'Italy-main'!K95</f>
        <v>0.0379130857932377</v>
      </c>
      <c r="K95" s="106">
        <f>'Italy-main'!J95-'Italy-main'!J94</f>
        <v>92</v>
      </c>
      <c r="L95" s="105">
        <f>(K95-K94)/K94</f>
        <v>0.84</v>
      </c>
      <c r="M95" s="105">
        <f>K95/'Italy-main'!J94</f>
        <v>0.00280616135427787</v>
      </c>
      <c r="N95" s="118"/>
      <c r="O95" s="119"/>
      <c r="P95" s="106">
        <f>'Italy-main'!L95-'Italy-main'!L94</f>
        <v>35241</v>
      </c>
      <c r="Q95" s="105">
        <f>R95/P95</f>
        <v>0.00851281178173151</v>
      </c>
      <c r="R95" s="107">
        <f>'Italy-main'!K95-'Italy-main'!K94</f>
        <v>300</v>
      </c>
    </row>
    <row r="96" ht="24.6" customHeight="1">
      <c r="B96" s="125">
        <v>43977</v>
      </c>
      <c r="C96" s="102">
        <f>'Italy-main'!J96/'Italy-main'!K96</f>
        <v>0.142937693825768</v>
      </c>
      <c r="D96" s="102">
        <f>'Italy-main'!J96/'Italy-main'!I96</f>
        <v>0.227813186965118</v>
      </c>
      <c r="E96" s="102">
        <f>'Italy-main'!K96/'Italy-main'!L96</f>
        <v>0.06512987414712219</v>
      </c>
      <c r="F96" s="102">
        <f>'Italy-main'!D96/'Italy-main'!K96</f>
        <v>0.0022597644813602</v>
      </c>
      <c r="G96" s="102">
        <f>('Italy-main'!J96+'Italy-main'!D96)/'Italy-main'!K96</f>
        <v>0.145197458307128</v>
      </c>
      <c r="H96" s="102">
        <f>'Italy-main'!H97/'Italy-main'!G96</f>
        <v>-0.0373238638510068</v>
      </c>
      <c r="I96" s="102">
        <f>('Italy-main'!H96-'Italy-main'!H95)/'Italy-main'!H95</f>
        <v>0.82225656877898</v>
      </c>
      <c r="J96" s="102">
        <f>'Italy-main'!E96/'Italy-main'!K96</f>
        <v>0.0365986424063672</v>
      </c>
      <c r="K96" s="103">
        <f>'Italy-main'!J96-'Italy-main'!J95</f>
        <v>78</v>
      </c>
      <c r="L96" s="102">
        <f>(K96-K95)/K95</f>
        <v>-0.152173913043478</v>
      </c>
      <c r="M96" s="102">
        <f>K96/'Italy-main'!J95</f>
        <v>0.00237247924080664</v>
      </c>
      <c r="N96" s="120"/>
      <c r="O96" s="121"/>
      <c r="P96" s="103">
        <f>'Italy-main'!L96-'Italy-main'!L95</f>
        <v>57674</v>
      </c>
      <c r="Q96" s="102">
        <f>R96/P96</f>
        <v>0.00688351770295107</v>
      </c>
      <c r="R96" s="104">
        <f>'Italy-main'!K96-'Italy-main'!K95</f>
        <v>397</v>
      </c>
    </row>
    <row r="97" ht="24.6" customHeight="1">
      <c r="B97" s="125">
        <v>43978</v>
      </c>
      <c r="C97" s="105">
        <f>'Italy-main'!J97/'Italy-main'!K97</f>
        <v>0.143082733766262</v>
      </c>
      <c r="D97" s="105">
        <f>'Italy-main'!J97/'Italy-main'!I97</f>
        <v>0.224825120155539</v>
      </c>
      <c r="E97" s="105">
        <f>'Italy-main'!K97/'Italy-main'!L97</f>
        <v>0.06407621759616949</v>
      </c>
      <c r="F97" s="105">
        <f>'Italy-main'!D97/'Italy-main'!K97</f>
        <v>0.00218483250338541</v>
      </c>
      <c r="G97" s="105">
        <f>('Italy-main'!J97+'Italy-main'!D97)/'Italy-main'!K97</f>
        <v>0.145267566269647</v>
      </c>
      <c r="H97" s="105">
        <f>'Italy-main'!H98/'Italy-main'!G97</f>
        <v>-0.0584703527842091</v>
      </c>
      <c r="I97" s="105">
        <f>('Italy-main'!H97-'Italy-main'!H96)/'Italy-main'!H96</f>
        <v>-0.162001696352841</v>
      </c>
      <c r="J97" s="105">
        <f>'Italy-main'!E97/'Italy-main'!K97</f>
        <v>0.0356235858076742</v>
      </c>
      <c r="K97" s="106">
        <f>'Italy-main'!J97-'Italy-main'!J96</f>
        <v>117</v>
      </c>
      <c r="L97" s="105">
        <f>(K97-K96)/K96</f>
        <v>0.5</v>
      </c>
      <c r="M97" s="105">
        <f>K97/'Italy-main'!J96</f>
        <v>0.00355029585798817</v>
      </c>
      <c r="N97" s="118"/>
      <c r="O97" s="119"/>
      <c r="P97" s="106">
        <f>'Italy-main'!L97-'Italy-main'!L96</f>
        <v>67324</v>
      </c>
      <c r="Q97" s="105">
        <f>R97/P97</f>
        <v>0.00867446972847721</v>
      </c>
      <c r="R97" s="107">
        <f>'Italy-main'!K97-'Italy-main'!K96</f>
        <v>584</v>
      </c>
    </row>
    <row r="98" ht="24.6" customHeight="1">
      <c r="B98" s="125">
        <v>43979</v>
      </c>
      <c r="C98" s="102">
        <f>'Italy-main'!J98/'Italy-main'!K98</f>
        <v>0.143018659485958</v>
      </c>
      <c r="D98" s="102">
        <f>'Italy-main'!J98/'Italy-main'!I98</f>
        <v>0.220060556160527</v>
      </c>
      <c r="E98" s="102">
        <f>'Italy-main'!K98/'Italy-main'!L98</f>
        <v>0.062916899257808</v>
      </c>
      <c r="F98" s="102">
        <f>'Italy-main'!D98/'Italy-main'!K98</f>
        <v>0.00211019626119828</v>
      </c>
      <c r="G98" s="102">
        <f>('Italy-main'!J98+'Italy-main'!D98)/'Italy-main'!K98</f>
        <v>0.145128855747156</v>
      </c>
      <c r="H98" s="102">
        <f>'Italy-main'!H99/'Italy-main'!G98</f>
        <v>-0.0377401742174801</v>
      </c>
      <c r="I98" s="102">
        <f>('Italy-main'!H98-'Italy-main'!H97)/'Italy-main'!H97</f>
        <v>0.508097165991903</v>
      </c>
      <c r="J98" s="102">
        <f>'Italy-main'!E98/'Italy-main'!K98</f>
        <v>0.0339530146893826</v>
      </c>
      <c r="K98" s="103">
        <f>'Italy-main'!J98-'Italy-main'!J97</f>
        <v>70</v>
      </c>
      <c r="L98" s="102">
        <f>(K98-K97)/K97</f>
        <v>-0.401709401709402</v>
      </c>
      <c r="M98" s="102">
        <f>K98/'Italy-main'!J97</f>
        <v>0.00211659409772617</v>
      </c>
      <c r="N98" s="120"/>
      <c r="O98" s="121"/>
      <c r="P98" s="103">
        <f>'Italy-main'!L98-'Italy-main'!L97</f>
        <v>75893</v>
      </c>
      <c r="Q98" s="102">
        <f>R98/P98</f>
        <v>0.00781363235080969</v>
      </c>
      <c r="R98" s="104">
        <f>'Italy-main'!K98-'Italy-main'!K97</f>
        <v>593</v>
      </c>
    </row>
    <row r="99" ht="24.6" customHeight="1">
      <c r="B99" s="125">
        <v>43980</v>
      </c>
      <c r="C99" s="105">
        <f>'Italy-main'!J99/'Italy-main'!K99</f>
        <v>0.143075505494127</v>
      </c>
      <c r="D99" s="105">
        <f>'Italy-main'!J99/'Italy-main'!I99</f>
        <v>0.21740467404674</v>
      </c>
      <c r="E99" s="105">
        <f>'Italy-main'!K99/'Italy-main'!L99</f>
        <v>0.0618457376935242</v>
      </c>
      <c r="F99" s="105">
        <f>'Italy-main'!D99/'Italy-main'!K99</f>
        <v>0.00204522751541456</v>
      </c>
      <c r="G99" s="105">
        <f>('Italy-main'!J99+'Italy-main'!D99)/'Italy-main'!K99</f>
        <v>0.145120733009542</v>
      </c>
      <c r="H99" s="105">
        <f>'Italy-main'!H100/'Italy-main'!G99</f>
        <v>-0.053795343800758</v>
      </c>
      <c r="I99" s="105">
        <f>('Italy-main'!H99-'Italy-main'!H98)/'Italy-main'!H98</f>
        <v>-0.392281879194631</v>
      </c>
      <c r="J99" s="105">
        <f>'Italy-main'!E99/'Italy-main'!K99</f>
        <v>0.0325901622403637</v>
      </c>
      <c r="K99" s="106">
        <f>'Italy-main'!J99-'Italy-main'!J98</f>
        <v>87</v>
      </c>
      <c r="L99" s="105">
        <f>(K99-K98)/K98</f>
        <v>0.242857142857143</v>
      </c>
      <c r="M99" s="105">
        <f>K99/'Italy-main'!J98</f>
        <v>0.0026250678896868</v>
      </c>
      <c r="N99" s="118"/>
      <c r="O99" s="119"/>
      <c r="P99" s="106">
        <f>'Italy-main'!L99-'Italy-main'!L98</f>
        <v>72135</v>
      </c>
      <c r="Q99" s="105">
        <f>R99/P99</f>
        <v>0.00715325431482637</v>
      </c>
      <c r="R99" s="107">
        <f>'Italy-main'!K99-'Italy-main'!K98</f>
        <v>516</v>
      </c>
    </row>
    <row r="100" ht="24.6" customHeight="1">
      <c r="B100" s="125">
        <v>43981</v>
      </c>
      <c r="C100" s="102">
        <f>'Italy-main'!J100/'Italy-main'!K100</f>
        <v>0.1432967713097</v>
      </c>
      <c r="D100" s="102">
        <f>'Italy-main'!J100/'Italy-main'!I100</f>
        <v>0.214221919515784</v>
      </c>
      <c r="E100" s="102">
        <f>'Italy-main'!K100/'Italy-main'!L100</f>
        <v>0.0608332171998219</v>
      </c>
      <c r="F100" s="102">
        <f>'Italy-main'!D100/'Italy-main'!K100</f>
        <v>0.00193411958876319</v>
      </c>
      <c r="G100" s="102">
        <f>('Italy-main'!J100+'Italy-main'!D100)/'Italy-main'!K100</f>
        <v>0.145230890898463</v>
      </c>
      <c r="H100" s="102">
        <f>'Italy-main'!H101/'Italy-main'!G100</f>
        <v>-0.0369870224989128</v>
      </c>
      <c r="I100" s="102">
        <f>('Italy-main'!H100-'Italy-main'!H99)/'Italy-main'!H99</f>
        <v>0.371617890668139</v>
      </c>
      <c r="J100" s="102">
        <f>'Italy-main'!E100/'Italy-main'!K100</f>
        <v>0.0306450503730702</v>
      </c>
      <c r="K100" s="103">
        <f>'Italy-main'!J100-'Italy-main'!J99</f>
        <v>111</v>
      </c>
      <c r="L100" s="102">
        <f>(K100-K99)/K99</f>
        <v>0.275862068965517</v>
      </c>
      <c r="M100" s="102">
        <f>K100/'Italy-main'!J99</f>
        <v>0.00334045562610972</v>
      </c>
      <c r="N100" s="120"/>
      <c r="O100" s="121"/>
      <c r="P100" s="103">
        <f>'Italy-main'!L100-'Italy-main'!L99</f>
        <v>69342</v>
      </c>
      <c r="Q100" s="102">
        <f>R100/P100</f>
        <v>0.00599925009373828</v>
      </c>
      <c r="R100" s="104">
        <f>'Italy-main'!K100-'Italy-main'!K99</f>
        <v>416</v>
      </c>
    </row>
    <row r="101" ht="24.6" customHeight="1">
      <c r="B101" s="125">
        <v>43982</v>
      </c>
      <c r="C101" s="105">
        <f>'Italy-main'!J101/'Italy-main'!K101</f>
        <v>0.143413863697816</v>
      </c>
      <c r="D101" s="105">
        <f>'Italy-main'!J101/'Italy-main'!I101</f>
        <v>0.212149301300895</v>
      </c>
      <c r="E101" s="105">
        <f>'Italy-main'!K101/'Italy-main'!L101</f>
        <v>0.06007029604209</v>
      </c>
      <c r="F101" s="105">
        <f>'Italy-main'!D101/'Italy-main'!K101</f>
        <v>0.00186697682802783</v>
      </c>
      <c r="G101" s="105">
        <f>('Italy-main'!J101+'Italy-main'!D101)/'Italy-main'!K101</f>
        <v>0.145280840525844</v>
      </c>
      <c r="H101" s="105"/>
      <c r="I101" s="105">
        <f>('Italy-main'!H101-'Italy-main'!H100)/'Italy-main'!H100</f>
        <v>-0.349436392914654</v>
      </c>
      <c r="J101" s="105">
        <f>'Italy-main'!E101/'Italy-main'!K101</f>
        <v>0.0292793469443813</v>
      </c>
      <c r="K101" s="106">
        <f>'Italy-main'!J101-'Italy-main'!J100</f>
        <v>75</v>
      </c>
      <c r="L101" s="105">
        <f>(K101-K100)/K100</f>
        <v>-0.324324324324324</v>
      </c>
      <c r="M101" s="105">
        <f>K101/'Italy-main'!J100</f>
        <v>0.002249550089982</v>
      </c>
      <c r="N101" s="118"/>
      <c r="O101" s="119"/>
      <c r="P101" s="106">
        <f>'Italy-main'!L101-'Italy-main'!L100</f>
        <v>54118</v>
      </c>
      <c r="Q101" s="105">
        <f>R101/P101</f>
        <v>0.00615322073986474</v>
      </c>
      <c r="R101" s="107">
        <f>'Italy-main'!K101-'Italy-main'!K100</f>
        <v>333</v>
      </c>
    </row>
    <row r="102" ht="24.6" customHeight="1">
      <c r="B102" s="125">
        <v>43983</v>
      </c>
      <c r="C102" s="102">
        <f>'Italy-main'!J102/'Italy-main'!K102</f>
        <v>0.143548158852815</v>
      </c>
      <c r="D102" s="102">
        <f>'Italy-main'!J102/'Italy-main'!I102</f>
        <v>0.211392125288118</v>
      </c>
      <c r="E102" s="102">
        <f>'Italy-main'!K102/'Italy-main'!L102</f>
        <v>0.0596391478243835</v>
      </c>
      <c r="F102" s="102">
        <f>'Italy-main'!D102/'Italy-main'!K102</f>
        <v>0.00181820520847181</v>
      </c>
      <c r="G102" s="102">
        <f>('Italy-main'!J102+'Italy-main'!D102)/'Italy-main'!K102</f>
        <v>0.145366364061287</v>
      </c>
      <c r="H102" s="102"/>
      <c r="I102" s="102">
        <f>('Italy-main'!H102-'Italy-main'!H101)/'Italy-main'!H101</f>
        <v>-0.561881188118812</v>
      </c>
      <c r="J102" s="102">
        <f>'Italy-main'!E102/'Italy-main'!K102</f>
        <v>0.0279720579595792</v>
      </c>
      <c r="K102" s="103">
        <f>'Italy-main'!J102-'Italy-main'!J101</f>
        <v>60</v>
      </c>
      <c r="L102" s="102">
        <f>(K102-K101)/K101</f>
        <v>-0.2</v>
      </c>
      <c r="M102" s="102">
        <f>K102/'Italy-main'!J101</f>
        <v>0.00179560077809367</v>
      </c>
      <c r="N102" s="120"/>
      <c r="O102" s="121"/>
      <c r="P102" s="103">
        <f>'Italy-main'!L102-'Italy-main'!L101</f>
        <v>31394</v>
      </c>
      <c r="Q102" s="102">
        <f>R102/P102</f>
        <v>0.00637064407211569</v>
      </c>
      <c r="R102" s="104">
        <f>'Italy-main'!K102-'Italy-main'!K101</f>
        <v>200</v>
      </c>
    </row>
    <row r="103" ht="24.6" customHeight="1">
      <c r="B103" s="125">
        <v>43984</v>
      </c>
      <c r="C103" s="105">
        <f>'Italy-main'!J103/'Italy-main'!K103</f>
        <v>0.143588206325075</v>
      </c>
      <c r="D103" s="105">
        <f>'Italy-main'!J103/'Italy-main'!I103</f>
        <v>0.209442070809285</v>
      </c>
      <c r="E103" s="105">
        <f>'Italy-main'!K103/'Italy-main'!L103</f>
        <v>0.0589343238711332</v>
      </c>
      <c r="F103" s="105">
        <f>'Italy-main'!D103/'Italy-main'!K103</f>
        <v>0.00174721109992934</v>
      </c>
      <c r="G103" s="105">
        <f>('Italy-main'!J103+'Italy-main'!D103)/'Italy-main'!K103</f>
        <v>0.145335417425005</v>
      </c>
      <c r="H103" s="105"/>
      <c r="I103" s="105">
        <f>('Italy-main'!H103-'Italy-main'!H102)/'Italy-main'!H102</f>
        <v>1.0819209039548</v>
      </c>
      <c r="J103" s="105">
        <f>'Italy-main'!E103/'Italy-main'!K103</f>
        <v>0.0270817720489048</v>
      </c>
      <c r="K103" s="106">
        <f>'Italy-main'!J103-'Italy-main'!J102</f>
        <v>55</v>
      </c>
      <c r="L103" s="105">
        <f>(K103-K102)/K102</f>
        <v>-0.0833333333333333</v>
      </c>
      <c r="M103" s="105">
        <f>K103/'Italy-main'!J102</f>
        <v>0.00164301717699776</v>
      </c>
      <c r="N103" s="118"/>
      <c r="O103" s="119"/>
      <c r="P103" s="106">
        <f>'Italy-main'!L103-'Italy-main'!L102</f>
        <v>52159</v>
      </c>
      <c r="Q103" s="105">
        <f>R103/P103</f>
        <v>0.00609674265227478</v>
      </c>
      <c r="R103" s="107">
        <f>'Italy-main'!K103-'Italy-main'!K102</f>
        <v>318</v>
      </c>
    </row>
    <row r="104" ht="24.6" customHeight="1">
      <c r="B104" s="125">
        <v>43985</v>
      </c>
      <c r="C104" s="102">
        <f>'Italy-main'!J104/'Italy-main'!K104</f>
        <v>0.143694726218375</v>
      </c>
      <c r="D104" s="102">
        <f>'Italy-main'!J104/'Italy-main'!I104</f>
        <v>0.208782263977432</v>
      </c>
      <c r="E104" s="102">
        <f>'Italy-main'!K104/'Italy-main'!L104</f>
        <v>0.058464978044005</v>
      </c>
      <c r="F104" s="102">
        <f>'Italy-main'!D104/'Italy-main'!K104</f>
        <v>0.00150960502232334</v>
      </c>
      <c r="G104" s="102">
        <f>('Italy-main'!J104+'Italy-main'!D104)/'Italy-main'!K104</f>
        <v>0.145204331240699</v>
      </c>
      <c r="H104" s="102"/>
      <c r="I104" s="102">
        <f>('Italy-main'!H104-'Italy-main'!H103)/'Italy-main'!H103</f>
        <v>-0.595658073270014</v>
      </c>
      <c r="J104" s="102">
        <f>'Italy-main'!E104/'Italy-main'!K104</f>
        <v>0.0260652765185857</v>
      </c>
      <c r="K104" s="103">
        <f>'Italy-main'!J104-'Italy-main'!J103</f>
        <v>71</v>
      </c>
      <c r="L104" s="102">
        <f>(K104-K103)/K103</f>
        <v>0.290909090909091</v>
      </c>
      <c r="M104" s="102">
        <f>K104/'Italy-main'!J103</f>
        <v>0.00211750671040859</v>
      </c>
      <c r="N104" s="120"/>
      <c r="O104" s="121"/>
      <c r="P104" s="103">
        <f>'Italy-main'!L104-'Italy-main'!L103</f>
        <v>37299</v>
      </c>
      <c r="Q104" s="102">
        <f>R104/P104</f>
        <v>0.00860612885063943</v>
      </c>
      <c r="R104" s="104">
        <f>'Italy-main'!K104-'Italy-main'!K103</f>
        <v>321</v>
      </c>
    </row>
    <row r="105" ht="24.6" customHeight="1">
      <c r="B105" s="125">
        <v>43986</v>
      </c>
      <c r="C105" s="105">
        <f>'Italy-main'!J105/'Italy-main'!K105</f>
        <v>0.143962087576331</v>
      </c>
      <c r="D105" s="105">
        <f>'Italy-main'!J105/'Italy-main'!I105</f>
        <v>0.208091664350351</v>
      </c>
      <c r="E105" s="105">
        <f>'Italy-main'!K105/'Italy-main'!L105</f>
        <v>0.0577874940981009</v>
      </c>
      <c r="F105" s="105">
        <f>'Italy-main'!D105/'Italy-main'!K105</f>
        <v>0.00144436420198878</v>
      </c>
      <c r="G105" s="105">
        <f>('Italy-main'!J105+'Italy-main'!D105)/'Italy-main'!K105</f>
        <v>0.14540645177832</v>
      </c>
      <c r="H105" s="105"/>
      <c r="I105" s="105">
        <f>('Italy-main'!H105-'Italy-main'!H104)/'Italy-main'!H104</f>
        <v>0.456375838926174</v>
      </c>
      <c r="J105" s="105">
        <f>'Italy-main'!E105/'Italy-main'!K105</f>
        <v>0.0249601517864392</v>
      </c>
      <c r="K105" s="106">
        <f>'Italy-main'!J105-'Italy-main'!J104</f>
        <v>88</v>
      </c>
      <c r="L105" s="105">
        <f>(K105-K104)/K104</f>
        <v>0.23943661971831</v>
      </c>
      <c r="M105" s="105">
        <f>K105/'Italy-main'!J104</f>
        <v>0.00261896967352162</v>
      </c>
      <c r="N105" s="118"/>
      <c r="O105" s="119"/>
      <c r="P105" s="106">
        <f>'Italy-main'!L105-'Italy-main'!L104</f>
        <v>49953</v>
      </c>
      <c r="Q105" s="105">
        <f>R105/P105</f>
        <v>0.00354333073088703</v>
      </c>
      <c r="R105" s="107">
        <f>'Italy-main'!K105-'Italy-main'!K104</f>
        <v>177</v>
      </c>
    </row>
    <row r="106" ht="24.6" customHeight="1">
      <c r="B106" s="125">
        <v>43987</v>
      </c>
      <c r="C106" s="102">
        <f>'Italy-main'!J106/'Italy-main'!K106</f>
        <v>0.144006549240825</v>
      </c>
      <c r="D106" s="102">
        <f>'Italy-main'!J106/'Italy-main'!I106</f>
        <v>0.206214396053266</v>
      </c>
      <c r="E106" s="102">
        <f>'Italy-main'!K106/'Italy-main'!L106</f>
        <v>0.0570000962433031</v>
      </c>
      <c r="F106" s="102">
        <f>'Italy-main'!D106/'Italy-main'!K106</f>
        <v>0.00134736985728965</v>
      </c>
      <c r="G106" s="102">
        <f>('Italy-main'!J106+'Italy-main'!D106)/'Italy-main'!K106</f>
        <v>0.145353919098115</v>
      </c>
      <c r="H106" s="102"/>
      <c r="I106" s="102">
        <f>('Italy-main'!H106-'Italy-main'!H105)/'Italy-main'!H105</f>
        <v>0.673963133640553</v>
      </c>
      <c r="J106" s="102">
        <f>'Italy-main'!E106/'Italy-main'!K106</f>
        <v>0.0239499255961898</v>
      </c>
      <c r="K106" s="103">
        <f>'Italy-main'!J106-'Italy-main'!J105</f>
        <v>85</v>
      </c>
      <c r="L106" s="102">
        <f>(K106-K105)/K105</f>
        <v>-0.0340909090909091</v>
      </c>
      <c r="M106" s="102">
        <f>K106/'Italy-main'!J105</f>
        <v>0.00252307874974027</v>
      </c>
      <c r="N106" s="120"/>
      <c r="O106" s="121"/>
      <c r="P106" s="103">
        <f>'Italy-main'!L106-'Italy-main'!L105</f>
        <v>65028</v>
      </c>
      <c r="Q106" s="102">
        <f>R106/P106</f>
        <v>0.007965799347973181</v>
      </c>
      <c r="R106" s="104">
        <f>'Italy-main'!K106-'Italy-main'!K105</f>
        <v>518</v>
      </c>
    </row>
    <row r="107" ht="24.6" customHeight="1">
      <c r="B107" s="125">
        <v>43988</v>
      </c>
      <c r="C107" s="105">
        <f>'Italy-main'!J107/'Italy-main'!K107</f>
        <v>0.144147597327098</v>
      </c>
      <c r="D107" s="105">
        <f>'Italy-main'!J107/'Italy-main'!I107</f>
        <v>0.205030349289427</v>
      </c>
      <c r="E107" s="105">
        <f>'Italy-main'!K107/'Italy-main'!L107</f>
        <v>0.0560778131274544</v>
      </c>
      <c r="F107" s="105">
        <f>'Italy-main'!D107/'Italy-main'!K107</f>
        <v>0.00124786521352124</v>
      </c>
      <c r="G107" s="105">
        <f>('Italy-main'!J107+'Italy-main'!D107)/'Italy-main'!K107</f>
        <v>0.14539546254062</v>
      </c>
      <c r="H107" s="105"/>
      <c r="I107" s="105">
        <f>('Italy-main'!H107-'Italy-main'!H106)/'Italy-main'!H106</f>
        <v>-0.243633860977288</v>
      </c>
      <c r="J107" s="105">
        <f>'Italy-main'!E107/'Italy-main'!K107</f>
        <v>0.022551011281894</v>
      </c>
      <c r="K107" s="106">
        <f>'Italy-main'!J107-'Italy-main'!J106</f>
        <v>72</v>
      </c>
      <c r="L107" s="105">
        <f>(K107-K106)/K106</f>
        <v>-0.152941176470588</v>
      </c>
      <c r="M107" s="105">
        <f>K107/'Italy-main'!J106</f>
        <v>0.0021318173743116</v>
      </c>
      <c r="N107" s="118"/>
      <c r="O107" s="119"/>
      <c r="P107" s="106">
        <f>'Italy-main'!L107-'Italy-main'!L106</f>
        <v>72485</v>
      </c>
      <c r="Q107" s="105">
        <f>R107/P107</f>
        <v>0.00372490860177968</v>
      </c>
      <c r="R107" s="107">
        <f>'Italy-main'!K107-'Italy-main'!K106</f>
        <v>270</v>
      </c>
    </row>
    <row r="108" ht="24.6" customHeight="1">
      <c r="B108" s="125">
        <v>43989</v>
      </c>
      <c r="C108" s="102">
        <f>'Italy-main'!J108/'Italy-main'!K108</f>
        <v>0.144252291508864</v>
      </c>
      <c r="D108" s="102">
        <f>'Italy-main'!J108/'Italy-main'!I108</f>
        <v>0.204411560749411</v>
      </c>
      <c r="E108" s="102">
        <f>'Italy-main'!K108/'Italy-main'!L108</f>
        <v>0.0554693871288683</v>
      </c>
      <c r="F108" s="102">
        <f>'Italy-main'!D108/'Italy-main'!K108</f>
        <v>0.00122128698967651</v>
      </c>
      <c r="G108" s="102">
        <f>('Italy-main'!J108+'Italy-main'!D108)/'Italy-main'!K108</f>
        <v>0.14547357849854</v>
      </c>
      <c r="H108" s="102"/>
      <c r="I108" s="102">
        <f>('Italy-main'!H108-'Italy-main'!H107)/'Italy-main'!H107</f>
        <v>-0.440400363967243</v>
      </c>
      <c r="J108" s="102">
        <f>'Italy-main'!E108/'Italy-main'!K108</f>
        <v>0.0219193354837062</v>
      </c>
      <c r="K108" s="103">
        <f>'Italy-main'!J108-'Italy-main'!J107</f>
        <v>53</v>
      </c>
      <c r="L108" s="102">
        <f>(K108-K107)/K107</f>
        <v>-0.263888888888889</v>
      </c>
      <c r="M108" s="102">
        <f>K108/'Italy-main'!J107</f>
        <v>0.00156591620871004</v>
      </c>
      <c r="N108" s="120"/>
      <c r="O108" s="121"/>
      <c r="P108" s="103">
        <f>'Italy-main'!L108-'Italy-main'!L107</f>
        <v>49478</v>
      </c>
      <c r="Q108" s="102">
        <f>R108/P108</f>
        <v>0.00398156756538259</v>
      </c>
      <c r="R108" s="104">
        <f>'Italy-main'!K108-'Italy-main'!K107</f>
        <v>197</v>
      </c>
    </row>
    <row r="109" ht="24.6" customHeight="1">
      <c r="B109" s="125">
        <v>43990</v>
      </c>
      <c r="C109" s="105">
        <f>'Italy-main'!J109/'Italy-main'!K109</f>
        <v>0.144356888446859</v>
      </c>
      <c r="D109" s="105">
        <f>'Italy-main'!J109/'Italy-main'!I109</f>
        <v>0.203885127023003</v>
      </c>
      <c r="E109" s="105">
        <f>'Italy-main'!K109/'Italy-main'!L109</f>
        <v>0.0551823356858577</v>
      </c>
      <c r="F109" s="105">
        <f>'Italy-main'!D109/'Italy-main'!K109</f>
        <v>0.00120283239401899</v>
      </c>
      <c r="G109" s="105">
        <f>('Italy-main'!J109+'Italy-main'!D109)/'Italy-main'!K109</f>
        <v>0.145559720840878</v>
      </c>
      <c r="H109" s="105"/>
      <c r="I109" s="105">
        <f>('Italy-main'!H109-'Italy-main'!H108)/'Italy-main'!H108</f>
        <v>-0.134959349593496</v>
      </c>
      <c r="J109" s="105">
        <f>'Italy-main'!E109/'Italy-main'!K109</f>
        <v>0.0213024592184565</v>
      </c>
      <c r="K109" s="106">
        <f>'Italy-main'!J109-'Italy-main'!J108</f>
        <v>65</v>
      </c>
      <c r="L109" s="105">
        <f>(K109-K108)/K108</f>
        <v>0.226415094339623</v>
      </c>
      <c r="M109" s="105">
        <f>K109/'Italy-main'!J108</f>
        <v>0.00191746069205581</v>
      </c>
      <c r="N109" s="118"/>
      <c r="O109" s="119"/>
      <c r="P109" s="106">
        <f>'Italy-main'!L109-'Italy-main'!L108</f>
        <v>27112</v>
      </c>
      <c r="Q109" s="105">
        <f>R109/P109</f>
        <v>0.01032753024491</v>
      </c>
      <c r="R109" s="107">
        <f>'Italy-main'!K109-'Italy-main'!K108</f>
        <v>280</v>
      </c>
    </row>
    <row r="110" ht="24.6" customHeight="1">
      <c r="B110" s="125">
        <v>43991</v>
      </c>
      <c r="C110" s="102">
        <f>'Italy-main'!J110/'Italy-main'!K110</f>
        <v>0.14451882951762</v>
      </c>
      <c r="D110" s="102">
        <f>'Italy-main'!J110/'Italy-main'!I110</f>
        <v>0.201860702299491</v>
      </c>
      <c r="E110" s="102">
        <f>'Italy-main'!K110/'Italy-main'!L110</f>
        <v>0.0545450545888183</v>
      </c>
      <c r="F110" s="102">
        <f>'Italy-main'!D110/'Italy-main'!K110</f>
        <v>0.00111648362844444</v>
      </c>
      <c r="G110" s="102">
        <f>('Italy-main'!J110+'Italy-main'!D110)/'Italy-main'!K110</f>
        <v>0.145635313146064</v>
      </c>
      <c r="H110" s="102"/>
      <c r="I110" s="102">
        <f>('Italy-main'!H110-'Italy-main'!H109)/'Italy-main'!H109</f>
        <v>2.49248120300752</v>
      </c>
      <c r="J110" s="102">
        <f>'Italy-main'!E110/'Italy-main'!K110</f>
        <v>0.020563675650893</v>
      </c>
      <c r="K110" s="103">
        <f>'Italy-main'!J110-'Italy-main'!J109</f>
        <v>79</v>
      </c>
      <c r="L110" s="102">
        <f>(K110-K109)/K109</f>
        <v>0.215384615384615</v>
      </c>
      <c r="M110" s="102">
        <f>K110/'Italy-main'!J109</f>
        <v>0.00232599222706395</v>
      </c>
      <c r="N110" s="120"/>
      <c r="O110" s="121"/>
      <c r="P110" s="103">
        <f>'Italy-main'!L110-'Italy-main'!L109</f>
        <v>55003</v>
      </c>
      <c r="Q110" s="102">
        <f>R110/P110</f>
        <v>0.00514517389960548</v>
      </c>
      <c r="R110" s="104">
        <f>'Italy-main'!K110-'Italy-main'!K109</f>
        <v>283</v>
      </c>
    </row>
    <row r="111" ht="24.6" customHeight="1">
      <c r="B111" s="125">
        <v>43992</v>
      </c>
      <c r="C111" s="105">
        <f>'Italy-main'!J111/'Italy-main'!K111</f>
        <v>0.144696156733669</v>
      </c>
      <c r="D111" s="105">
        <f>'Italy-main'!J111/'Italy-main'!I111</f>
        <v>0.200742619410494</v>
      </c>
      <c r="E111" s="105">
        <f>'Italy-main'!K111/'Italy-main'!L111</f>
        <v>0.0538105957776931</v>
      </c>
      <c r="F111" s="105">
        <f>'Italy-main'!D111/'Italy-main'!K111</f>
        <v>0.00105614536632126</v>
      </c>
      <c r="G111" s="105">
        <f>('Italy-main'!J111+'Italy-main'!D111)/'Italy-main'!K111</f>
        <v>0.14575230209999</v>
      </c>
      <c r="H111" s="105"/>
      <c r="I111" s="105">
        <f>('Italy-main'!H111-'Italy-main'!H110)/'Italy-main'!H110</f>
        <v>-0.3745963401507</v>
      </c>
      <c r="J111" s="105">
        <f>'Italy-main'!E111/'Italy-main'!K111</f>
        <v>0.0193796312398468</v>
      </c>
      <c r="K111" s="106">
        <f>'Italy-main'!J111-'Italy-main'!J110</f>
        <v>71</v>
      </c>
      <c r="L111" s="105">
        <f>(K111-K110)/K110</f>
        <v>-0.10126582278481</v>
      </c>
      <c r="M111" s="105">
        <f>K111/'Italy-main'!J110</f>
        <v>0.00208559762653115</v>
      </c>
      <c r="N111" s="118"/>
      <c r="O111" s="119"/>
      <c r="P111" s="106">
        <f>'Italy-main'!L111-'Italy-main'!L110</f>
        <v>62699</v>
      </c>
      <c r="Q111" s="105">
        <f>R111/P111</f>
        <v>0.0032217419735562</v>
      </c>
      <c r="R111" s="107">
        <f>'Italy-main'!K111-'Italy-main'!K110</f>
        <v>202</v>
      </c>
    </row>
    <row r="112" ht="24.6" customHeight="1">
      <c r="B112" s="125">
        <v>43993</v>
      </c>
      <c r="C112" s="102">
        <f>'Italy-main'!J112/'Italy-main'!K112</f>
        <v>0.144688365475011</v>
      </c>
      <c r="D112" s="102">
        <f>'Italy-main'!J112/'Italy-main'!I112</f>
        <v>0.199412856459163</v>
      </c>
      <c r="E112" s="102">
        <f>'Italy-main'!K112/'Italy-main'!L112</f>
        <v>0.0531394041299143</v>
      </c>
      <c r="F112" s="102">
        <f>'Italy-main'!D112/'Italy-main'!K112</f>
        <v>0.000999398666903812</v>
      </c>
      <c r="G112" s="102">
        <f>('Italy-main'!J112+'Italy-main'!D112)/'Italy-main'!K112</f>
        <v>0.145687764141915</v>
      </c>
      <c r="H112" s="102"/>
      <c r="I112" s="102">
        <f>('Italy-main'!H112-'Italy-main'!H111)/'Italy-main'!H111</f>
        <v>-0.076592082616179</v>
      </c>
      <c r="J112" s="102">
        <f>'Italy-main'!E112/'Italy-main'!K112</f>
        <v>0.0184931100778345</v>
      </c>
      <c r="K112" s="103">
        <f>'Italy-main'!J112-'Italy-main'!J111</f>
        <v>53</v>
      </c>
      <c r="L112" s="102">
        <f>(K112-K111)/K111</f>
        <v>-0.253521126760563</v>
      </c>
      <c r="M112" s="102">
        <f>K112/'Italy-main'!J111</f>
        <v>0.00155361435187899</v>
      </c>
      <c r="N112" s="120"/>
      <c r="O112" s="121"/>
      <c r="P112" s="103">
        <f>'Italy-main'!L112-'Italy-main'!L111</f>
        <v>62472</v>
      </c>
      <c r="Q112" s="102">
        <f>R112/P112</f>
        <v>0.00606671788961455</v>
      </c>
      <c r="R112" s="104">
        <f>'Italy-main'!K112-'Italy-main'!K111</f>
        <v>379</v>
      </c>
    </row>
    <row r="113" ht="24.6" customHeight="1">
      <c r="B113" s="125">
        <v>43994</v>
      </c>
      <c r="C113" s="105">
        <f>'Italy-main'!J113/'Italy-main'!K113</f>
        <v>0.14482554325977</v>
      </c>
      <c r="D113" s="105">
        <f>'Italy-main'!J113/'Italy-main'!I113</f>
        <v>0.197723661784672</v>
      </c>
      <c r="E113" s="105">
        <f>'Italy-main'!K113/'Italy-main'!L113</f>
        <v>0.0523442437280718</v>
      </c>
      <c r="F113" s="105">
        <f>'Italy-main'!D113/'Italy-main'!K113</f>
        <v>0.00096062292376378</v>
      </c>
      <c r="G113" s="105">
        <f>('Italy-main'!J113+'Italy-main'!D113)/'Italy-main'!K113</f>
        <v>0.145786166183534</v>
      </c>
      <c r="H113" s="105"/>
      <c r="I113" s="105">
        <f>('Italy-main'!H113-'Italy-main'!H112)/'Italy-main'!H112</f>
        <v>0.528424976700839</v>
      </c>
      <c r="J113" s="105">
        <f>'Italy-main'!E113/'Italy-main'!K113</f>
        <v>0.0174350944753602</v>
      </c>
      <c r="K113" s="106">
        <f>'Italy-main'!J113-'Italy-main'!J112</f>
        <v>56</v>
      </c>
      <c r="L113" s="105">
        <f>(K113-K112)/K112</f>
        <v>0.0566037735849057</v>
      </c>
      <c r="M113" s="105">
        <f>K113/'Italy-main'!J112</f>
        <v>0.00163900839991805</v>
      </c>
      <c r="N113" s="118"/>
      <c r="O113" s="119"/>
      <c r="P113" s="106">
        <f>'Italy-main'!L113-'Italy-main'!L112</f>
        <v>70620</v>
      </c>
      <c r="Q113" s="105">
        <f>R113/P113</f>
        <v>0.00230812800906259</v>
      </c>
      <c r="R113" s="107">
        <f>'Italy-main'!K113-'Italy-main'!K112</f>
        <v>163</v>
      </c>
    </row>
    <row r="114" ht="24.6" customHeight="1">
      <c r="B114" s="125">
        <v>43995</v>
      </c>
      <c r="C114" s="102">
        <f>'Italy-main'!J114/'Italy-main'!K114</f>
        <v>0.144943397661535</v>
      </c>
      <c r="D114" s="102">
        <f>'Italy-main'!J114/'Italy-main'!I114</f>
        <v>0.19615703542733</v>
      </c>
      <c r="E114" s="102">
        <f>'Italy-main'!K114/'Italy-main'!L114</f>
        <v>0.0518494953432054</v>
      </c>
      <c r="F114" s="102">
        <f>'Italy-main'!D114/'Italy-main'!K114</f>
        <v>0.000929639004272114</v>
      </c>
      <c r="G114" s="102">
        <f>('Italy-main'!J114+'Italy-main'!D114)/'Italy-main'!K114</f>
        <v>0.145873036665807</v>
      </c>
      <c r="H114" s="102"/>
      <c r="I114" s="102">
        <f>('Italy-main'!H114-'Italy-main'!H113)/'Italy-main'!H113</f>
        <v>-0.07804878048780491</v>
      </c>
      <c r="J114" s="102">
        <f>'Italy-main'!E114/'Italy-main'!K114</f>
        <v>0.0167630814997613</v>
      </c>
      <c r="K114" s="103">
        <f>'Italy-main'!J114-'Italy-main'!J113</f>
        <v>78</v>
      </c>
      <c r="L114" s="102">
        <f>(K114-K113)/K113</f>
        <v>0.392857142857143</v>
      </c>
      <c r="M114" s="102">
        <f>K114/'Italy-main'!J113</f>
        <v>0.00227916897992578</v>
      </c>
      <c r="N114" s="120"/>
      <c r="O114" s="121"/>
      <c r="P114" s="103">
        <f>'Italy-main'!L114-'Italy-main'!L113</f>
        <v>49750</v>
      </c>
      <c r="Q114" s="102">
        <f>R114/P114</f>
        <v>0.00695477386934673</v>
      </c>
      <c r="R114" s="104">
        <f>'Italy-main'!K114-'Italy-main'!K113</f>
        <v>346</v>
      </c>
    </row>
    <row r="115" ht="24.6" customHeight="1">
      <c r="B115" s="125">
        <v>43996</v>
      </c>
      <c r="C115" s="105">
        <f>'Italy-main'!J115/'Italy-main'!K115</f>
        <v>0.144922338167594</v>
      </c>
      <c r="D115" s="105">
        <f>'Italy-main'!J115/'Italy-main'!I115</f>
        <v>0.194732664285309</v>
      </c>
      <c r="E115" s="105">
        <f>'Italy-main'!K115/'Italy-main'!L115</f>
        <v>0.0512883495595273</v>
      </c>
      <c r="F115" s="105">
        <f>'Italy-main'!D115/'Italy-main'!K115</f>
        <v>0.000881897472034567</v>
      </c>
      <c r="G115" s="105">
        <f>('Italy-main'!J115+'Italy-main'!D115)/'Italy-main'!K115</f>
        <v>0.145804235639629</v>
      </c>
      <c r="H115" s="105"/>
      <c r="I115" s="105">
        <f>('Italy-main'!H115-'Italy-main'!H114)/'Italy-main'!H114</f>
        <v>-0.199074074074074</v>
      </c>
      <c r="J115" s="105">
        <f>'Italy-main'!E115/'Italy-main'!K115</f>
        <v>0.0160471583069256</v>
      </c>
      <c r="K115" s="106">
        <f>'Italy-main'!J115-'Italy-main'!J114</f>
        <v>44</v>
      </c>
      <c r="L115" s="105">
        <f>(K115-K114)/K114</f>
        <v>-0.435897435897436</v>
      </c>
      <c r="M115" s="105">
        <f>K115/'Italy-main'!J114</f>
        <v>0.00128276143552666</v>
      </c>
      <c r="N115" s="118"/>
      <c r="O115" s="119"/>
      <c r="P115" s="106">
        <f>'Italy-main'!L115-'Italy-main'!L114</f>
        <v>56527</v>
      </c>
      <c r="Q115" s="105">
        <f>R115/P115</f>
        <v>0.00597944345180179</v>
      </c>
      <c r="R115" s="107">
        <f>'Italy-main'!K115-'Italy-main'!K114</f>
        <v>338</v>
      </c>
    </row>
    <row r="116" ht="24.6" customHeight="1">
      <c r="B116" s="125">
        <v>43997</v>
      </c>
      <c r="C116" s="102">
        <f>'Italy-main'!J116/'Italy-main'!K116</f>
        <v>0.144848076193687</v>
      </c>
      <c r="D116" s="102">
        <f>'Italy-main'!J116/'Italy-main'!I116</f>
        <v>0.194175470312412</v>
      </c>
      <c r="E116" s="102">
        <f>'Italy-main'!K116/'Italy-main'!L116</f>
        <v>0.0510430054906347</v>
      </c>
      <c r="F116" s="102">
        <f>'Italy-main'!D116/'Italy-main'!K116</f>
        <v>0.0008723502886763029</v>
      </c>
      <c r="G116" s="102">
        <f>('Italy-main'!J116+'Italy-main'!D116)/'Italy-main'!K116</f>
        <v>0.145720426482363</v>
      </c>
      <c r="H116" s="102"/>
      <c r="I116" s="102">
        <f>('Italy-main'!H116-'Italy-main'!H115)/'Italy-main'!H115</f>
        <v>-0.698596201486375</v>
      </c>
      <c r="J116" s="102">
        <f>'Italy-main'!E116/'Italy-main'!K116</f>
        <v>0.0155758776181044</v>
      </c>
      <c r="K116" s="103">
        <f>'Italy-main'!J116-'Italy-main'!J115</f>
        <v>26</v>
      </c>
      <c r="L116" s="102">
        <f>(K116-K115)/K115</f>
        <v>-0.409090909090909</v>
      </c>
      <c r="M116" s="102">
        <f>K116/'Italy-main'!J115</f>
        <v>0.000757024312126947</v>
      </c>
      <c r="N116" s="120"/>
      <c r="O116" s="121"/>
      <c r="P116" s="103">
        <f>'Italy-main'!L116-'Italy-main'!L115</f>
        <v>28107</v>
      </c>
      <c r="Q116" s="102">
        <f>R116/P116</f>
        <v>0.010709076030882</v>
      </c>
      <c r="R116" s="104">
        <f>'Italy-main'!K116-'Italy-main'!K115</f>
        <v>301</v>
      </c>
    </row>
    <row r="117" ht="24.6" customHeight="1">
      <c r="B117" s="125">
        <v>43998</v>
      </c>
      <c r="C117" s="105">
        <f>'Italy-main'!J117/'Italy-main'!K117</f>
        <v>0.144863157894737</v>
      </c>
      <c r="D117" s="105">
        <f>'Italy-main'!J117/'Italy-main'!I117</f>
        <v>0.192717027211723</v>
      </c>
      <c r="E117" s="105">
        <f>'Italy-main'!K117/'Italy-main'!L117</f>
        <v>0.050578113157401</v>
      </c>
      <c r="F117" s="105">
        <f>'Italy-main'!D117/'Italy-main'!K117</f>
        <v>0.000745263157894737</v>
      </c>
      <c r="G117" s="105">
        <f>('Italy-main'!J117+'Italy-main'!D117)/'Italy-main'!K117</f>
        <v>0.145608421052632</v>
      </c>
      <c r="H117" s="105"/>
      <c r="I117" s="105">
        <f>('Italy-main'!H117-'Italy-main'!H116)/'Italy-main'!H116</f>
        <v>2.67123287671233</v>
      </c>
      <c r="J117" s="105">
        <f>'Italy-main'!E117/'Italy-main'!K117</f>
        <v>0.0146442105263158</v>
      </c>
      <c r="K117" s="106">
        <f>'Italy-main'!J117-'Italy-main'!J116</f>
        <v>34</v>
      </c>
      <c r="L117" s="105">
        <f>(K117-K116)/K116</f>
        <v>0.307692307692308</v>
      </c>
      <c r="M117" s="105">
        <f>K117/'Italy-main'!J116</f>
        <v>0.0009892060167001251</v>
      </c>
      <c r="N117" s="118"/>
      <c r="O117" s="119"/>
      <c r="P117" s="106">
        <f>'Italy-main'!L117-'Italy-main'!L116</f>
        <v>46882</v>
      </c>
      <c r="Q117" s="105">
        <f>R117/P117</f>
        <v>0.00447933108655774</v>
      </c>
      <c r="R117" s="107">
        <f>'Italy-main'!K117-'Italy-main'!K116</f>
        <v>210</v>
      </c>
    </row>
    <row r="118" ht="24.6" customHeight="1">
      <c r="B118" s="125">
        <v>43999</v>
      </c>
      <c r="C118" s="102">
        <f>'Italy-main'!J118/'Italy-main'!K118</f>
        <v>0.144844173099887</v>
      </c>
      <c r="D118" s="102">
        <f>'Italy-main'!J118/'Italy-main'!I118</f>
        <v>0.191958986932657</v>
      </c>
      <c r="E118" s="102">
        <f>'Italy-main'!K118/'Italy-main'!L118</f>
        <v>0.0498235223136174</v>
      </c>
      <c r="F118" s="102">
        <f>'Italy-main'!D118/'Italy-main'!K118</f>
        <v>0.000685369258455691</v>
      </c>
      <c r="G118" s="102">
        <f>('Italy-main'!J118+'Italy-main'!D118)/'Italy-main'!K118</f>
        <v>0.145529542358343</v>
      </c>
      <c r="H118" s="102"/>
      <c r="I118" s="102">
        <f>('Italy-main'!H118-'Italy-main'!H117)/'Italy-main'!H117</f>
        <v>-0.519402985074627</v>
      </c>
      <c r="J118" s="102">
        <f>'Italy-main'!E118/'Italy-main'!K118</f>
        <v>0.0137746606791463</v>
      </c>
      <c r="K118" s="103">
        <f>'Italy-main'!J118-'Italy-main'!J117</f>
        <v>43</v>
      </c>
      <c r="L118" s="102">
        <f>(K118-K117)/K117</f>
        <v>0.264705882352941</v>
      </c>
      <c r="M118" s="102">
        <f>K118/'Italy-main'!J117</f>
        <v>0.00124981834035751</v>
      </c>
      <c r="N118" s="120"/>
      <c r="O118" s="121"/>
      <c r="P118" s="103">
        <f>'Italy-main'!L118-'Italy-main'!L117</f>
        <v>77701</v>
      </c>
      <c r="Q118" s="102">
        <f>R118/P118</f>
        <v>0.00422130989305157</v>
      </c>
      <c r="R118" s="104">
        <f>'Italy-main'!K118-'Italy-main'!K117</f>
        <v>328</v>
      </c>
    </row>
    <row r="119" ht="24.6" customHeight="1">
      <c r="B119" s="125">
        <v>44000</v>
      </c>
      <c r="C119" s="105">
        <f>'Italy-main'!J119/'Italy-main'!K119</f>
        <v>0.144919990426564</v>
      </c>
      <c r="D119" s="105">
        <f>'Italy-main'!J119/'Italy-main'!I119</f>
        <v>0.191166696207019</v>
      </c>
      <c r="E119" s="105">
        <f>'Italy-main'!K119/'Italy-main'!L119</f>
        <v>0.0492923406550511</v>
      </c>
      <c r="F119" s="105">
        <f>'Italy-main'!D119/'Italy-main'!K119</f>
        <v>0.0007054110909098541</v>
      </c>
      <c r="G119" s="105">
        <f>('Italy-main'!J119+'Italy-main'!D119)/'Italy-main'!K119</f>
        <v>0.145625401517474</v>
      </c>
      <c r="H119" s="105"/>
      <c r="I119" s="105">
        <f>('Italy-main'!H119-'Italy-main'!H118)/'Italy-main'!H118</f>
        <v>0.279503105590062</v>
      </c>
      <c r="J119" s="105">
        <f>'Italy-main'!E119/'Italy-main'!K119</f>
        <v>0.0127435872673298</v>
      </c>
      <c r="K119" s="106">
        <f>'Italy-main'!J119-'Italy-main'!J118</f>
        <v>66</v>
      </c>
      <c r="L119" s="105">
        <f>(K119-K118)/K118</f>
        <v>0.534883720930233</v>
      </c>
      <c r="M119" s="105">
        <f>K119/'Italy-main'!J118</f>
        <v>0.00191593125870878</v>
      </c>
      <c r="N119" s="118"/>
      <c r="O119" s="119"/>
      <c r="P119" s="106">
        <f>'Italy-main'!L119-'Italy-main'!L118</f>
        <v>58154</v>
      </c>
      <c r="Q119" s="105">
        <f>R119/P119</f>
        <v>0.00569178388416962</v>
      </c>
      <c r="R119" s="107">
        <f>'Italy-main'!K119-'Italy-main'!K118</f>
        <v>331</v>
      </c>
    </row>
    <row r="120" ht="24.6" customHeight="1">
      <c r="B120" s="125">
        <v>44001</v>
      </c>
      <c r="C120" s="102">
        <f>'Italy-main'!J120/'Italy-main'!K120</f>
        <v>0.145207574439837</v>
      </c>
      <c r="D120" s="102">
        <f>'Italy-main'!J120/'Italy-main'!I120</f>
        <v>0.189992688571633</v>
      </c>
      <c r="E120" s="102">
        <f>'Italy-main'!K120/'Italy-main'!L120</f>
        <v>0.048681936134297</v>
      </c>
      <c r="F120" s="102">
        <f>'Italy-main'!D120/'Italy-main'!K120</f>
        <v>0.000676439324232914</v>
      </c>
      <c r="G120" s="102">
        <f>('Italy-main'!J120+'Italy-main'!D120)/'Italy-main'!K120</f>
        <v>0.14588401376407</v>
      </c>
      <c r="H120" s="102"/>
      <c r="I120" s="102">
        <f>('Italy-main'!H120-'Italy-main'!H119)/'Italy-main'!H119</f>
        <v>0.890776699029126</v>
      </c>
      <c r="J120" s="102">
        <f>'Italy-main'!E120/'Italy-main'!K120</f>
        <v>0.011734751755171</v>
      </c>
      <c r="K120" s="103">
        <f>'Italy-main'!J120-'Italy-main'!J119</f>
        <v>47</v>
      </c>
      <c r="L120" s="102">
        <f>(K120-K119)/K119</f>
        <v>-0.287878787878788</v>
      </c>
      <c r="M120" s="102">
        <f>K120/'Italy-main'!J119</f>
        <v>0.00136176623978675</v>
      </c>
      <c r="N120" s="120"/>
      <c r="O120" s="121"/>
      <c r="P120" s="103">
        <f>'Italy-main'!L120-'Italy-main'!L119</f>
        <v>57541</v>
      </c>
      <c r="Q120" s="102">
        <f>R120/P120</f>
        <v>-0.00257207903929372</v>
      </c>
      <c r="R120" s="104">
        <f>'Italy-main'!K120-'Italy-main'!K119</f>
        <v>-148</v>
      </c>
    </row>
    <row r="121" ht="24.6" customHeight="1">
      <c r="B121" s="125">
        <v>44002</v>
      </c>
      <c r="C121" s="105">
        <f>'Italy-main'!J121/'Italy-main'!K121</f>
        <v>0.145252334487462</v>
      </c>
      <c r="D121" s="105">
        <f>'Italy-main'!J121/'Italy-main'!I121</f>
        <v>0.189692687979918</v>
      </c>
      <c r="E121" s="105">
        <f>'Italy-main'!K121/'Italy-main'!L121</f>
        <v>0.0481964875374836</v>
      </c>
      <c r="F121" s="105">
        <f>'Italy-main'!D121/'Italy-main'!K121</f>
        <v>0.00063791837162942</v>
      </c>
      <c r="G121" s="105">
        <f>('Italy-main'!J121+'Italy-main'!D121)/'Italy-main'!K121</f>
        <v>0.145890252859091</v>
      </c>
      <c r="H121" s="105"/>
      <c r="I121" s="105">
        <f>('Italy-main'!H121-'Italy-main'!H120)/'Italy-main'!H120</f>
        <v>-0.787548138639281</v>
      </c>
      <c r="J121" s="105">
        <f>'Italy-main'!E121/'Italy-main'!K121</f>
        <v>0.0110208792361767</v>
      </c>
      <c r="K121" s="106">
        <f>'Italy-main'!J121-'Italy-main'!J120</f>
        <v>49</v>
      </c>
      <c r="L121" s="105">
        <f>(K121-K120)/K120</f>
        <v>0.0425531914893617</v>
      </c>
      <c r="M121" s="105">
        <f>K121/'Italy-main'!J120</f>
        <v>0.00141778305025896</v>
      </c>
      <c r="N121" s="118"/>
      <c r="O121" s="119"/>
      <c r="P121" s="106">
        <f>'Italy-main'!L121-'Italy-main'!L120</f>
        <v>54722</v>
      </c>
      <c r="Q121" s="105">
        <f>R121/P121</f>
        <v>0.00482438507364497</v>
      </c>
      <c r="R121" s="107">
        <f>'Italy-main'!K121-'Italy-main'!K120</f>
        <v>264</v>
      </c>
    </row>
    <row r="122" ht="24.6" customHeight="1">
      <c r="B122" s="125">
        <v>44003</v>
      </c>
      <c r="C122" s="102">
        <f>'Italy-main'!J122/'Italy-main'!K122</f>
        <v>0.145216541788435</v>
      </c>
      <c r="D122" s="102">
        <f>'Italy-main'!J122/'Italy-main'!I122</f>
        <v>0.189367553706265</v>
      </c>
      <c r="E122" s="102">
        <f>'Italy-main'!K122/'Italy-main'!L122</f>
        <v>0.0478493771529802</v>
      </c>
      <c r="F122" s="102">
        <f>'Italy-main'!D122/'Italy-main'!K122</f>
        <v>0.000620547675252307</v>
      </c>
      <c r="G122" s="102">
        <f>('Italy-main'!J122+'Italy-main'!D122)/'Italy-main'!K122</f>
        <v>0.145837089463687</v>
      </c>
      <c r="H122" s="102"/>
      <c r="I122" s="102">
        <f>('Italy-main'!H122-'Italy-main'!H121)/'Italy-main'!H121</f>
        <v>-0.274924471299094</v>
      </c>
      <c r="J122" s="102">
        <f>'Italy-main'!E122/'Italy-main'!K122</f>
        <v>0.0103228944356161</v>
      </c>
      <c r="K122" s="103">
        <f>'Italy-main'!J122-'Italy-main'!J121</f>
        <v>24</v>
      </c>
      <c r="L122" s="102">
        <f>(K122-K121)/K121</f>
        <v>-0.510204081632653</v>
      </c>
      <c r="M122" s="102">
        <f>K122/'Italy-main'!J121</f>
        <v>0.00069344120196475</v>
      </c>
      <c r="N122" s="120"/>
      <c r="O122" s="121"/>
      <c r="P122" s="103">
        <f>'Italy-main'!L122-'Italy-main'!L121</f>
        <v>40545</v>
      </c>
      <c r="Q122" s="102">
        <f>R122/P122</f>
        <v>0.00552472561351585</v>
      </c>
      <c r="R122" s="104">
        <f>'Italy-main'!K122-'Italy-main'!K121</f>
        <v>224</v>
      </c>
    </row>
    <row r="123" ht="24.6" customHeight="1">
      <c r="B123" s="125">
        <v>44004</v>
      </c>
      <c r="C123" s="105">
        <f>'Italy-main'!J123/'Italy-main'!K123</f>
        <v>0.145178451742627</v>
      </c>
      <c r="D123" s="105">
        <f>'Italy-main'!J123/'Italy-main'!I123</f>
        <v>0.188942679881805</v>
      </c>
      <c r="E123" s="105">
        <f>'Italy-main'!K123/'Italy-main'!L123</f>
        <v>0.0476169389600789</v>
      </c>
      <c r="F123" s="105">
        <f>'Italy-main'!D123/'Italy-main'!K123</f>
        <v>0.000532004021447721</v>
      </c>
      <c r="G123" s="105">
        <f>('Italy-main'!J123+'Italy-main'!D123)/'Italy-main'!K123</f>
        <v>0.145710455764075</v>
      </c>
      <c r="H123" s="105"/>
      <c r="I123" s="105">
        <f>('Italy-main'!H123-'Italy-main'!H122)/'Italy-main'!H122</f>
        <v>0.395833333333333</v>
      </c>
      <c r="J123" s="105">
        <f>'Italy-main'!E123/'Italy-main'!K123</f>
        <v>0.00906920241286863</v>
      </c>
      <c r="K123" s="106">
        <f>'Italy-main'!J123-'Italy-main'!J122</f>
        <v>23</v>
      </c>
      <c r="L123" s="105">
        <f>(K123-K122)/K122</f>
        <v>-0.0416666666666667</v>
      </c>
      <c r="M123" s="105">
        <f>K123/'Italy-main'!J122</f>
        <v>0.000664087313044985</v>
      </c>
      <c r="N123" s="118"/>
      <c r="O123" s="119"/>
      <c r="P123" s="106">
        <f>'Italy-main'!L123-'Italy-main'!L122</f>
        <v>28972</v>
      </c>
      <c r="Q123" s="105">
        <f>R123/P123</f>
        <v>0.00762805467347784</v>
      </c>
      <c r="R123" s="107">
        <f>'Italy-main'!K123-'Italy-main'!K122</f>
        <v>221</v>
      </c>
    </row>
    <row r="124" ht="24.6" customHeight="1">
      <c r="B124" s="125">
        <v>44005</v>
      </c>
      <c r="C124" s="102">
        <f>'Italy-main'!J124/'Italy-main'!K124</f>
        <v>0.145185129358171</v>
      </c>
      <c r="D124" s="102">
        <f>'Italy-main'!J124/'Italy-main'!I124</f>
        <v>0.187853834276891</v>
      </c>
      <c r="E124" s="102">
        <f>'Italy-main'!K124/'Italy-main'!L124</f>
        <v>0.0472578503379716</v>
      </c>
      <c r="F124" s="102">
        <f>'Italy-main'!D124/'Italy-main'!K124</f>
        <v>0.000481507999313328</v>
      </c>
      <c r="G124" s="102">
        <f>('Italy-main'!J124+'Italy-main'!D124)/'Italy-main'!K124</f>
        <v>0.145666637357484</v>
      </c>
      <c r="H124" s="102"/>
      <c r="I124" s="102">
        <f>('Italy-main'!H124-'Italy-main'!H123)/'Italy-main'!H123</f>
        <v>2.17611940298507</v>
      </c>
      <c r="J124" s="102">
        <f>'Italy-main'!E124/'Italy-main'!K124</f>
        <v>0.008240067327379381</v>
      </c>
      <c r="K124" s="103">
        <f>'Italy-main'!J124-'Italy-main'!J123</f>
        <v>18</v>
      </c>
      <c r="L124" s="102">
        <f>(K124-K123)/K123</f>
        <v>-0.217391304347826</v>
      </c>
      <c r="M124" s="102">
        <f>K124/'Italy-main'!J123</f>
        <v>0.000519375595117869</v>
      </c>
      <c r="N124" s="120"/>
      <c r="O124" s="121"/>
      <c r="P124" s="103">
        <f>'Italy-main'!L124-'Italy-main'!L123</f>
        <v>40485</v>
      </c>
      <c r="Q124" s="102">
        <f>R124/P124</f>
        <v>0.00279115721872298</v>
      </c>
      <c r="R124" s="104">
        <f>'Italy-main'!K124-'Italy-main'!K123</f>
        <v>113</v>
      </c>
    </row>
    <row r="125" ht="24.6" customHeight="1">
      <c r="B125" s="125">
        <v>44006</v>
      </c>
      <c r="C125" s="105">
        <f>'Italy-main'!J125/'Italy-main'!K125</f>
        <v>0.144705734931707</v>
      </c>
      <c r="D125" s="105">
        <f>'Italy-main'!J125/'Italy-main'!I125</f>
        <v>0.186146976804165</v>
      </c>
      <c r="E125" s="105">
        <f>'Italy-main'!K125/'Italy-main'!L125</f>
        <v>0.0468779401510801</v>
      </c>
      <c r="F125" s="105">
        <f>'Italy-main'!D125/'Italy-main'!K125</f>
        <v>0.000446932041268117</v>
      </c>
      <c r="G125" s="105">
        <f>('Italy-main'!J125+'Italy-main'!D125)/'Italy-main'!K125</f>
        <v>0.145152666972975</v>
      </c>
      <c r="H125" s="105"/>
      <c r="I125" s="105">
        <f>('Italy-main'!H125-'Italy-main'!H124)/'Italy-main'!H124</f>
        <v>-0.137218045112782</v>
      </c>
      <c r="J125" s="105">
        <f>'Italy-main'!E125/'Italy-main'!K125</f>
        <v>0.00717179733511549</v>
      </c>
      <c r="K125" s="106">
        <f>'Italy-main'!J125-'Italy-main'!J124</f>
        <v>-31</v>
      </c>
      <c r="L125" s="105">
        <f>(K125-K124)/K124</f>
        <v>-2.72222222222222</v>
      </c>
      <c r="M125" s="105">
        <f>K125/'Italy-main'!J124</f>
        <v>-0.000894015861571738</v>
      </c>
      <c r="N125" s="118"/>
      <c r="O125" s="119"/>
      <c r="P125" s="106">
        <f>'Italy-main'!L125-'Italy-main'!L124</f>
        <v>53266</v>
      </c>
      <c r="Q125" s="105">
        <f>R125/P125</f>
        <v>0.0108324259377464</v>
      </c>
      <c r="R125" s="107">
        <f>'Italy-main'!K125-'Italy-main'!K124</f>
        <v>577</v>
      </c>
    </row>
    <row r="126" ht="24.6" customHeight="1">
      <c r="B126" s="125">
        <v>44007</v>
      </c>
      <c r="C126" s="102">
        <f>'Italy-main'!J126/'Italy-main'!K126</f>
        <v>0.14466888605208</v>
      </c>
      <c r="D126" s="102">
        <f>'Italy-main'!J126/'Italy-main'!I126</f>
        <v>0.185716963448922</v>
      </c>
      <c r="E126" s="102">
        <f>'Italy-main'!K126/'Italy-main'!L126</f>
        <v>0.0464262735529484</v>
      </c>
      <c r="F126" s="102">
        <f>'Italy-main'!D126/'Italy-main'!K126</f>
        <v>0.000429693040641452</v>
      </c>
      <c r="G126" s="102">
        <f>('Italy-main'!J126+'Italy-main'!D126)/'Italy-main'!K126</f>
        <v>0.145098579092722</v>
      </c>
      <c r="H126" s="102"/>
      <c r="I126" s="102">
        <f>('Italy-main'!H126-'Italy-main'!H125)/'Italy-main'!H125</f>
        <v>-0.616557734204793</v>
      </c>
      <c r="J126" s="102">
        <f>'Italy-main'!E126/'Italy-main'!K126</f>
        <v>0.00674993533745505</v>
      </c>
      <c r="K126" s="103">
        <f>'Italy-main'!J126-'Italy-main'!J125</f>
        <v>34</v>
      </c>
      <c r="L126" s="102">
        <f>(K126-K125)/K125</f>
        <v>-2.09677419354839</v>
      </c>
      <c r="M126" s="102">
        <f>K126/'Italy-main'!J125</f>
        <v>0.000981410922526267</v>
      </c>
      <c r="N126" s="120"/>
      <c r="O126" s="121"/>
      <c r="P126" s="103">
        <f>'Italy-main'!L126-'Italy-main'!L125</f>
        <v>56061</v>
      </c>
      <c r="Q126" s="102">
        <f>R126/P126</f>
        <v>0.00527996289755802</v>
      </c>
      <c r="R126" s="104">
        <f>'Italy-main'!K126-'Italy-main'!K125</f>
        <v>296</v>
      </c>
    </row>
    <row r="127" ht="24.6" customHeight="1">
      <c r="B127" s="125">
        <v>44008</v>
      </c>
      <c r="C127" s="105">
        <f>'Italy-main'!J127/'Italy-main'!K127</f>
        <v>0.144640170694405</v>
      </c>
      <c r="D127" s="105">
        <f>'Italy-main'!J127/'Italy-main'!I127</f>
        <v>0.184995869200224</v>
      </c>
      <c r="E127" s="105">
        <f>'Italy-main'!K127/'Italy-main'!L127</f>
        <v>0.0460054809101823</v>
      </c>
      <c r="F127" s="105">
        <f>'Italy-main'!D127/'Italy-main'!K127</f>
        <v>0.000437571105304612</v>
      </c>
      <c r="G127" s="105">
        <f>('Italy-main'!J127+'Italy-main'!D127)/'Italy-main'!K127</f>
        <v>0.145077741799709</v>
      </c>
      <c r="H127" s="105"/>
      <c r="I127" s="105">
        <f>('Italy-main'!H127-'Italy-main'!H126)/'Italy-main'!H126</f>
        <v>0.889204545454545</v>
      </c>
      <c r="J127" s="105">
        <f>'Italy-main'!E127/'Italy-main'!K127</f>
        <v>0.00608848937952417</v>
      </c>
      <c r="K127" s="106">
        <f>'Italy-main'!J127-'Italy-main'!J126</f>
        <v>30</v>
      </c>
      <c r="L127" s="105">
        <f>(K127-K126)/K126</f>
        <v>-0.117647058823529</v>
      </c>
      <c r="M127" s="105">
        <f>K127/'Italy-main'!J126</f>
        <v>0.000865101793644385</v>
      </c>
      <c r="N127" s="118"/>
      <c r="O127" s="119"/>
      <c r="P127" s="106">
        <f>'Italy-main'!L127-'Italy-main'!L126</f>
        <v>52768</v>
      </c>
      <c r="Q127" s="105">
        <f>R127/P127</f>
        <v>0.00483247422680412</v>
      </c>
      <c r="R127" s="107">
        <f>'Italy-main'!K127-'Italy-main'!K126</f>
        <v>255</v>
      </c>
    </row>
    <row r="128" ht="24.6" customHeight="1">
      <c r="B128" s="125">
        <v>44009</v>
      </c>
      <c r="C128" s="102">
        <f>'Italy-main'!J128/'Italy-main'!K128</f>
        <v>0.144568078089083</v>
      </c>
      <c r="D128" s="102">
        <f>'Italy-main'!J128/'Italy-main'!I128</f>
        <v>0.184087727484834</v>
      </c>
      <c r="E128" s="102">
        <f>'Italy-main'!K128/'Italy-main'!L128</f>
        <v>0.045503804711259</v>
      </c>
      <c r="F128" s="102">
        <f>'Italy-main'!D128/'Italy-main'!K128</f>
        <v>0.000403937768597795</v>
      </c>
      <c r="G128" s="102">
        <f>('Italy-main'!J128+'Italy-main'!D128)/'Italy-main'!K128</f>
        <v>0.144972015857681</v>
      </c>
      <c r="H128" s="102"/>
      <c r="I128" s="102">
        <f>('Italy-main'!H128-'Italy-main'!H127)/'Italy-main'!H127</f>
        <v>0.206015037593985</v>
      </c>
      <c r="J128" s="102">
        <f>'Italy-main'!E128/'Italy-main'!K128</f>
        <v>0.00565096445347636</v>
      </c>
      <c r="K128" s="103">
        <f>'Italy-main'!J128-'Italy-main'!J127</f>
        <v>8</v>
      </c>
      <c r="L128" s="102">
        <f>(K128-K127)/K127</f>
        <v>-0.7333333333333329</v>
      </c>
      <c r="M128" s="102">
        <f>K128/'Italy-main'!J127</f>
        <v>0.000230494410510545</v>
      </c>
      <c r="N128" s="120"/>
      <c r="O128" s="121"/>
      <c r="P128" s="103">
        <f>'Italy-main'!L128-'Italy-main'!L127</f>
        <v>61351</v>
      </c>
      <c r="Q128" s="102">
        <f>R128/P128</f>
        <v>0.00285243924304412</v>
      </c>
      <c r="R128" s="104">
        <f>'Italy-main'!K128-'Italy-main'!K127</f>
        <v>175</v>
      </c>
    </row>
    <row r="129" ht="24.6" customHeight="1">
      <c r="B129" s="125">
        <v>44010</v>
      </c>
      <c r="C129" s="105">
        <f>'Italy-main'!J129/'Italy-main'!K129</f>
        <v>0.144554949856435</v>
      </c>
      <c r="D129" s="105">
        <f>'Italy-main'!J129/'Italy-main'!I129</f>
        <v>0.183905003414668</v>
      </c>
      <c r="E129" s="105">
        <f>'Italy-main'!K129/'Italy-main'!L129</f>
        <v>0.0452167878826309</v>
      </c>
      <c r="F129" s="105">
        <f>'Italy-main'!D129/'Italy-main'!K129</f>
        <v>0.000407806583163414</v>
      </c>
      <c r="G129" s="105">
        <f>('Italy-main'!J129+'Italy-main'!D129)/'Italy-main'!K129</f>
        <v>0.144962756439599</v>
      </c>
      <c r="H129" s="105"/>
      <c r="I129" s="105">
        <f>('Italy-main'!H129-'Italy-main'!H128)/'Italy-main'!H128</f>
        <v>-0.806733167082294</v>
      </c>
      <c r="J129" s="105">
        <f>'Italy-main'!E129/'Italy-main'!K129</f>
        <v>0.00523490491448546</v>
      </c>
      <c r="K129" s="106">
        <f>'Italy-main'!J129-'Italy-main'!J128</f>
        <v>22</v>
      </c>
      <c r="L129" s="105">
        <f>(K129-K128)/K128</f>
        <v>1.75</v>
      </c>
      <c r="M129" s="105">
        <f>K129/'Italy-main'!J128</f>
        <v>0.000633713561470215</v>
      </c>
      <c r="N129" s="118"/>
      <c r="O129" s="119"/>
      <c r="P129" s="106">
        <f>'Italy-main'!L129-'Italy-main'!L128</f>
        <v>37346</v>
      </c>
      <c r="Q129" s="105">
        <f>R129/P129</f>
        <v>0.00465913350827398</v>
      </c>
      <c r="R129" s="107">
        <f>'Italy-main'!K129-'Italy-main'!K128</f>
        <v>174</v>
      </c>
    </row>
    <row r="130" ht="24.6" customHeight="1">
      <c r="B130" s="125">
        <v>44011</v>
      </c>
      <c r="C130" s="102">
        <f>'Italy-main'!J130/'Italy-main'!K130</f>
        <v>0.144504150792727</v>
      </c>
      <c r="D130" s="102">
        <f>'Italy-main'!J130/'Italy-main'!I130</f>
        <v>0.183640246093998</v>
      </c>
      <c r="E130" s="102">
        <f>'Italy-main'!K130/'Italy-main'!L130</f>
        <v>0.0450099843930094</v>
      </c>
      <c r="F130" s="102">
        <f>'Italy-main'!D130/'Italy-main'!K130</f>
        <v>0.000399274651050591</v>
      </c>
      <c r="G130" s="102">
        <f>('Italy-main'!J130+'Italy-main'!D130)/'Italy-main'!K130</f>
        <v>0.144903425443777</v>
      </c>
      <c r="H130" s="102"/>
      <c r="I130" s="102">
        <f>('Italy-main'!H130-'Italy-main'!H129)/'Italy-main'!H129</f>
        <v>0.193548387096774</v>
      </c>
      <c r="J130" s="102">
        <f>'Italy-main'!E130/'Italy-main'!K130</f>
        <v>0.00505747891330749</v>
      </c>
      <c r="K130" s="103">
        <f>'Italy-main'!J130-'Italy-main'!J129</f>
        <v>6</v>
      </c>
      <c r="L130" s="102">
        <f>(K130-K129)/K129</f>
        <v>-0.727272727272727</v>
      </c>
      <c r="M130" s="102">
        <f>K130/'Italy-main'!J129</f>
        <v>0.000172721515343428</v>
      </c>
      <c r="N130" s="120"/>
      <c r="O130" s="121"/>
      <c r="P130" s="103">
        <f>'Italy-main'!L130-'Italy-main'!L129</f>
        <v>27218</v>
      </c>
      <c r="Q130" s="102">
        <f>R130/P130</f>
        <v>0.00462928944081123</v>
      </c>
      <c r="R130" s="104">
        <f>'Italy-main'!K130-'Italy-main'!K129</f>
        <v>126</v>
      </c>
    </row>
    <row r="131" ht="24.6" customHeight="1">
      <c r="B131" s="125">
        <v>44012</v>
      </c>
      <c r="C131" s="105">
        <f>'Italy-main'!J131/'Italy-main'!K131</f>
        <v>0.14451446100641</v>
      </c>
      <c r="D131" s="105">
        <f>'Italy-main'!J131/'Italy-main'!I131</f>
        <v>0.18274567932383</v>
      </c>
      <c r="E131" s="105">
        <f>'Italy-main'!K131/'Italy-main'!L131</f>
        <v>0.0446332264091085</v>
      </c>
      <c r="F131" s="105">
        <f>'Italy-main'!D131/'Italy-main'!K131</f>
        <v>0.000386569012960454</v>
      </c>
      <c r="G131" s="105">
        <f>('Italy-main'!J131+'Italy-main'!D131)/'Italy-main'!K131</f>
        <v>0.14490103001937</v>
      </c>
      <c r="H131" s="105"/>
      <c r="I131" s="105">
        <f>('Italy-main'!H131-'Italy-main'!H130)/'Italy-main'!H130</f>
        <v>4.04324324324324</v>
      </c>
      <c r="J131" s="105">
        <f>'Italy-main'!E131/'Italy-main'!K131</f>
        <v>0.0049173241110991</v>
      </c>
      <c r="K131" s="106">
        <f>'Italy-main'!J131-'Italy-main'!J130</f>
        <v>23</v>
      </c>
      <c r="L131" s="105">
        <f>(K131-K130)/K130</f>
        <v>2.83333333333333</v>
      </c>
      <c r="M131" s="105">
        <f>K131/'Italy-main'!J130</f>
        <v>0.000661984803131476</v>
      </c>
      <c r="N131" s="118"/>
      <c r="O131" s="119"/>
      <c r="P131" s="106">
        <f>'Italy-main'!L131-'Italy-main'!L130</f>
        <v>48273</v>
      </c>
      <c r="Q131" s="105">
        <f>R131/P131</f>
        <v>0.00294160296646158</v>
      </c>
      <c r="R131" s="107">
        <f>'Italy-main'!K131-'Italy-main'!K130</f>
        <v>142</v>
      </c>
    </row>
    <row r="132" ht="24.6" customHeight="1">
      <c r="B132" s="125">
        <v>44013</v>
      </c>
      <c r="C132" s="102">
        <f>'Italy-main'!J132/'Italy-main'!K132</f>
        <v>0.144492440604752</v>
      </c>
      <c r="D132" s="102">
        <f>'Italy-main'!J132/'Italy-main'!I132</f>
        <v>0.182406392718006</v>
      </c>
      <c r="E132" s="102">
        <f>'Italy-main'!K132/'Italy-main'!L132</f>
        <v>0.0442128475086475</v>
      </c>
      <c r="F132" s="102">
        <f>'Italy-main'!D132/'Italy-main'!K132</f>
        <v>0.000361355706928061</v>
      </c>
      <c r="G132" s="102">
        <f>('Italy-main'!J132+'Italy-main'!D132)/'Italy-main'!K132</f>
        <v>0.14485379631168</v>
      </c>
      <c r="H132" s="102"/>
      <c r="I132" s="102">
        <f>('Italy-main'!H132-'Italy-main'!H131)/'Italy-main'!H131</f>
        <v>-0.669882100750268</v>
      </c>
      <c r="J132" s="102">
        <f>'Italy-main'!E132/'Italy-main'!K132</f>
        <v>0.0046187074264828</v>
      </c>
      <c r="K132" s="103">
        <f>'Italy-main'!J132-'Italy-main'!J131</f>
        <v>21</v>
      </c>
      <c r="L132" s="102">
        <f>(K132-K131)/K131</f>
        <v>-0.0869565217391304</v>
      </c>
      <c r="M132" s="102">
        <f>K132/'Italy-main'!J131</f>
        <v>0.000604021054448184</v>
      </c>
      <c r="N132" s="120"/>
      <c r="O132" s="121"/>
      <c r="P132" s="103">
        <f>'Italy-main'!L132-'Italy-main'!L131</f>
        <v>55366</v>
      </c>
      <c r="Q132" s="102">
        <f>R132/P132</f>
        <v>0.00328721598092692</v>
      </c>
      <c r="R132" s="104">
        <f>'Italy-main'!K132-'Italy-main'!K131</f>
        <v>182</v>
      </c>
    </row>
    <row r="133" ht="24.6" customHeight="1">
      <c r="B133" s="125">
        <v>44014</v>
      </c>
      <c r="C133" s="105">
        <f>'Italy-main'!J133/'Italy-main'!K133</f>
        <v>0.144496412282486</v>
      </c>
      <c r="D133" s="105">
        <f>'Italy-main'!J133/'Italy-main'!I133</f>
        <v>0.182214011712188</v>
      </c>
      <c r="E133" s="105">
        <f>'Italy-main'!K133/'Italy-main'!L133</f>
        <v>0.0438212972876046</v>
      </c>
      <c r="F133" s="105">
        <f>'Italy-main'!D133/'Italy-main'!K133</f>
        <v>0.000340304032602786</v>
      </c>
      <c r="G133" s="105">
        <f>('Italy-main'!J133+'Italy-main'!D133)/'Italy-main'!K133</f>
        <v>0.144836716315088</v>
      </c>
      <c r="H133" s="105"/>
      <c r="I133" s="105">
        <f>('Italy-main'!H133-'Italy-main'!H132)/'Italy-main'!H132</f>
        <v>-0.366883116883117</v>
      </c>
      <c r="J133" s="105">
        <f>'Italy-main'!E133/'Italy-main'!K133</f>
        <v>0.00433680139109648</v>
      </c>
      <c r="K133" s="106">
        <f>'Italy-main'!J133-'Italy-main'!J132</f>
        <v>30</v>
      </c>
      <c r="L133" s="105">
        <f>(K133-K132)/K132</f>
        <v>0.428571428571429</v>
      </c>
      <c r="M133" s="105">
        <f>K133/'Italy-main'!J132</f>
        <v>0.000862366333218351</v>
      </c>
      <c r="N133" s="118"/>
      <c r="O133" s="119"/>
      <c r="P133" s="106">
        <f>'Italy-main'!L133-'Italy-main'!L132</f>
        <v>53243</v>
      </c>
      <c r="Q133" s="105">
        <f>R133/P133</f>
        <v>0.00377514415040475</v>
      </c>
      <c r="R133" s="107">
        <f>'Italy-main'!K133-'Italy-main'!K132</f>
        <v>201</v>
      </c>
    </row>
    <row r="134" ht="24.6" customHeight="1">
      <c r="B134" s="125">
        <v>44015</v>
      </c>
      <c r="C134" s="102">
        <f>'Italy-main'!J134/'Italy-main'!K134</f>
        <v>0.14442500331697</v>
      </c>
      <c r="D134" s="102">
        <f>'Italy-main'!J134/'Italy-main'!I134</f>
        <v>0.181926911687131</v>
      </c>
      <c r="E134" s="102">
        <f>'Italy-main'!K134/'Italy-main'!L134</f>
        <v>0.043255380603553</v>
      </c>
      <c r="F134" s="102">
        <f>'Italy-main'!D134/'Italy-main'!K134</f>
        <v>0.000327550749635133</v>
      </c>
      <c r="G134" s="102">
        <f>('Italy-main'!J134+'Italy-main'!D134)/'Italy-main'!K134</f>
        <v>0.144752554066605</v>
      </c>
      <c r="H134" s="102"/>
      <c r="I134" s="102">
        <f>('Italy-main'!H134-'Italy-main'!H133)/'Italy-main'!H133</f>
        <v>-0.0974358974358974</v>
      </c>
      <c r="J134" s="102">
        <f>'Italy-main'!E134/'Italy-main'!K134</f>
        <v>0.00429132944142232</v>
      </c>
      <c r="K134" s="103">
        <f>'Italy-main'!J134-'Italy-main'!J133</f>
        <v>15</v>
      </c>
      <c r="L134" s="102">
        <f>(K134-K133)/K133</f>
        <v>-0.5</v>
      </c>
      <c r="M134" s="102">
        <f>K134/'Italy-main'!J133</f>
        <v>0.000430811649146993</v>
      </c>
      <c r="N134" s="120"/>
      <c r="O134" s="121"/>
      <c r="P134" s="103">
        <f>'Italy-main'!L134-'Italy-main'!L133</f>
        <v>77096</v>
      </c>
      <c r="Q134" s="102">
        <f>R134/P134</f>
        <v>0.00289249766524852</v>
      </c>
      <c r="R134" s="104">
        <f>'Italy-main'!K134-'Italy-main'!K133</f>
        <v>223</v>
      </c>
    </row>
    <row r="135" ht="24.6" customHeight="1">
      <c r="B135" s="125">
        <v>44016</v>
      </c>
      <c r="C135" s="105">
        <f>'Italy-main'!J135/'Italy-main'!K135</f>
        <v>0.144371404073416</v>
      </c>
      <c r="D135" s="105">
        <f>'Italy-main'!J135/'Italy-main'!I135</f>
        <v>0.181584212061851</v>
      </c>
      <c r="E135" s="105">
        <f>'Italy-main'!K135/'Italy-main'!L135</f>
        <v>0.0431041778480531</v>
      </c>
      <c r="F135" s="105">
        <f>'Italy-main'!D135/'Italy-main'!K135</f>
        <v>0.000294094499604422</v>
      </c>
      <c r="G135" s="105">
        <f>('Italy-main'!J135+'Italy-main'!D135)/'Italy-main'!K135</f>
        <v>0.14466549857302</v>
      </c>
      <c r="H135" s="105"/>
      <c r="I135" s="105">
        <f>('Italy-main'!H135-'Italy-main'!H134)/'Italy-main'!H134</f>
        <v>0.494318181818182</v>
      </c>
      <c r="J135" s="105">
        <f>'Italy-main'!E135/'Italy-main'!K135</f>
        <v>0.00418773998732494</v>
      </c>
      <c r="K135" s="106">
        <f>'Italy-main'!J135-'Italy-main'!J134</f>
        <v>21</v>
      </c>
      <c r="L135" s="105">
        <f>(K135-K134)/K134</f>
        <v>0.4</v>
      </c>
      <c r="M135" s="105">
        <f>K135/'Italy-main'!J134</f>
        <v>0.000602876582551029</v>
      </c>
      <c r="N135" s="118"/>
      <c r="O135" s="119"/>
      <c r="P135" s="106">
        <f>'Italy-main'!L135-'Italy-main'!L134</f>
        <v>25011</v>
      </c>
      <c r="Q135" s="105">
        <f>R135/P135</f>
        <v>0.009395865819039621</v>
      </c>
      <c r="R135" s="107">
        <f>'Italy-main'!K135-'Italy-main'!K134</f>
        <v>235</v>
      </c>
    </row>
    <row r="136" ht="24.6" customHeight="1">
      <c r="B136" s="125">
        <v>44017</v>
      </c>
      <c r="C136" s="102">
        <f>'Italy-main'!J136/'Italy-main'!K136</f>
        <v>0.144285649246102</v>
      </c>
      <c r="D136" s="102">
        <f>'Italy-main'!J136/'Italy-main'!I136</f>
        <v>0.181465633914257</v>
      </c>
      <c r="E136" s="102">
        <f>'Italy-main'!K136/'Italy-main'!L136</f>
        <v>0.0428518372952925</v>
      </c>
      <c r="F136" s="102">
        <f>'Italy-main'!D136/'Italy-main'!K136</f>
        <v>0.000306277445977211</v>
      </c>
      <c r="G136" s="102">
        <f>('Italy-main'!J136+'Italy-main'!D136)/'Italy-main'!K136</f>
        <v>0.144591926692079</v>
      </c>
      <c r="H136" s="102"/>
      <c r="I136" s="102">
        <f>('Italy-main'!H136-'Italy-main'!H135)/'Italy-main'!H135</f>
        <v>-1.07984790874525</v>
      </c>
      <c r="J136" s="102">
        <f>'Italy-main'!E136/'Italy-main'!K136</f>
        <v>0.0042175232087943</v>
      </c>
      <c r="K136" s="103">
        <f>'Italy-main'!J136-'Italy-main'!J135</f>
        <v>7</v>
      </c>
      <c r="L136" s="102">
        <f>(K136-K135)/K135</f>
        <v>-0.666666666666667</v>
      </c>
      <c r="M136" s="102">
        <f>K136/'Italy-main'!J135</f>
        <v>0.000200837780455615</v>
      </c>
      <c r="N136" s="120"/>
      <c r="O136" s="121"/>
      <c r="P136" s="103">
        <f>'Italy-main'!L136-'Italy-main'!L135</f>
        <v>37462</v>
      </c>
      <c r="Q136" s="102">
        <f>R136/P136</f>
        <v>0.00512519352944317</v>
      </c>
      <c r="R136" s="104">
        <f>'Italy-main'!K136-'Italy-main'!K135</f>
        <v>192</v>
      </c>
    </row>
    <row r="137" ht="24.6" customHeight="1">
      <c r="B137" s="125">
        <v>44018</v>
      </c>
      <c r="C137" s="105">
        <f>'Italy-main'!J137/'Italy-main'!K137</f>
        <v>0.144194624905404</v>
      </c>
      <c r="D137" s="105">
        <f>'Italy-main'!J137/'Italy-main'!I137</f>
        <v>0.181381703174661</v>
      </c>
      <c r="E137" s="105">
        <f>'Italy-main'!K137/'Italy-main'!L137</f>
        <v>0.0427207782273295</v>
      </c>
      <c r="F137" s="105">
        <f>'Italy-main'!D137/'Italy-main'!K137</f>
        <v>0.000297743353499932</v>
      </c>
      <c r="G137" s="105">
        <f>('Italy-main'!J137+'Italy-main'!D137)/'Italy-main'!K137</f>
        <v>0.144492368258904</v>
      </c>
      <c r="H137" s="105"/>
      <c r="I137" s="105">
        <f>('Italy-main'!H137-'Italy-main'!H136)/'Italy-main'!H136</f>
        <v>2.19047619047619</v>
      </c>
      <c r="J137" s="105">
        <f>'Italy-main'!E137/'Italy-main'!K137</f>
        <v>0.0042097601925407</v>
      </c>
      <c r="K137" s="106">
        <f>'Italy-main'!J137-'Italy-main'!J136</f>
        <v>8</v>
      </c>
      <c r="L137" s="105">
        <f>(K137-K136)/K136</f>
        <v>0.142857142857143</v>
      </c>
      <c r="M137" s="105">
        <f>K137/'Italy-main'!J136</f>
        <v>0.00022948280313244</v>
      </c>
      <c r="N137" s="118"/>
      <c r="O137" s="119"/>
      <c r="P137" s="106">
        <f>'Italy-main'!L137-'Italy-main'!L136</f>
        <v>22166</v>
      </c>
      <c r="Q137" s="105">
        <f>R137/P137</f>
        <v>0.0093837408643869</v>
      </c>
      <c r="R137" s="107">
        <f>'Italy-main'!K137-'Italy-main'!K136</f>
        <v>208</v>
      </c>
    </row>
    <row r="138" ht="24.6" customHeight="1">
      <c r="B138" s="125">
        <v>44019</v>
      </c>
      <c r="C138" s="102">
        <f>'Italy-main'!J138/'Italy-main'!K138</f>
        <v>0.144236968705054</v>
      </c>
      <c r="D138" s="102">
        <f>'Italy-main'!J138/'Italy-main'!I138</f>
        <v>0.180997329045977</v>
      </c>
      <c r="E138" s="102">
        <f>'Italy-main'!K138/'Italy-main'!L138</f>
        <v>0.0424210855005187</v>
      </c>
      <c r="F138" s="102">
        <f>'Italy-main'!D138/'Italy-main'!K138</f>
        <v>0.000289308799947098</v>
      </c>
      <c r="G138" s="102">
        <f>('Italy-main'!J138+'Italy-main'!D138)/'Italy-main'!K138</f>
        <v>0.144526277505001</v>
      </c>
      <c r="H138" s="102"/>
      <c r="I138" s="102">
        <f>('Italy-main'!H138-'Italy-main'!H137)/'Italy-main'!H137</f>
        <v>-7.97014925373134</v>
      </c>
      <c r="J138" s="102">
        <f>'Italy-main'!E138/'Italy-main'!K138</f>
        <v>0.00417431268495098</v>
      </c>
      <c r="K138" s="103">
        <f>'Italy-main'!J138-'Italy-main'!J137</f>
        <v>30</v>
      </c>
      <c r="L138" s="102">
        <f>(K138-K137)/K137</f>
        <v>2.75</v>
      </c>
      <c r="M138" s="102">
        <f>K138/'Italy-main'!J137</f>
        <v>0.000860363073216898</v>
      </c>
      <c r="N138" s="120"/>
      <c r="O138" s="121"/>
      <c r="P138" s="103">
        <f>'Italy-main'!L138-'Italy-main'!L137</f>
        <v>43219</v>
      </c>
      <c r="Q138" s="102">
        <f>R138/P138</f>
        <v>0.0031699021263796</v>
      </c>
      <c r="R138" s="104">
        <f>'Italy-main'!K138-'Italy-main'!K137</f>
        <v>137</v>
      </c>
    </row>
    <row r="139" ht="24.6" customHeight="1">
      <c r="B139" s="125">
        <v>44020</v>
      </c>
      <c r="C139" s="105">
        <f>'Italy-main'!J139/'Italy-main'!K139</f>
        <v>0.144183952855473</v>
      </c>
      <c r="D139" s="105">
        <f>'Italy-main'!J139/'Italy-main'!I139</f>
        <v>0.180303656269366</v>
      </c>
      <c r="E139" s="105">
        <f>'Italy-main'!K139/'Italy-main'!L139</f>
        <v>0.0420827456380789</v>
      </c>
      <c r="F139" s="105">
        <f>'Italy-main'!D139/'Italy-main'!K139</f>
        <v>0.000293207900920508</v>
      </c>
      <c r="G139" s="105">
        <f>('Italy-main'!J139+'Italy-main'!D139)/'Italy-main'!K139</f>
        <v>0.144477160756394</v>
      </c>
      <c r="H139" s="105"/>
      <c r="I139" s="105">
        <f>('Italy-main'!H139-'Italy-main'!H138)/'Italy-main'!H138</f>
        <v>0.385438972162741</v>
      </c>
      <c r="J139" s="105">
        <f>'Italy-main'!E139/'Italy-main'!K139</f>
        <v>0.00400579808299848</v>
      </c>
      <c r="K139" s="106">
        <f>'Italy-main'!J139-'Italy-main'!J138</f>
        <v>15</v>
      </c>
      <c r="L139" s="105">
        <f>(K139-K138)/K138</f>
        <v>-0.5</v>
      </c>
      <c r="M139" s="105">
        <f>K139/'Italy-main'!J138</f>
        <v>0.000429811742456804</v>
      </c>
      <c r="N139" s="118"/>
      <c r="O139" s="119"/>
      <c r="P139" s="106">
        <f>'Italy-main'!L139-'Italy-main'!L138</f>
        <v>50443</v>
      </c>
      <c r="Q139" s="105">
        <f>R139/P139</f>
        <v>0.00382610074737823</v>
      </c>
      <c r="R139" s="107">
        <f>'Italy-main'!K139-'Italy-main'!K138</f>
        <v>193</v>
      </c>
    </row>
    <row r="140" ht="24.6" customHeight="1">
      <c r="B140" s="125">
        <v>44021</v>
      </c>
      <c r="C140" s="102">
        <f>'Italy-main'!J140/'Italy-main'!K140</f>
        <v>0.144106154817361</v>
      </c>
      <c r="D140" s="102">
        <f>'Italy-main'!J140/'Italy-main'!I140</f>
        <v>0.180051346028931</v>
      </c>
      <c r="E140" s="102">
        <f>'Italy-main'!K140/'Italy-main'!L140</f>
        <v>0.0417387389807718</v>
      </c>
      <c r="F140" s="102">
        <f>'Italy-main'!D140/'Italy-main'!K140</f>
        <v>0.000284696921559809</v>
      </c>
      <c r="G140" s="102">
        <f>('Italy-main'!J140+'Italy-main'!D140)/'Italy-main'!K140</f>
        <v>0.144390851738921</v>
      </c>
      <c r="H140" s="102"/>
      <c r="I140" s="102">
        <f>('Italy-main'!H140-'Italy-main'!H139)/'Italy-main'!H139</f>
        <v>-0.789799072642968</v>
      </c>
      <c r="J140" s="102">
        <f>'Italy-main'!E140/'Italy-main'!K140</f>
        <v>0.00387847980095972</v>
      </c>
      <c r="K140" s="103">
        <f>'Italy-main'!J140-'Italy-main'!J139</f>
        <v>12</v>
      </c>
      <c r="L140" s="102">
        <f>(K140-K139)/K139</f>
        <v>-0.2</v>
      </c>
      <c r="M140" s="102">
        <f>K140/'Italy-main'!J139</f>
        <v>0.000343701666953085</v>
      </c>
      <c r="N140" s="120"/>
      <c r="O140" s="121"/>
      <c r="P140" s="103">
        <f>'Italy-main'!L140-'Italy-main'!L139</f>
        <v>52552</v>
      </c>
      <c r="Q140" s="102">
        <f>R140/P140</f>
        <v>0.00407215710153752</v>
      </c>
      <c r="R140" s="104">
        <f>'Italy-main'!K140-'Italy-main'!K139</f>
        <v>214</v>
      </c>
    </row>
    <row r="141" ht="24.6" customHeight="1">
      <c r="B141" s="125">
        <v>44022</v>
      </c>
      <c r="C141" s="105">
        <f>'Italy-main'!J141/'Italy-main'!K141</f>
        <v>0.143991691360416</v>
      </c>
      <c r="D141" s="105">
        <f>'Italy-main'!J141/'Italy-main'!I141</f>
        <v>0.179839710098676</v>
      </c>
      <c r="E141" s="105">
        <f>'Italy-main'!K141/'Italy-main'!L141</f>
        <v>0.0414440149071989</v>
      </c>
      <c r="F141" s="105">
        <f>'Italy-main'!D141/'Italy-main'!K141</f>
        <v>0.000267887684997053</v>
      </c>
      <c r="G141" s="105">
        <f>('Italy-main'!J141+'Italy-main'!D141)/'Italy-main'!K141</f>
        <v>0.144259579045413</v>
      </c>
      <c r="H141" s="105"/>
      <c r="I141" s="105">
        <f>('Italy-main'!H141-'Italy-main'!H140)/'Italy-main'!H140</f>
        <v>-0.772058823529412</v>
      </c>
      <c r="J141" s="105">
        <f>'Italy-main'!E141/'Italy-main'!K141</f>
        <v>0.00374630624095879</v>
      </c>
      <c r="K141" s="106">
        <f>'Italy-main'!J141-'Italy-main'!J140</f>
        <v>12</v>
      </c>
      <c r="L141" s="105">
        <f>(K141-K140)/K140</f>
        <v>0</v>
      </c>
      <c r="M141" s="105">
        <f>K141/'Italy-main'!J140</f>
        <v>0.000343583576705033</v>
      </c>
      <c r="N141" s="118"/>
      <c r="O141" s="119"/>
      <c r="P141" s="106">
        <f>'Italy-main'!L141-'Italy-main'!L140</f>
        <v>47953</v>
      </c>
      <c r="Q141" s="105">
        <f>R141/P141</f>
        <v>0.00575563572664901</v>
      </c>
      <c r="R141" s="107">
        <f>'Italy-main'!K141-'Italy-main'!K140</f>
        <v>276</v>
      </c>
    </row>
    <row r="142" ht="24.6" customHeight="1">
      <c r="B142" s="125">
        <v>44023</v>
      </c>
      <c r="C142" s="102">
        <f>'Italy-main'!J142/'Italy-main'!K142</f>
        <v>0.14390903812179</v>
      </c>
      <c r="D142" s="102">
        <f>'Italy-main'!J142/'Italy-main'!I142</f>
        <v>0.179592864594843</v>
      </c>
      <c r="E142" s="102">
        <f>'Italy-main'!K142/'Italy-main'!L142</f>
        <v>0.0411532683721794</v>
      </c>
      <c r="F142" s="102">
        <f>'Italy-main'!D142/'Italy-main'!K142</f>
        <v>0.000275916599060236</v>
      </c>
      <c r="G142" s="102">
        <f>('Italy-main'!J142+'Italy-main'!D142)/'Italy-main'!K142</f>
        <v>0.144184954720851</v>
      </c>
      <c r="H142" s="102"/>
      <c r="I142" s="102">
        <f>('Italy-main'!H142-'Italy-main'!H141)/'Italy-main'!H141</f>
        <v>3.03225806451613</v>
      </c>
      <c r="J142" s="102">
        <f>'Italy-main'!E142/'Italy-main'!K142</f>
        <v>0.00367751526807151</v>
      </c>
      <c r="K142" s="103">
        <f>'Italy-main'!J142-'Italy-main'!J141</f>
        <v>7</v>
      </c>
      <c r="L142" s="102">
        <f>(K142-K141)/K141</f>
        <v>-0.416666666666667</v>
      </c>
      <c r="M142" s="102">
        <f>K142/'Italy-main'!J141</f>
        <v>0.000200354914419829</v>
      </c>
      <c r="N142" s="120"/>
      <c r="O142" s="121"/>
      <c r="P142" s="103">
        <f>'Italy-main'!L142-'Italy-main'!L141</f>
        <v>45931</v>
      </c>
      <c r="Q142" s="102">
        <f>R142/P142</f>
        <v>0.00409309616598811</v>
      </c>
      <c r="R142" s="104">
        <f>'Italy-main'!K142-'Italy-main'!K141</f>
        <v>188</v>
      </c>
    </row>
    <row r="143" ht="24.6" customHeight="1">
      <c r="B143" s="125">
        <v>44024</v>
      </c>
      <c r="C143" s="105">
        <f>'Italy-main'!J143/'Italy-main'!K143</f>
        <v>0.14380752156866</v>
      </c>
      <c r="D143" s="105">
        <f>'Italy-main'!J143/'Italy-main'!I143</f>
        <v>0.179317491586637</v>
      </c>
      <c r="E143" s="105">
        <f>'Italy-main'!K143/'Italy-main'!L143</f>
        <v>0.0409275526700547</v>
      </c>
      <c r="F143" s="105">
        <f>'Italy-main'!D143/'Italy-main'!K143</f>
        <v>0.000279765161831804</v>
      </c>
      <c r="G143" s="105">
        <f>('Italy-main'!J143+'Italy-main'!D143)/'Italy-main'!K143</f>
        <v>0.144087286730492</v>
      </c>
      <c r="H143" s="105"/>
      <c r="I143" s="105">
        <f>('Italy-main'!H143-'Italy-main'!H142)/'Italy-main'!H142</f>
        <v>-0.008</v>
      </c>
      <c r="J143" s="105">
        <f>'Italy-main'!E143/'Italy-main'!K143</f>
        <v>0.00347237936155944</v>
      </c>
      <c r="K143" s="106">
        <f>'Italy-main'!J143-'Italy-main'!J142</f>
        <v>9</v>
      </c>
      <c r="L143" s="105">
        <f>(K143-K142)/K142</f>
        <v>0.285714285714286</v>
      </c>
      <c r="M143" s="105">
        <f>K143/'Italy-main'!J142</f>
        <v>0.000257547574760338</v>
      </c>
      <c r="N143" s="118"/>
      <c r="O143" s="119"/>
      <c r="P143" s="106">
        <f>'Italy-main'!L143-'Italy-main'!L142</f>
        <v>38259</v>
      </c>
      <c r="Q143" s="105">
        <f>R143/P143</f>
        <v>0.00611620795107034</v>
      </c>
      <c r="R143" s="107">
        <f>'Italy-main'!K143-'Italy-main'!K142</f>
        <v>234</v>
      </c>
    </row>
  </sheetData>
  <mergeCells count="1">
    <mergeCell ref="B2:R2"/>
  </mergeCells>
  <pageMargins left="1" right="1" top="1" bottom="1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J142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26" customWidth="1"/>
    <col min="2" max="10" width="16.3516" style="126" customWidth="1"/>
    <col min="11" max="16384" width="16.3516" style="126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6">
        <v>31</v>
      </c>
      <c r="I2" t="s" s="4">
        <v>32</v>
      </c>
      <c r="J2" t="s" s="6">
        <v>33</v>
      </c>
    </row>
    <row r="3" ht="26" customHeight="1">
      <c r="B3" s="10">
        <v>43885</v>
      </c>
      <c r="C3" s="11">
        <v>1</v>
      </c>
      <c r="D3" s="127">
        <v>1</v>
      </c>
      <c r="E3" s="128">
        <v>221</v>
      </c>
      <c r="F3" s="128">
        <v>1</v>
      </c>
      <c r="G3" s="128">
        <v>1</v>
      </c>
      <c r="H3" s="128">
        <v>1</v>
      </c>
      <c r="I3" s="128">
        <v>1</v>
      </c>
      <c r="J3" s="128">
        <v>1</v>
      </c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30">
        <v>93</v>
      </c>
      <c r="F4" s="130">
        <f>D4-D3</f>
        <v>2</v>
      </c>
      <c r="G4" s="130">
        <f>E4-E3</f>
        <v>-128</v>
      </c>
      <c r="H4" s="130">
        <f>F4-F3</f>
        <v>1</v>
      </c>
      <c r="I4" s="130">
        <f>G4-G3</f>
        <v>-129</v>
      </c>
      <c r="J4" s="130">
        <f>'Italy-main'!J5+COUNTA($B3:$B4)</f>
        <v>12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8">
        <v>78</v>
      </c>
      <c r="F5" s="128">
        <f>D5-D4</f>
        <v>-1</v>
      </c>
      <c r="G5" s="128">
        <f>E5-E4</f>
        <v>-15</v>
      </c>
      <c r="H5" s="128">
        <f>F5-F4</f>
        <v>-3</v>
      </c>
      <c r="I5" s="128">
        <f>G5-G4</f>
        <v>113</v>
      </c>
      <c r="J5" s="128">
        <f>COUNTA($B3:$B5)</f>
        <v>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30">
        <v>250</v>
      </c>
      <c r="F6" s="130">
        <f>D6-D5</f>
        <v>3</v>
      </c>
      <c r="G6" s="130">
        <f>E6-E5</f>
        <v>172</v>
      </c>
      <c r="H6" s="130">
        <f>F6-F5</f>
        <v>4</v>
      </c>
      <c r="I6" s="130">
        <f>G6-G5</f>
        <v>187</v>
      </c>
      <c r="J6" s="130">
        <f>COUNTA($B3:$B6)</f>
        <v>4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8">
        <v>238</v>
      </c>
      <c r="F7" s="128">
        <f>D7-D6</f>
        <v>-1</v>
      </c>
      <c r="G7" s="128">
        <f>E7-E6</f>
        <v>-12</v>
      </c>
      <c r="H7" s="128">
        <f>F7-F6</f>
        <v>-4</v>
      </c>
      <c r="I7" s="128">
        <f>G7-G6</f>
        <v>-184</v>
      </c>
      <c r="J7" s="128">
        <f>COUNTA($B3:$B7)</f>
        <v>5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30">
        <v>240</v>
      </c>
      <c r="F8" s="130">
        <f>D8-D7</f>
        <v>4</v>
      </c>
      <c r="G8" s="130">
        <f>E8-E7</f>
        <v>2</v>
      </c>
      <c r="H8" s="130">
        <f>F8-F7</f>
        <v>5</v>
      </c>
      <c r="I8" s="130">
        <f>G8-G7</f>
        <v>14</v>
      </c>
      <c r="J8" s="130">
        <f>COUNTA($B3:$B8)</f>
        <v>6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8">
        <v>566</v>
      </c>
      <c r="F9" s="128">
        <f>D9-D8</f>
        <v>-3</v>
      </c>
      <c r="G9" s="128">
        <f>E9-E8</f>
        <v>326</v>
      </c>
      <c r="H9" s="128">
        <f>F9-F8</f>
        <v>-7</v>
      </c>
      <c r="I9" s="128">
        <f>G9-G8</f>
        <v>324</v>
      </c>
      <c r="J9" s="128">
        <f>COUNTA($B3:$B9)</f>
        <v>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30">
        <v>342</v>
      </c>
      <c r="F10" s="130">
        <f>D10-D9</f>
        <v>13</v>
      </c>
      <c r="G10" s="130">
        <f>E10-E9</f>
        <v>-224</v>
      </c>
      <c r="H10" s="130">
        <f>F10-F9</f>
        <v>16</v>
      </c>
      <c r="I10" s="130">
        <f>G10-G9</f>
        <v>-550</v>
      </c>
      <c r="J10" s="130">
        <f>COUNTA($B3:$B10)</f>
        <v>8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8">
        <v>466</v>
      </c>
      <c r="F11" s="128">
        <f>D11-D10</f>
        <v>9</v>
      </c>
      <c r="G11" s="128">
        <f>E11-E10</f>
        <v>124</v>
      </c>
      <c r="H11" s="128">
        <f>F11-F10</f>
        <v>-4</v>
      </c>
      <c r="I11" s="128">
        <f>G11-G10</f>
        <v>348</v>
      </c>
      <c r="J11" s="128">
        <f>COUNTA($B3:$B11)</f>
        <v>9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30">
        <v>587</v>
      </c>
      <c r="F12" s="130">
        <f>D12-D11</f>
        <v>1</v>
      </c>
      <c r="G12" s="130">
        <f>E12-E11</f>
        <v>121</v>
      </c>
      <c r="H12" s="130">
        <f>F12-F11</f>
        <v>-8</v>
      </c>
      <c r="I12" s="130">
        <f>G12-G11</f>
        <v>-3</v>
      </c>
      <c r="J12" s="130">
        <f>COUNTA($B3:$B12)</f>
        <v>10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8">
        <v>769</v>
      </c>
      <c r="F13" s="128">
        <f>D13-D12</f>
        <v>13</v>
      </c>
      <c r="G13" s="128">
        <f>E13-E12</f>
        <v>182</v>
      </c>
      <c r="H13" s="128">
        <f>F13-F12</f>
        <v>12</v>
      </c>
      <c r="I13" s="128">
        <f>G13-G12</f>
        <v>61</v>
      </c>
      <c r="J13" s="128">
        <f>COUNTA($B3:$B13)</f>
        <v>11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30">
        <v>778</v>
      </c>
      <c r="F14" s="130">
        <f>D14-D13</f>
        <v>8</v>
      </c>
      <c r="G14" s="130">
        <f>E14-E13</f>
        <v>9</v>
      </c>
      <c r="H14" s="130">
        <f>F14-F13</f>
        <v>-5</v>
      </c>
      <c r="I14" s="130">
        <f>G14-G13</f>
        <v>-173</v>
      </c>
      <c r="J14" s="130">
        <f>COUNTA($B3:$B14)</f>
        <v>12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8">
        <v>1247</v>
      </c>
      <c r="F15" s="128">
        <f>D15-D14</f>
        <v>-13</v>
      </c>
      <c r="G15" s="128">
        <f>E15-E14</f>
        <v>469</v>
      </c>
      <c r="H15" s="128">
        <f>F15-F14</f>
        <v>-21</v>
      </c>
      <c r="I15" s="128">
        <f>G15-G14</f>
        <v>460</v>
      </c>
      <c r="J15" s="128">
        <f>COUNTA($B3:$B15)</f>
        <v>13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30">
        <v>1492</v>
      </c>
      <c r="F16" s="130">
        <f>D16-D15</f>
        <v>97</v>
      </c>
      <c r="G16" s="130">
        <f>E16-E15</f>
        <v>245</v>
      </c>
      <c r="H16" s="130">
        <f>F16-F15</f>
        <v>110</v>
      </c>
      <c r="I16" s="130">
        <f>G16-G15</f>
        <v>-224</v>
      </c>
      <c r="J16" s="130">
        <f>COUNTA($B3:$B16)</f>
        <v>14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8">
        <v>1797</v>
      </c>
      <c r="F17" s="128">
        <f>D17-D16</f>
        <v>-36</v>
      </c>
      <c r="G17" s="128">
        <f>E17-E16</f>
        <v>305</v>
      </c>
      <c r="H17" s="128">
        <f>F17-F16</f>
        <v>-133</v>
      </c>
      <c r="I17" s="128">
        <f>G17-G16</f>
        <v>60</v>
      </c>
      <c r="J17" s="128">
        <f>COUNTA($B3:$B17)</f>
        <v>15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30">
        <v>977</v>
      </c>
      <c r="F18" s="130">
        <f>D18-D17</f>
        <v>71</v>
      </c>
      <c r="G18" s="130">
        <f>E18-E17</f>
        <v>-820</v>
      </c>
      <c r="H18" s="130">
        <f>F18-F17</f>
        <v>107</v>
      </c>
      <c r="I18" s="130">
        <f>G18-G17</f>
        <v>-1125</v>
      </c>
      <c r="J18" s="130">
        <f>COUNTA($B3:$B18)</f>
        <v>16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8">
        <v>2313</v>
      </c>
      <c r="F19" s="128">
        <f>D19-D18</f>
        <v>28</v>
      </c>
      <c r="G19" s="128">
        <f>E19-E18</f>
        <v>1336</v>
      </c>
      <c r="H19" s="128">
        <f>F19-F18</f>
        <v>-43</v>
      </c>
      <c r="I19" s="128">
        <f>G19-G18</f>
        <v>2156</v>
      </c>
      <c r="J19" s="128">
        <f>COUNTA($B3:$B19)</f>
        <v>17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30">
        <v>2651</v>
      </c>
      <c r="F20" s="130">
        <f>D20-D19</f>
        <v>-7</v>
      </c>
      <c r="G20" s="130">
        <f>E20-E19</f>
        <v>338</v>
      </c>
      <c r="H20" s="130">
        <f>F20-F19</f>
        <v>-35</v>
      </c>
      <c r="I20" s="130">
        <f>G20-G19</f>
        <v>-998</v>
      </c>
      <c r="J20" s="130">
        <f>COUNTA($B3:$B20)</f>
        <v>18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8">
        <v>2547</v>
      </c>
      <c r="F21" s="128">
        <f>D21-D20</f>
        <v>61</v>
      </c>
      <c r="G21" s="128">
        <f>E21-E20</f>
        <v>-104</v>
      </c>
      <c r="H21" s="128">
        <f>F21-F20</f>
        <v>68</v>
      </c>
      <c r="I21" s="128">
        <f>G21-G20</f>
        <v>-442</v>
      </c>
      <c r="J21" s="128">
        <f>COUNTA($B3:$B21)</f>
        <v>19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30">
        <v>3497</v>
      </c>
      <c r="F22" s="130">
        <f>D22-D21</f>
        <v>-75</v>
      </c>
      <c r="G22" s="130">
        <f>E22-E21</f>
        <v>950</v>
      </c>
      <c r="H22" s="130">
        <f>F22-F21</f>
        <v>-136</v>
      </c>
      <c r="I22" s="130">
        <f>G22-G21</f>
        <v>1054</v>
      </c>
      <c r="J22" s="130">
        <f>COUNTA($B3:$B22)</f>
        <v>20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8">
        <v>3590</v>
      </c>
      <c r="F23" s="128">
        <f>D23-D22</f>
        <v>193</v>
      </c>
      <c r="G23" s="128">
        <f>E23-E22</f>
        <v>93</v>
      </c>
      <c r="H23" s="128">
        <f>F23-F22</f>
        <v>268</v>
      </c>
      <c r="I23" s="128">
        <f>G23-G22</f>
        <v>-857</v>
      </c>
      <c r="J23" s="128">
        <f>COUNTA($B3:$B23)</f>
        <v>21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30">
        <v>3233</v>
      </c>
      <c r="F24" s="130">
        <f>D24-D23</f>
        <v>-19</v>
      </c>
      <c r="G24" s="130">
        <f>E24-E23</f>
        <v>-357</v>
      </c>
      <c r="H24" s="130">
        <f>F24-F23</f>
        <v>-212</v>
      </c>
      <c r="I24" s="130">
        <f>G24-G23</f>
        <v>-450</v>
      </c>
      <c r="J24" s="130">
        <f>COUNTA($B3:$B24)</f>
        <v>22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8">
        <v>3526</v>
      </c>
      <c r="F25" s="128">
        <f>D25-D24</f>
        <v>-4</v>
      </c>
      <c r="G25" s="128">
        <f>E25-E24</f>
        <v>293</v>
      </c>
      <c r="H25" s="128">
        <f>F25-F24</f>
        <v>15</v>
      </c>
      <c r="I25" s="128">
        <f>G25-G24</f>
        <v>650</v>
      </c>
      <c r="J25" s="128">
        <f>COUNTA($B3:$B25)</f>
        <v>23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30">
        <v>4207</v>
      </c>
      <c r="F26" s="130">
        <f>D26-D25</f>
        <v>130</v>
      </c>
      <c r="G26" s="130">
        <f>E26-E25</f>
        <v>681</v>
      </c>
      <c r="H26" s="130">
        <f>F26-F25</f>
        <v>134</v>
      </c>
      <c r="I26" s="130">
        <f>G26-G25</f>
        <v>388</v>
      </c>
      <c r="J26" s="130">
        <f>COUNTA($B3:$B26)</f>
        <v>24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8">
        <v>5322</v>
      </c>
      <c r="F27" s="128">
        <f>D27-D26</f>
        <v>-48</v>
      </c>
      <c r="G27" s="128">
        <f>E27-E26</f>
        <v>1115</v>
      </c>
      <c r="H27" s="128">
        <f>F27-F26</f>
        <v>-178</v>
      </c>
      <c r="I27" s="128">
        <f>G27-G26</f>
        <v>434</v>
      </c>
      <c r="J27" s="128">
        <f>COUNTA($B3:$B27)</f>
        <v>25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30">
        <v>5986</v>
      </c>
      <c r="F28" s="130">
        <f>D28-D27</f>
        <v>200</v>
      </c>
      <c r="G28" s="130">
        <f>E28-E27</f>
        <v>664</v>
      </c>
      <c r="H28" s="130">
        <f>F28-F27</f>
        <v>248</v>
      </c>
      <c r="I28" s="130">
        <f>G28-G27</f>
        <v>-451</v>
      </c>
      <c r="J28" s="130">
        <f>COUNTA($B3:$B28)</f>
        <v>26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8">
        <v>6557</v>
      </c>
      <c r="F29" s="128">
        <f>D29-D28</f>
        <v>166</v>
      </c>
      <c r="G29" s="128">
        <f>E29-E28</f>
        <v>571</v>
      </c>
      <c r="H29" s="128">
        <f>F29-F28</f>
        <v>-34</v>
      </c>
      <c r="I29" s="128">
        <f>G29-G28</f>
        <v>-93</v>
      </c>
      <c r="J29" s="128">
        <f>COUNTA($B3:$B29)</f>
        <v>27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30">
        <v>5560</v>
      </c>
      <c r="F30" s="130">
        <f>D30-D29</f>
        <v>-142</v>
      </c>
      <c r="G30" s="130">
        <f>E30-E29</f>
        <v>-997</v>
      </c>
      <c r="H30" s="130">
        <f>F30-F29</f>
        <v>-308</v>
      </c>
      <c r="I30" s="130">
        <f>G30-G29</f>
        <v>-1568</v>
      </c>
      <c r="J30" s="130">
        <f>COUNTA($B3:$B30)</f>
        <v>28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8">
        <v>4789</v>
      </c>
      <c r="F31" s="128">
        <f>D31-D30</f>
        <v>-50</v>
      </c>
      <c r="G31" s="128">
        <f>E31-E30</f>
        <v>-771</v>
      </c>
      <c r="H31" s="128">
        <f>F31-F30</f>
        <v>92</v>
      </c>
      <c r="I31" s="128">
        <f>G31-G30</f>
        <v>226</v>
      </c>
      <c r="J31" s="128">
        <f>COUNTA($B3:$B31)</f>
        <v>29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30">
        <v>5249</v>
      </c>
      <c r="F32" s="130">
        <f>D32-D31</f>
        <v>142</v>
      </c>
      <c r="G32" s="130">
        <f>E32-E31</f>
        <v>460</v>
      </c>
      <c r="H32" s="130">
        <f>F32-F31</f>
        <v>192</v>
      </c>
      <c r="I32" s="130">
        <f>G32-G31</f>
        <v>1231</v>
      </c>
      <c r="J32" s="130">
        <f>COUNTA($B3:$B32)</f>
        <v>30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8">
        <v>5210</v>
      </c>
      <c r="F33" s="128">
        <f>D33-D32</f>
        <v>-60</v>
      </c>
      <c r="G33" s="128">
        <f>E33-E32</f>
        <v>-39</v>
      </c>
      <c r="H33" s="128">
        <f>F33-F32</f>
        <v>-202</v>
      </c>
      <c r="I33" s="128">
        <f>G33-G32</f>
        <v>-499</v>
      </c>
      <c r="J33" s="128">
        <f>COUNTA($B3:$B33)</f>
        <v>31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30">
        <v>6153</v>
      </c>
      <c r="F34" s="130">
        <f>D34-D33</f>
        <v>-21</v>
      </c>
      <c r="G34" s="130">
        <f>E34-E33</f>
        <v>943</v>
      </c>
      <c r="H34" s="130">
        <f>F34-F33</f>
        <v>39</v>
      </c>
      <c r="I34" s="130">
        <f>G34-G33</f>
        <v>982</v>
      </c>
      <c r="J34" s="130">
        <f>COUNTA($B3:$B34)</f>
        <v>32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8">
        <v>5959</v>
      </c>
      <c r="F35" s="128">
        <f>D35-D34</f>
        <v>307</v>
      </c>
      <c r="G35" s="128">
        <f>E35-E34</f>
        <v>-194</v>
      </c>
      <c r="H35" s="128">
        <f>F35-F34</f>
        <v>328</v>
      </c>
      <c r="I35" s="128">
        <f>G35-G34</f>
        <v>-1137</v>
      </c>
      <c r="J35" s="128">
        <f>COUNTA($B3:$B35)</f>
        <v>33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30">
        <v>5974</v>
      </c>
      <c r="F36" s="130">
        <f>D36-D35</f>
        <v>-80</v>
      </c>
      <c r="G36" s="130">
        <f>E36-E35</f>
        <v>15</v>
      </c>
      <c r="H36" s="130">
        <f>F36-F35</f>
        <v>-387</v>
      </c>
      <c r="I36" s="130">
        <f>G36-G35</f>
        <v>209</v>
      </c>
      <c r="J36" s="130">
        <f>COUNTA($B3:$B36)</f>
        <v>34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8">
        <v>5217</v>
      </c>
      <c r="F37" s="128">
        <f>D37-D36</f>
        <v>-133</v>
      </c>
      <c r="G37" s="128">
        <f>E37-E36</f>
        <v>-757</v>
      </c>
      <c r="H37" s="128">
        <f>F37-F36</f>
        <v>-53</v>
      </c>
      <c r="I37" s="128">
        <f>G37-G36</f>
        <v>-772</v>
      </c>
      <c r="J37" s="128">
        <f>COUNTA($B3:$B37)</f>
        <v>35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30">
        <v>4050</v>
      </c>
      <c r="F38" s="130">
        <f>D38-D37</f>
        <v>56</v>
      </c>
      <c r="G38" s="130">
        <f>E38-E37</f>
        <v>-1167</v>
      </c>
      <c r="H38" s="130">
        <f>F38-F37</f>
        <v>189</v>
      </c>
      <c r="I38" s="130">
        <f>G38-G37</f>
        <v>-410</v>
      </c>
      <c r="J38" s="130">
        <f>COUNTA($B3:$B38)</f>
        <v>36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8">
        <v>4053</v>
      </c>
      <c r="F39" s="128">
        <f>D39-D38</f>
        <v>25</v>
      </c>
      <c r="G39" s="128">
        <f>E39-E38</f>
        <v>3</v>
      </c>
      <c r="H39" s="128">
        <f>F39-F38</f>
        <v>-31</v>
      </c>
      <c r="I39" s="128">
        <f>G39-G38</f>
        <v>1170</v>
      </c>
      <c r="J39" s="128">
        <f>COUNTA($B3:$B39)</f>
        <v>37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30">
        <v>4782</v>
      </c>
      <c r="F40" s="130">
        <f>D40-D39</f>
        <v>-110</v>
      </c>
      <c r="G40" s="130">
        <f>E40-E39</f>
        <v>729</v>
      </c>
      <c r="H40" s="130">
        <f>F40-F39</f>
        <v>-135</v>
      </c>
      <c r="I40" s="130">
        <f>G40-G39</f>
        <v>726</v>
      </c>
      <c r="J40" s="130">
        <f>COUNTA($B3:$B40)</f>
        <v>38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8">
        <v>4668</v>
      </c>
      <c r="F41" s="128">
        <f>D41-D40</f>
        <v>33</v>
      </c>
      <c r="G41" s="128">
        <f>E41-E40</f>
        <v>-114</v>
      </c>
      <c r="H41" s="128">
        <f>F41-F40</f>
        <v>143</v>
      </c>
      <c r="I41" s="128">
        <f>G41-G40</f>
        <v>-843</v>
      </c>
      <c r="J41" s="128">
        <f>COUNTA($B3:$B41)</f>
        <v>39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30">
        <v>4585</v>
      </c>
      <c r="F42" s="130">
        <f>D42-D41</f>
        <v>6</v>
      </c>
      <c r="G42" s="130">
        <f>E42-E41</f>
        <v>-83</v>
      </c>
      <c r="H42" s="130">
        <f>F42-F41</f>
        <v>-27</v>
      </c>
      <c r="I42" s="130">
        <f>G42-G41</f>
        <v>31</v>
      </c>
      <c r="J42" s="130">
        <f>COUNTA($B3:$B42)</f>
        <v>40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8">
        <v>4805</v>
      </c>
      <c r="F43" s="128">
        <f>D43-D42</f>
        <v>-85</v>
      </c>
      <c r="G43" s="128">
        <f>E43-E42</f>
        <v>220</v>
      </c>
      <c r="H43" s="128">
        <f>F43-F42</f>
        <v>-91</v>
      </c>
      <c r="I43" s="128">
        <f>G43-G42</f>
        <v>303</v>
      </c>
      <c r="J43" s="128">
        <f>COUNTA($B3:$B43)</f>
        <v>41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30">
        <v>4316</v>
      </c>
      <c r="F44" s="130">
        <f>D44-D43</f>
        <v>-156</v>
      </c>
      <c r="G44" s="130">
        <f>E44-E43</f>
        <v>-489</v>
      </c>
      <c r="H44" s="130">
        <f>F44-F43</f>
        <v>-71</v>
      </c>
      <c r="I44" s="130">
        <f>G44-G43</f>
        <v>-709</v>
      </c>
      <c r="J44" s="130">
        <f>COUNTA($B3:$B44)</f>
        <v>42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8">
        <v>3599</v>
      </c>
      <c r="F45" s="128">
        <f>D45-D44</f>
        <v>111</v>
      </c>
      <c r="G45" s="128">
        <f>E45-E44</f>
        <v>-717</v>
      </c>
      <c r="H45" s="128">
        <f>F45-F44</f>
        <v>267</v>
      </c>
      <c r="I45" s="128">
        <f>G45-G44</f>
        <v>-228</v>
      </c>
      <c r="J45" s="128">
        <f>COUNTA($B3:$B45)</f>
        <v>43</v>
      </c>
    </row>
    <row r="46" ht="26" customHeight="1">
      <c r="B46" s="77">
        <v>43928</v>
      </c>
      <c r="C46" s="141">
        <v>880</v>
      </c>
      <c r="D46" s="129">
        <f>'Italy-main'!J47-'Italy-main'!J46</f>
        <v>604</v>
      </c>
      <c r="E46" s="130">
        <v>3039</v>
      </c>
      <c r="F46" s="130">
        <f>D46-D45</f>
        <v>-32</v>
      </c>
      <c r="G46" s="130">
        <f>E46-E45</f>
        <v>-560</v>
      </c>
      <c r="H46" s="130">
        <f>F46-F45</f>
        <v>-143</v>
      </c>
      <c r="I46" s="130">
        <f>G46-G45</f>
        <v>157</v>
      </c>
      <c r="J46" s="130">
        <f>COUNTA($B3:$B46)</f>
        <v>44</v>
      </c>
    </row>
    <row r="47" ht="26" customHeight="1">
      <c r="B47" s="77">
        <v>43929</v>
      </c>
      <c r="C47" s="140">
        <v>1195</v>
      </c>
      <c r="D47" s="127">
        <f>'Italy-main'!J48-'Italy-main'!J47</f>
        <v>542</v>
      </c>
      <c r="E47" s="128">
        <v>3836</v>
      </c>
      <c r="F47" s="128">
        <f>D47-D46</f>
        <v>-62</v>
      </c>
      <c r="G47" s="128">
        <f>E47-E46</f>
        <v>797</v>
      </c>
      <c r="H47" s="128">
        <f>F47-F46</f>
        <v>-30</v>
      </c>
      <c r="I47" s="128">
        <f>G47-G46</f>
        <v>1357</v>
      </c>
      <c r="J47" s="142"/>
    </row>
    <row r="48" ht="26" customHeight="1">
      <c r="B48" s="77">
        <v>43930</v>
      </c>
      <c r="C48" s="141">
        <v>1615</v>
      </c>
      <c r="D48" s="129">
        <f>'Italy-main'!J49-'Italy-main'!J48</f>
        <v>610</v>
      </c>
      <c r="E48" s="130">
        <v>4204</v>
      </c>
      <c r="F48" s="130">
        <f>D48-D47</f>
        <v>68</v>
      </c>
      <c r="G48" s="130">
        <f>E48-E47</f>
        <v>368</v>
      </c>
      <c r="H48" s="130">
        <f>F48-F47</f>
        <v>130</v>
      </c>
      <c r="I48" s="130">
        <f>G48-G47</f>
        <v>-429</v>
      </c>
      <c r="J48" s="143"/>
    </row>
    <row r="49" ht="26" customHeight="1">
      <c r="B49" s="77">
        <v>43931</v>
      </c>
      <c r="C49" s="140">
        <v>1396</v>
      </c>
      <c r="D49" s="127">
        <f>'Italy-main'!J50-'Italy-main'!J49</f>
        <v>570</v>
      </c>
      <c r="E49" s="128">
        <v>3951</v>
      </c>
      <c r="F49" s="128">
        <f>D49-D48</f>
        <v>-40</v>
      </c>
      <c r="G49" s="128">
        <f>E49-E48</f>
        <v>-253</v>
      </c>
      <c r="H49" s="128">
        <f>F49-F48</f>
        <v>-108</v>
      </c>
      <c r="I49" s="128">
        <f>G49-G48</f>
        <v>-621</v>
      </c>
      <c r="J49" s="142"/>
    </row>
    <row r="50" ht="26" customHeight="1">
      <c r="B50" s="77">
        <v>43932</v>
      </c>
      <c r="C50" s="141">
        <v>1996</v>
      </c>
      <c r="D50" s="129">
        <f>'Italy-main'!J51-'Italy-main'!J50</f>
        <v>619</v>
      </c>
      <c r="E50" s="130">
        <v>4694</v>
      </c>
      <c r="F50" s="130">
        <f>D50-D49</f>
        <v>49</v>
      </c>
      <c r="G50" s="130">
        <f>E50-E49</f>
        <v>743</v>
      </c>
      <c r="H50" s="130">
        <f>F50-F49</f>
        <v>89</v>
      </c>
      <c r="I50" s="130">
        <f>G50-G49</f>
        <v>996</v>
      </c>
      <c r="J50" s="143"/>
    </row>
    <row r="51" ht="26" customHeight="1">
      <c r="B51" s="77">
        <v>43933</v>
      </c>
      <c r="C51" s="140">
        <v>1984</v>
      </c>
      <c r="D51" s="127">
        <f>'Italy-main'!J52-'Italy-main'!J51</f>
        <v>431</v>
      </c>
      <c r="E51" s="128">
        <v>4092</v>
      </c>
      <c r="F51" s="128">
        <f>D51-D50</f>
        <v>-188</v>
      </c>
      <c r="G51" s="128">
        <f>E51-E50</f>
        <v>-602</v>
      </c>
      <c r="H51" s="128">
        <f>F51-F50</f>
        <v>-237</v>
      </c>
      <c r="I51" s="128">
        <f>G51-G50</f>
        <v>-1345</v>
      </c>
      <c r="J51" s="142"/>
    </row>
    <row r="52" ht="26" customHeight="1">
      <c r="B52" s="77">
        <v>43934</v>
      </c>
      <c r="C52" s="141">
        <v>1363</v>
      </c>
      <c r="D52" s="129">
        <f>'Italy-main'!J53-'Italy-main'!J52</f>
        <v>566</v>
      </c>
      <c r="E52" s="130">
        <v>3153</v>
      </c>
      <c r="F52" s="130">
        <f>D52-D51</f>
        <v>135</v>
      </c>
      <c r="G52" s="130">
        <f>E52-E51</f>
        <v>-939</v>
      </c>
      <c r="H52" s="130">
        <f>F52-F51</f>
        <v>323</v>
      </c>
      <c r="I52" s="130">
        <f>G52-G51</f>
        <v>-337</v>
      </c>
      <c r="J52" s="143"/>
    </row>
    <row r="53" ht="26" customHeight="1">
      <c r="B53" s="77">
        <v>43935</v>
      </c>
      <c r="C53" s="140">
        <v>675</v>
      </c>
      <c r="D53" s="127">
        <f>'Italy-main'!J54-'Italy-main'!J53</f>
        <v>602</v>
      </c>
      <c r="E53" s="128">
        <v>2972</v>
      </c>
      <c r="F53" s="128">
        <f>D53-D52</f>
        <v>36</v>
      </c>
      <c r="G53" s="128">
        <f>E53-E52</f>
        <v>-181</v>
      </c>
      <c r="H53" s="128">
        <f>F53-F52</f>
        <v>-99</v>
      </c>
      <c r="I53" s="128">
        <f>G53-G52</f>
        <v>758</v>
      </c>
      <c r="J53" s="142"/>
    </row>
    <row r="54" ht="26" customHeight="1">
      <c r="B54" s="77">
        <v>43936</v>
      </c>
      <c r="C54" s="141">
        <v>1127</v>
      </c>
      <c r="D54" s="129">
        <f>'Italy-main'!J55-'Italy-main'!J54</f>
        <v>578</v>
      </c>
      <c r="E54" s="130">
        <v>2667</v>
      </c>
      <c r="F54" s="130">
        <f>D54-D53</f>
        <v>-24</v>
      </c>
      <c r="G54" s="130">
        <f>E54-E53</f>
        <v>-305</v>
      </c>
      <c r="H54" s="130">
        <f>F54-F53</f>
        <v>-60</v>
      </c>
      <c r="I54" s="130">
        <f>G54-G53</f>
        <v>-124</v>
      </c>
      <c r="J54" s="143"/>
    </row>
    <row r="55" ht="26" customHeight="1">
      <c r="B55" s="77">
        <v>43937</v>
      </c>
      <c r="C55" s="140">
        <v>1189</v>
      </c>
      <c r="D55" s="127">
        <f>'Italy-main'!J56-'Italy-main'!J55</f>
        <v>525</v>
      </c>
      <c r="E55" s="128">
        <v>3786</v>
      </c>
      <c r="F55" s="128">
        <f>D55-D54</f>
        <v>-53</v>
      </c>
      <c r="G55" s="128">
        <f>E55-E54</f>
        <v>1119</v>
      </c>
      <c r="H55" s="128">
        <f>F55-F54</f>
        <v>-29</v>
      </c>
      <c r="I55" s="128">
        <f>G55-G54</f>
        <v>1424</v>
      </c>
      <c r="J55" s="142"/>
    </row>
    <row r="56" ht="24.65" customHeight="1">
      <c r="B56" s="77">
        <v>43938</v>
      </c>
      <c r="C56" s="144">
        <v>355</v>
      </c>
      <c r="D56" s="129">
        <f>'Italy-main'!J57-'Italy-main'!J56</f>
        <v>575</v>
      </c>
      <c r="E56" s="130">
        <v>3493</v>
      </c>
      <c r="F56" s="130">
        <f>D56-D55</f>
        <v>50</v>
      </c>
      <c r="G56" s="130">
        <f>E56-E55</f>
        <v>-293</v>
      </c>
      <c r="H56" s="130">
        <f>F56-F55</f>
        <v>103</v>
      </c>
      <c r="I56" s="130">
        <f>G56-G55</f>
        <v>-1412</v>
      </c>
      <c r="J56" s="143"/>
    </row>
    <row r="57" ht="26" customHeight="1">
      <c r="B57" s="77">
        <v>43939</v>
      </c>
      <c r="C57" s="140">
        <v>809</v>
      </c>
      <c r="D57" s="127">
        <f>'Italy-main'!J58-'Italy-main'!J57</f>
        <v>482</v>
      </c>
      <c r="E57" s="128">
        <v>3491</v>
      </c>
      <c r="F57" s="128">
        <f>D57-D56</f>
        <v>-93</v>
      </c>
      <c r="G57" s="128">
        <f>E57-E56</f>
        <v>-2</v>
      </c>
      <c r="H57" s="128">
        <f>F57-F56</f>
        <v>-143</v>
      </c>
      <c r="I57" s="128">
        <f>G57-G56</f>
        <v>291</v>
      </c>
      <c r="J57" s="142"/>
    </row>
    <row r="58" ht="26" customHeight="1">
      <c r="B58" s="77">
        <v>43940</v>
      </c>
      <c r="C58" s="141">
        <v>486</v>
      </c>
      <c r="D58" s="129">
        <f>'Italy-main'!J59-'Italy-main'!J58</f>
        <v>433</v>
      </c>
      <c r="E58" s="130">
        <v>3047</v>
      </c>
      <c r="F58" s="130">
        <f>D58-D57</f>
        <v>-49</v>
      </c>
      <c r="G58" s="130">
        <f>E58-E57</f>
        <v>-444</v>
      </c>
      <c r="H58" s="130">
        <f>F58-F57</f>
        <v>44</v>
      </c>
      <c r="I58" s="130">
        <f>G58-G57</f>
        <v>-442</v>
      </c>
      <c r="J58" s="143"/>
    </row>
    <row r="59" ht="26" customHeight="1">
      <c r="B59" s="77">
        <v>43941</v>
      </c>
      <c r="C59" s="140">
        <v>-20</v>
      </c>
      <c r="D59" s="127">
        <f>'Italy-main'!J60-'Italy-main'!J59</f>
        <v>454</v>
      </c>
      <c r="E59" s="128">
        <v>2256</v>
      </c>
      <c r="F59" s="128">
        <f>D59-D58</f>
        <v>21</v>
      </c>
      <c r="G59" s="128">
        <f>E59-E58</f>
        <v>-791</v>
      </c>
      <c r="H59" s="128">
        <f>F59-F58</f>
        <v>70</v>
      </c>
      <c r="I59" s="128">
        <f>G59-G58</f>
        <v>-347</v>
      </c>
      <c r="J59" s="142"/>
    </row>
    <row r="60" ht="26" customHeight="1">
      <c r="B60" s="77">
        <v>43942</v>
      </c>
      <c r="C60" s="141">
        <v>-528</v>
      </c>
      <c r="D60" s="129">
        <f>'Italy-main'!J61-'Italy-main'!J60</f>
        <v>534</v>
      </c>
      <c r="E60" s="130">
        <v>2729</v>
      </c>
      <c r="F60" s="130">
        <f>D60-D59</f>
        <v>80</v>
      </c>
      <c r="G60" s="130">
        <f>E60-E59</f>
        <v>473</v>
      </c>
      <c r="H60" s="130">
        <f>F60-F59</f>
        <v>59</v>
      </c>
      <c r="I60" s="130">
        <f>G60-G59</f>
        <v>1264</v>
      </c>
      <c r="J60" s="143"/>
    </row>
    <row r="61" ht="26" customHeight="1">
      <c r="B61" s="77">
        <v>43943</v>
      </c>
      <c r="C61" s="140">
        <v>-10</v>
      </c>
      <c r="D61" s="127">
        <f>'Italy-main'!J62-'Italy-main'!J61</f>
        <v>437</v>
      </c>
      <c r="E61" s="128">
        <v>3370</v>
      </c>
      <c r="F61" s="128">
        <f>D61-D60</f>
        <v>-97</v>
      </c>
      <c r="G61" s="128">
        <f>E61-E60</f>
        <v>641</v>
      </c>
      <c r="H61" s="128">
        <f>F61-F60</f>
        <v>-177</v>
      </c>
      <c r="I61" s="128">
        <f>G61-G60</f>
        <v>168</v>
      </c>
      <c r="J61" s="142"/>
    </row>
    <row r="62" ht="26" customHeight="1">
      <c r="B62" s="77">
        <v>43944</v>
      </c>
      <c r="C62" s="141">
        <v>-851</v>
      </c>
      <c r="D62" s="129">
        <f>'Italy-main'!J63-'Italy-main'!J62</f>
        <v>464</v>
      </c>
      <c r="E62" s="130">
        <v>2646</v>
      </c>
      <c r="F62" s="130">
        <f>D62-D61</f>
        <v>27</v>
      </c>
      <c r="G62" s="130">
        <f>E62-E61</f>
        <v>-724</v>
      </c>
      <c r="H62" s="130">
        <f>F62-F61</f>
        <v>124</v>
      </c>
      <c r="I62" s="130">
        <f>G62-G61</f>
        <v>-1365</v>
      </c>
      <c r="J62" s="143"/>
    </row>
    <row r="63" ht="26" customHeight="1">
      <c r="B63" s="77">
        <v>43945</v>
      </c>
      <c r="C63" s="140">
        <v>-321</v>
      </c>
      <c r="D63" s="127">
        <f>'Italy-main'!J64-'Italy-main'!J63</f>
        <v>420</v>
      </c>
      <c r="E63" s="128">
        <v>3021</v>
      </c>
      <c r="F63" s="128">
        <f>D63-D62</f>
        <v>-44</v>
      </c>
      <c r="G63" s="128">
        <f>E63-E62</f>
        <v>375</v>
      </c>
      <c r="H63" s="128">
        <f>F63-F62</f>
        <v>-71</v>
      </c>
      <c r="I63" s="128">
        <f>G63-G62</f>
        <v>1099</v>
      </c>
      <c r="J63" s="142"/>
    </row>
    <row r="64" ht="26" customHeight="1">
      <c r="B64" s="77">
        <v>43946</v>
      </c>
      <c r="C64" s="141">
        <v>-680</v>
      </c>
      <c r="D64" s="129">
        <f>'Italy-main'!J65-'Italy-main'!J64</f>
        <v>415</v>
      </c>
      <c r="E64" s="130">
        <v>2357</v>
      </c>
      <c r="F64" s="130">
        <f>D64-D63</f>
        <v>-5</v>
      </c>
      <c r="G64" s="130">
        <f>E64-E63</f>
        <v>-664</v>
      </c>
      <c r="H64" s="130">
        <f>F64-F63</f>
        <v>39</v>
      </c>
      <c r="I64" s="130">
        <f>G64-G63</f>
        <v>-1039</v>
      </c>
      <c r="J64" s="143"/>
    </row>
    <row r="65" ht="26" customHeight="1">
      <c r="B65" s="77">
        <v>43947</v>
      </c>
      <c r="C65" s="140">
        <v>256</v>
      </c>
      <c r="D65" s="127">
        <f>'Italy-main'!J66-'Italy-main'!J65</f>
        <v>260</v>
      </c>
      <c r="E65" s="128">
        <v>2324</v>
      </c>
      <c r="F65" s="128">
        <f>D65-D64</f>
        <v>-155</v>
      </c>
      <c r="G65" s="128">
        <f>E65-E64</f>
        <v>-33</v>
      </c>
      <c r="H65" s="128">
        <f>F65-F64</f>
        <v>-150</v>
      </c>
      <c r="I65" s="128">
        <f>G65-G64</f>
        <v>631</v>
      </c>
      <c r="J65" s="142"/>
    </row>
    <row r="66" ht="26" customHeight="1">
      <c r="B66" s="77">
        <v>43948</v>
      </c>
      <c r="C66" s="141">
        <v>-290</v>
      </c>
      <c r="D66" s="129">
        <f>'Italy-main'!J67-'Italy-main'!J66</f>
        <v>333</v>
      </c>
      <c r="E66" s="130">
        <v>1739</v>
      </c>
      <c r="F66" s="130">
        <f>D66-D65</f>
        <v>73</v>
      </c>
      <c r="G66" s="130">
        <f>E66-E65</f>
        <v>-585</v>
      </c>
      <c r="H66" s="130">
        <f>F66-F65</f>
        <v>228</v>
      </c>
      <c r="I66" s="130">
        <f>G66-G65</f>
        <v>-552</v>
      </c>
      <c r="J66" s="143"/>
    </row>
    <row r="67" ht="26" customHeight="1">
      <c r="B67" s="77">
        <v>43949</v>
      </c>
      <c r="C67" s="140">
        <v>-608</v>
      </c>
      <c r="D67" s="127">
        <f>'Italy-main'!J68-'Italy-main'!J67</f>
        <v>382</v>
      </c>
      <c r="E67" s="128">
        <v>2091</v>
      </c>
      <c r="F67" s="128">
        <f>D67-D66</f>
        <v>49</v>
      </c>
      <c r="G67" s="128">
        <f>E67-E66</f>
        <v>352</v>
      </c>
      <c r="H67" s="128">
        <f>F67-F66</f>
        <v>-24</v>
      </c>
      <c r="I67" s="128">
        <f>G67-G66</f>
        <v>937</v>
      </c>
      <c r="J67" s="142"/>
    </row>
    <row r="68" ht="26" customHeight="1">
      <c r="B68" s="77">
        <v>43950</v>
      </c>
      <c r="C68" s="141">
        <v>-548</v>
      </c>
      <c r="D68" s="129">
        <f>'Italy-main'!J69-'Italy-main'!J68</f>
        <v>323</v>
      </c>
      <c r="E68" s="130">
        <v>2086</v>
      </c>
      <c r="F68" s="130">
        <f>D68-D67</f>
        <v>-59</v>
      </c>
      <c r="G68" s="130">
        <f>E68-E67</f>
        <v>-5</v>
      </c>
      <c r="H68" s="130">
        <f>F68-F67</f>
        <v>-108</v>
      </c>
      <c r="I68" s="130">
        <f>G68-G67</f>
        <v>-357</v>
      </c>
      <c r="J68" s="143"/>
    </row>
    <row r="69" ht="26" customHeight="1">
      <c r="B69" s="77">
        <v>43951</v>
      </c>
      <c r="C69" s="140">
        <v>-3106</v>
      </c>
      <c r="D69" s="127">
        <f>'Italy-main'!J70-'Italy-main'!J69</f>
        <v>285</v>
      </c>
      <c r="E69" s="128">
        <v>1872</v>
      </c>
      <c r="F69" s="128">
        <f>D69-D68</f>
        <v>-38</v>
      </c>
      <c r="G69" s="128">
        <f>E69-E68</f>
        <v>-214</v>
      </c>
      <c r="H69" s="128">
        <f>F69-F68</f>
        <v>21</v>
      </c>
      <c r="I69" s="128">
        <f>G69-G68</f>
        <v>-209</v>
      </c>
      <c r="J69" s="142"/>
    </row>
    <row r="70" ht="26" customHeight="1">
      <c r="B70" s="77">
        <v>43952</v>
      </c>
      <c r="C70" s="141">
        <v>-608</v>
      </c>
      <c r="D70" s="129">
        <f>'Italy-main'!J71-'Italy-main'!J70</f>
        <v>269</v>
      </c>
      <c r="E70" s="130">
        <v>1965</v>
      </c>
      <c r="F70" s="130">
        <f>D70-D69</f>
        <v>-16</v>
      </c>
      <c r="G70" s="130">
        <f>E70-E69</f>
        <v>93</v>
      </c>
      <c r="H70" s="130">
        <f>F70-F69</f>
        <v>22</v>
      </c>
      <c r="I70" s="130">
        <f>G70-G69</f>
        <v>307</v>
      </c>
      <c r="J70" s="143"/>
    </row>
    <row r="71" ht="26" customHeight="1">
      <c r="B71" s="77">
        <v>43953</v>
      </c>
      <c r="C71" s="140">
        <v>-239</v>
      </c>
      <c r="D71" s="127">
        <f>'Italy-main'!J72-'Italy-main'!J71</f>
        <v>474</v>
      </c>
      <c r="E71" s="128">
        <v>1900</v>
      </c>
      <c r="F71" s="128">
        <f>D71-D70</f>
        <v>205</v>
      </c>
      <c r="G71" s="128">
        <f>E71-E70</f>
        <v>-65</v>
      </c>
      <c r="H71" s="128">
        <f>F71-F70</f>
        <v>221</v>
      </c>
      <c r="I71" s="128">
        <f>G71-G70</f>
        <v>-158</v>
      </c>
      <c r="J71" s="142"/>
    </row>
    <row r="72" ht="26" customHeight="1">
      <c r="B72" s="77">
        <v>43954</v>
      </c>
      <c r="C72" s="141">
        <v>-525</v>
      </c>
      <c r="D72" s="129">
        <f>'Italy-main'!J73-'Italy-main'!J72</f>
        <v>174</v>
      </c>
      <c r="E72" s="130">
        <v>1389</v>
      </c>
      <c r="F72" s="130">
        <f>D72-D71</f>
        <v>-300</v>
      </c>
      <c r="G72" s="130">
        <f>E72-E71</f>
        <v>-511</v>
      </c>
      <c r="H72" s="130">
        <f>F72-F71</f>
        <v>-505</v>
      </c>
      <c r="I72" s="130">
        <f>G72-G71</f>
        <v>-446</v>
      </c>
      <c r="J72" s="143"/>
    </row>
    <row r="73" ht="26" customHeight="1">
      <c r="B73" s="77">
        <v>43955</v>
      </c>
      <c r="C73" s="140">
        <v>-199</v>
      </c>
      <c r="D73" s="127">
        <f>'Italy-main'!J74-'Italy-main'!J73</f>
        <v>195</v>
      </c>
      <c r="E73" s="128">
        <v>1221</v>
      </c>
      <c r="F73" s="128">
        <f>D73-D72</f>
        <v>21</v>
      </c>
      <c r="G73" s="128">
        <f>E73-E72</f>
        <v>-168</v>
      </c>
      <c r="H73" s="128">
        <f>F73-F72</f>
        <v>321</v>
      </c>
      <c r="I73" s="128">
        <f>G73-G72</f>
        <v>343</v>
      </c>
      <c r="J73" s="142"/>
    </row>
    <row r="74" ht="26" customHeight="1">
      <c r="B74" s="77">
        <v>43956</v>
      </c>
      <c r="C74" s="141">
        <v>-1513</v>
      </c>
      <c r="D74" s="129">
        <f>'Italy-main'!J75-'Italy-main'!J74</f>
        <v>236</v>
      </c>
      <c r="E74" s="130">
        <v>1075</v>
      </c>
      <c r="F74" s="130">
        <f>D74-D73</f>
        <v>41</v>
      </c>
      <c r="G74" s="130">
        <f>E74-E73</f>
        <v>-146</v>
      </c>
      <c r="H74" s="130">
        <f>F74-F73</f>
        <v>20</v>
      </c>
      <c r="I74" s="130">
        <f>G74-G73</f>
        <v>22</v>
      </c>
      <c r="J74" s="143"/>
    </row>
    <row r="75" ht="26" customHeight="1">
      <c r="B75" s="77">
        <v>43957</v>
      </c>
      <c r="C75" s="140">
        <v>-6939</v>
      </c>
      <c r="D75" s="127">
        <f>'Italy-main'!J76-'Italy-main'!J75</f>
        <v>369</v>
      </c>
      <c r="E75" s="128">
        <v>1444</v>
      </c>
      <c r="F75" s="128">
        <f>D75-D74</f>
        <v>133</v>
      </c>
      <c r="G75" s="128">
        <f>E75-E74</f>
        <v>369</v>
      </c>
      <c r="H75" s="128">
        <f>F75-F74</f>
        <v>92</v>
      </c>
      <c r="I75" s="128">
        <f>G75-G74</f>
        <v>515</v>
      </c>
      <c r="J75" s="142"/>
    </row>
    <row r="76" ht="26" customHeight="1">
      <c r="B76" s="77">
        <v>43958</v>
      </c>
      <c r="C76" s="141">
        <v>-1904</v>
      </c>
      <c r="D76" s="129">
        <f>'Italy-main'!J77-'Italy-main'!J76</f>
        <v>274</v>
      </c>
      <c r="E76" s="130">
        <v>1401</v>
      </c>
      <c r="F76" s="130">
        <f>D76-D75</f>
        <v>-95</v>
      </c>
      <c r="G76" s="130">
        <f>E76-E75</f>
        <v>-43</v>
      </c>
      <c r="H76" s="130">
        <f>F76-F75</f>
        <v>-228</v>
      </c>
      <c r="I76" s="130">
        <f>G76-G75</f>
        <v>-412</v>
      </c>
      <c r="J76" s="143"/>
    </row>
    <row r="77" ht="26" customHeight="1">
      <c r="B77" s="77">
        <v>43959</v>
      </c>
      <c r="C77" s="140">
        <v>-1663</v>
      </c>
      <c r="D77" s="127">
        <f>'Italy-main'!J78-'Italy-main'!J77</f>
        <v>243</v>
      </c>
      <c r="E77" s="128">
        <v>1327</v>
      </c>
      <c r="F77" s="128">
        <f>D77-D76</f>
        <v>-31</v>
      </c>
      <c r="G77" s="128">
        <f>E77-E76</f>
        <v>-74</v>
      </c>
      <c r="H77" s="128">
        <f>F77-F76</f>
        <v>64</v>
      </c>
      <c r="I77" s="128">
        <f>G77-G76</f>
        <v>-31</v>
      </c>
      <c r="J77" s="142"/>
    </row>
    <row r="78" ht="26" customHeight="1">
      <c r="B78" s="77">
        <v>43960</v>
      </c>
      <c r="C78" s="141">
        <v>-3119</v>
      </c>
      <c r="D78" s="129">
        <f>'Italy-main'!J79-'Italy-main'!J78</f>
        <v>194</v>
      </c>
      <c r="E78" s="130">
        <v>1083</v>
      </c>
      <c r="F78" s="130">
        <f>D78-D77</f>
        <v>-49</v>
      </c>
      <c r="G78" s="130">
        <f>E78-E77</f>
        <v>-244</v>
      </c>
      <c r="H78" s="130">
        <f>F78-F77</f>
        <v>-18</v>
      </c>
      <c r="I78" s="130">
        <f>G78-G77</f>
        <v>-170</v>
      </c>
      <c r="J78" s="143"/>
    </row>
    <row r="79" ht="26" customHeight="1">
      <c r="B79" s="77">
        <v>43961</v>
      </c>
      <c r="C79" s="140">
        <v>-1518</v>
      </c>
      <c r="D79" s="127">
        <f>'Italy-main'!J80-'Italy-main'!J79</f>
        <v>165</v>
      </c>
      <c r="E79" s="128">
        <v>802</v>
      </c>
      <c r="F79" s="128">
        <f>D79-D78</f>
        <v>-29</v>
      </c>
      <c r="G79" s="128">
        <f>E79-E78</f>
        <v>-281</v>
      </c>
      <c r="H79" s="128">
        <f>F79-F78</f>
        <v>20</v>
      </c>
      <c r="I79" s="128">
        <f>G79-G78</f>
        <v>-37</v>
      </c>
      <c r="J79" s="142"/>
    </row>
    <row r="80" ht="26" customHeight="1">
      <c r="B80" s="77">
        <v>43962</v>
      </c>
      <c r="C80" s="141">
        <v>-836</v>
      </c>
      <c r="D80" s="129">
        <f>'Italy-main'!J81-'Italy-main'!J80</f>
        <v>179</v>
      </c>
      <c r="E80" s="130">
        <v>744</v>
      </c>
      <c r="F80" s="130">
        <f>D80-D79</f>
        <v>14</v>
      </c>
      <c r="G80" s="130">
        <f>E80-E79</f>
        <v>-58</v>
      </c>
      <c r="H80" s="130">
        <f>F80-F79</f>
        <v>43</v>
      </c>
      <c r="I80" s="130">
        <f>G80-G79</f>
        <v>223</v>
      </c>
      <c r="J80" s="143"/>
    </row>
    <row r="81" ht="26" customHeight="1">
      <c r="B81" s="77">
        <v>43963</v>
      </c>
      <c r="C81" s="140">
        <v>-1222</v>
      </c>
      <c r="D81" s="127">
        <f>'Italy-main'!J82-'Italy-main'!J81</f>
        <v>172</v>
      </c>
      <c r="E81" s="128">
        <v>1402</v>
      </c>
      <c r="F81" s="128">
        <f>D81-D80</f>
        <v>-7</v>
      </c>
      <c r="G81" s="128">
        <f>E81-E80</f>
        <v>658</v>
      </c>
      <c r="H81" s="128">
        <f>F81-F80</f>
        <v>-21</v>
      </c>
      <c r="I81" s="128">
        <f>G81-G80</f>
        <v>716</v>
      </c>
      <c r="J81" s="142"/>
    </row>
    <row r="82" ht="26" customHeight="1">
      <c r="B82" s="77">
        <v>43964</v>
      </c>
      <c r="C82" s="141">
        <v>-2809</v>
      </c>
      <c r="D82" s="129">
        <f>'Italy-main'!J83-'Italy-main'!J82</f>
        <v>195</v>
      </c>
      <c r="E82" s="130">
        <v>888</v>
      </c>
      <c r="F82" s="130">
        <f>D82-D81</f>
        <v>23</v>
      </c>
      <c r="G82" s="130">
        <f>E82-E81</f>
        <v>-514</v>
      </c>
      <c r="H82" s="130">
        <f>F82-F81</f>
        <v>30</v>
      </c>
      <c r="I82" s="130">
        <f>G82-G81</f>
        <v>-1172</v>
      </c>
      <c r="J82" s="143"/>
    </row>
    <row r="83" ht="26" customHeight="1">
      <c r="B83" s="77">
        <v>43965</v>
      </c>
      <c r="C83" s="140">
        <v>-2017</v>
      </c>
      <c r="D83" s="127">
        <f>'Italy-main'!J84-'Italy-main'!J83</f>
        <v>262</v>
      </c>
      <c r="E83" s="128">
        <v>992</v>
      </c>
      <c r="F83" s="128">
        <f>D83-D82</f>
        <v>67</v>
      </c>
      <c r="G83" s="128">
        <f>E83-E82</f>
        <v>104</v>
      </c>
      <c r="H83" s="128">
        <f>F83-F82</f>
        <v>44</v>
      </c>
      <c r="I83" s="128">
        <f>G83-G82</f>
        <v>618</v>
      </c>
      <c r="J83" s="142"/>
    </row>
    <row r="84" ht="26" customHeight="1">
      <c r="B84" s="77">
        <v>43966</v>
      </c>
      <c r="C84" s="141">
        <v>-4370</v>
      </c>
      <c r="D84" s="129">
        <f>'Italy-main'!J85-'Italy-main'!J84</f>
        <v>242</v>
      </c>
      <c r="E84" s="130">
        <v>789</v>
      </c>
      <c r="F84" s="130">
        <f>D84-D83</f>
        <v>-20</v>
      </c>
      <c r="G84" s="130">
        <f>E84-E83</f>
        <v>-203</v>
      </c>
      <c r="H84" s="130">
        <f>F84-F83</f>
        <v>-87</v>
      </c>
      <c r="I84" s="130">
        <f>G84-G83</f>
        <v>-307</v>
      </c>
      <c r="J84" s="143"/>
    </row>
    <row r="85" ht="26" customHeight="1">
      <c r="B85" s="77">
        <v>43967</v>
      </c>
      <c r="C85" s="140">
        <v>-1883</v>
      </c>
      <c r="D85" s="127">
        <f>'Italy-main'!J86-'Italy-main'!J85</f>
        <v>153</v>
      </c>
      <c r="E85" s="128">
        <v>875</v>
      </c>
      <c r="F85" s="128">
        <f>D85-D84</f>
        <v>-89</v>
      </c>
      <c r="G85" s="128">
        <f>E85-E84</f>
        <v>86</v>
      </c>
      <c r="H85" s="128">
        <f>F85-F84</f>
        <v>-69</v>
      </c>
      <c r="I85" s="128">
        <f>G85-G84</f>
        <v>289</v>
      </c>
      <c r="J85" s="142"/>
    </row>
    <row r="86" ht="26" customHeight="1">
      <c r="B86" s="77">
        <v>43968</v>
      </c>
      <c r="C86" s="141">
        <v>-1836</v>
      </c>
      <c r="D86" s="129">
        <f>'Italy-main'!J87-'Italy-main'!J86</f>
        <v>145</v>
      </c>
      <c r="E86" s="130">
        <v>675</v>
      </c>
      <c r="F86" s="130">
        <f>D86-D85</f>
        <v>-8</v>
      </c>
      <c r="G86" s="130">
        <f>E86-E85</f>
        <v>-200</v>
      </c>
      <c r="H86" s="130">
        <f>F86-F85</f>
        <v>81</v>
      </c>
      <c r="I86" s="130">
        <f>G86-G85</f>
        <v>-286</v>
      </c>
      <c r="J86" s="143"/>
    </row>
    <row r="87" ht="26" customHeight="1">
      <c r="B87" s="77">
        <v>43969</v>
      </c>
      <c r="C87" s="140">
        <v>-1798</v>
      </c>
      <c r="D87" s="127">
        <f>'Italy-main'!J88-'Italy-main'!J87</f>
        <v>99</v>
      </c>
      <c r="E87" s="128">
        <v>451</v>
      </c>
      <c r="F87" s="128">
        <f>D87-D86</f>
        <v>-46</v>
      </c>
      <c r="G87" s="128">
        <f>E87-E86</f>
        <v>-224</v>
      </c>
      <c r="H87" s="128">
        <f>F87-F86</f>
        <v>-38</v>
      </c>
      <c r="I87" s="128">
        <f>G87-G86</f>
        <v>-24</v>
      </c>
      <c r="J87" s="142"/>
    </row>
    <row r="88" ht="26" customHeight="1">
      <c r="B88" s="77">
        <v>43970</v>
      </c>
      <c r="C88" s="141">
        <v>-1424</v>
      </c>
      <c r="D88" s="129">
        <f>'Italy-main'!J89-'Italy-main'!J88</f>
        <v>162</v>
      </c>
      <c r="E88" s="130">
        <v>813</v>
      </c>
      <c r="F88" s="130">
        <f>D88-D87</f>
        <v>63</v>
      </c>
      <c r="G88" s="130">
        <f>E88-E87</f>
        <v>362</v>
      </c>
      <c r="H88" s="130">
        <f>F88-F87</f>
        <v>109</v>
      </c>
      <c r="I88" s="130">
        <f>G88-G87</f>
        <v>586</v>
      </c>
      <c r="J88" s="143"/>
    </row>
    <row r="89" ht="26" customHeight="1">
      <c r="B89" s="77">
        <v>43971</v>
      </c>
      <c r="C89" s="140">
        <v>-2377</v>
      </c>
      <c r="D89" s="127">
        <f>'Italy-main'!J90-'Italy-main'!J89</f>
        <v>161</v>
      </c>
      <c r="E89" s="128">
        <v>665</v>
      </c>
      <c r="F89" s="128">
        <f>D89-D88</f>
        <v>-1</v>
      </c>
      <c r="G89" s="128">
        <f>E89-E88</f>
        <v>-148</v>
      </c>
      <c r="H89" s="128">
        <f>F89-F88</f>
        <v>-64</v>
      </c>
      <c r="I89" s="128">
        <f>G89-G88</f>
        <v>-510</v>
      </c>
      <c r="J89" s="142"/>
    </row>
    <row r="90" ht="26" customHeight="1">
      <c r="B90" s="77">
        <v>43972</v>
      </c>
      <c r="C90" s="141">
        <v>-1792</v>
      </c>
      <c r="D90" s="129">
        <f>'Italy-main'!J91-'Italy-main'!J90</f>
        <v>156</v>
      </c>
      <c r="E90" s="130">
        <v>642</v>
      </c>
      <c r="F90" s="130">
        <f>D90-D89</f>
        <v>-5</v>
      </c>
      <c r="G90" s="130">
        <f>E90-E89</f>
        <v>-23</v>
      </c>
      <c r="H90" s="130">
        <f>F90-F89</f>
        <v>-4</v>
      </c>
      <c r="I90" s="130">
        <f>G90-G89</f>
        <v>125</v>
      </c>
      <c r="J90" s="143"/>
    </row>
    <row r="91" ht="26" customHeight="1">
      <c r="B91" s="77">
        <v>43973</v>
      </c>
      <c r="C91" s="140">
        <v>-1638</v>
      </c>
      <c r="D91" s="127">
        <f>'Italy-main'!J92-'Italy-main'!J91</f>
        <v>130</v>
      </c>
      <c r="E91" s="128">
        <v>652</v>
      </c>
      <c r="F91" s="128">
        <f>D91-D90</f>
        <v>-26</v>
      </c>
      <c r="G91" s="128">
        <f>E91-E90</f>
        <v>10</v>
      </c>
      <c r="H91" s="128">
        <f>F91-F90</f>
        <v>-21</v>
      </c>
      <c r="I91" s="128">
        <f>G91-G90</f>
        <v>33</v>
      </c>
      <c r="J91" s="142"/>
    </row>
    <row r="92" ht="26" customHeight="1">
      <c r="B92" s="77">
        <v>43974</v>
      </c>
      <c r="C92" s="141">
        <v>-1570</v>
      </c>
      <c r="D92" s="129">
        <f>'Italy-main'!J93-'Italy-main'!J92</f>
        <v>119</v>
      </c>
      <c r="E92" s="130">
        <v>669</v>
      </c>
      <c r="F92" s="130">
        <f>D92-D91</f>
        <v>-11</v>
      </c>
      <c r="G92" s="130">
        <f>E92-E91</f>
        <v>17</v>
      </c>
      <c r="H92" s="130">
        <f>F92-F91</f>
        <v>15</v>
      </c>
      <c r="I92" s="130">
        <f>G92-G91</f>
        <v>7</v>
      </c>
      <c r="J92" s="143"/>
    </row>
    <row r="93" ht="26" customHeight="1">
      <c r="B93" s="77">
        <v>43975</v>
      </c>
      <c r="C93" s="140">
        <v>-1158</v>
      </c>
      <c r="D93" s="127">
        <f>'Italy-main'!J94-'Italy-main'!J93</f>
        <v>50</v>
      </c>
      <c r="E93" s="128">
        <v>531</v>
      </c>
      <c r="F93" s="128">
        <f>D93-D92</f>
        <v>-69</v>
      </c>
      <c r="G93" s="128">
        <f>E93-E92</f>
        <v>-138</v>
      </c>
      <c r="H93" s="128">
        <f>F93-F92</f>
        <v>-58</v>
      </c>
      <c r="I93" s="128">
        <f>G93-G92</f>
        <v>-155</v>
      </c>
      <c r="J93" s="142"/>
    </row>
    <row r="94" ht="26" customHeight="1">
      <c r="B94" s="77">
        <v>43976</v>
      </c>
      <c r="C94" s="141">
        <v>-1294</v>
      </c>
      <c r="D94" s="129">
        <f>'Italy-main'!J95-'Italy-main'!J94</f>
        <v>92</v>
      </c>
      <c r="E94" s="130">
        <v>300</v>
      </c>
      <c r="F94" s="130">
        <f>D94-D93</f>
        <v>42</v>
      </c>
      <c r="G94" s="130">
        <f>E94-E93</f>
        <v>-231</v>
      </c>
      <c r="H94" s="130">
        <f>F94-F93</f>
        <v>111</v>
      </c>
      <c r="I94" s="130">
        <f>G94-G93</f>
        <v>-93</v>
      </c>
      <c r="J94" s="143"/>
    </row>
    <row r="95" ht="26" customHeight="1">
      <c r="B95" s="77">
        <v>43977</v>
      </c>
      <c r="C95" s="140">
        <v>-2358</v>
      </c>
      <c r="D95" s="127">
        <f>'Italy-main'!J96-'Italy-main'!J95</f>
        <v>78</v>
      </c>
      <c r="E95" s="128">
        <v>397</v>
      </c>
      <c r="F95" s="128">
        <f>D95-D94</f>
        <v>-14</v>
      </c>
      <c r="G95" s="128">
        <f>E95-E94</f>
        <v>97</v>
      </c>
      <c r="H95" s="128">
        <f>F95-F94</f>
        <v>-56</v>
      </c>
      <c r="I95" s="128">
        <f>G95-G94</f>
        <v>328</v>
      </c>
      <c r="J95" s="142"/>
    </row>
    <row r="96" ht="26" customHeight="1">
      <c r="B96" s="77">
        <v>43978</v>
      </c>
      <c r="C96" s="141">
        <v>-1976</v>
      </c>
      <c r="D96" s="129">
        <f>'Italy-main'!J97-'Italy-main'!J96</f>
        <v>117</v>
      </c>
      <c r="E96" s="130">
        <v>584</v>
      </c>
      <c r="F96" s="130">
        <f>D96-D95</f>
        <v>39</v>
      </c>
      <c r="G96" s="130">
        <f>E96-E95</f>
        <v>187</v>
      </c>
      <c r="H96" s="130">
        <f>F96-F95</f>
        <v>53</v>
      </c>
      <c r="I96" s="130">
        <f>G96-G95</f>
        <v>90</v>
      </c>
      <c r="J96" s="143"/>
    </row>
    <row r="97" ht="26" customHeight="1">
      <c r="B97" s="77">
        <v>43979</v>
      </c>
      <c r="C97" s="140">
        <v>-2980</v>
      </c>
      <c r="D97" s="127">
        <f>'Italy-main'!J98-'Italy-main'!J97</f>
        <v>70</v>
      </c>
      <c r="E97" s="128">
        <v>593</v>
      </c>
      <c r="F97" s="128">
        <f>D97-D96</f>
        <v>-47</v>
      </c>
      <c r="G97" s="128">
        <f>E97-E96</f>
        <v>9</v>
      </c>
      <c r="H97" s="128">
        <f>F97-F96</f>
        <v>-86</v>
      </c>
      <c r="I97" s="128">
        <f>G97-G96</f>
        <v>-178</v>
      </c>
      <c r="J97" s="142"/>
    </row>
    <row r="98" ht="26" customHeight="1">
      <c r="B98" s="77">
        <v>43980</v>
      </c>
      <c r="C98" s="141">
        <v>-1811</v>
      </c>
      <c r="D98" s="129">
        <f>'Italy-main'!J99-'Italy-main'!J98</f>
        <v>87</v>
      </c>
      <c r="E98" s="130">
        <v>516</v>
      </c>
      <c r="F98" s="130">
        <f>D98-D97</f>
        <v>17</v>
      </c>
      <c r="G98" s="130">
        <f>E98-E97</f>
        <v>-77</v>
      </c>
      <c r="H98" s="130">
        <f>F98-F97</f>
        <v>64</v>
      </c>
      <c r="I98" s="130">
        <f>G98-G97</f>
        <v>-86</v>
      </c>
      <c r="J98" s="143"/>
    </row>
    <row r="99" ht="26" customHeight="1">
      <c r="B99" s="77">
        <v>43981</v>
      </c>
      <c r="C99" s="140">
        <v>-2484</v>
      </c>
      <c r="D99" s="127">
        <f>'Italy-main'!J100-'Italy-main'!J99</f>
        <v>111</v>
      </c>
      <c r="E99" s="128">
        <v>416</v>
      </c>
      <c r="F99" s="128">
        <f>D99-D98</f>
        <v>24</v>
      </c>
      <c r="G99" s="128">
        <f>E99-E98</f>
        <v>-100</v>
      </c>
      <c r="H99" s="128">
        <f>F99-F98</f>
        <v>7</v>
      </c>
      <c r="I99" s="128">
        <f>G99-G98</f>
        <v>-23</v>
      </c>
      <c r="J99" s="142"/>
    </row>
    <row r="100" ht="26" customHeight="1">
      <c r="B100" s="77">
        <v>43982</v>
      </c>
      <c r="C100" s="141">
        <v>-1616</v>
      </c>
      <c r="D100" s="129">
        <f>'Italy-main'!J101-'Italy-main'!J100</f>
        <v>75</v>
      </c>
      <c r="E100" s="130">
        <v>355</v>
      </c>
      <c r="F100" s="130">
        <f>D100-D99</f>
        <v>-36</v>
      </c>
      <c r="G100" s="130">
        <f>E100-E99</f>
        <v>-61</v>
      </c>
      <c r="H100" s="130">
        <f>F100-F99</f>
        <v>-60</v>
      </c>
      <c r="I100" s="130">
        <f>G100-G99</f>
        <v>39</v>
      </c>
      <c r="J100" s="143"/>
    </row>
    <row r="101" ht="26" customHeight="1">
      <c r="B101" s="77">
        <v>43983</v>
      </c>
      <c r="C101" s="140">
        <v>-708</v>
      </c>
      <c r="D101" s="127">
        <f>'Italy-main'!J102-'Italy-main'!J101</f>
        <v>60</v>
      </c>
      <c r="E101" s="128">
        <v>178</v>
      </c>
      <c r="F101" s="128">
        <f>D101-D100</f>
        <v>-15</v>
      </c>
      <c r="G101" s="128">
        <f>E101-E100</f>
        <v>-177</v>
      </c>
      <c r="H101" s="128">
        <f>F101-F100</f>
        <v>21</v>
      </c>
      <c r="I101" s="128">
        <f>G101-G100</f>
        <v>-116</v>
      </c>
      <c r="J101" s="142"/>
    </row>
    <row r="102" ht="26" customHeight="1">
      <c r="B102" s="77">
        <v>43984</v>
      </c>
      <c r="C102" s="141">
        <v>-1474</v>
      </c>
      <c r="D102" s="129">
        <f>'Italy-main'!J103-'Italy-main'!J102</f>
        <v>55</v>
      </c>
      <c r="E102" s="130">
        <v>318</v>
      </c>
      <c r="F102" s="130">
        <f>D102-D101</f>
        <v>-5</v>
      </c>
      <c r="G102" s="130">
        <f>E102-E101</f>
        <v>140</v>
      </c>
      <c r="H102" s="130">
        <f>F102-F101</f>
        <v>10</v>
      </c>
      <c r="I102" s="130">
        <f>G102-G101</f>
        <v>317</v>
      </c>
      <c r="J102" s="143"/>
    </row>
    <row r="103" ht="26" customHeight="1">
      <c r="B103" s="77">
        <v>43985</v>
      </c>
      <c r="C103" s="140">
        <v>-596</v>
      </c>
      <c r="D103" s="127">
        <f>'Italy-main'!J104-'Italy-main'!J103</f>
        <v>71</v>
      </c>
      <c r="E103" s="128">
        <v>321</v>
      </c>
      <c r="F103" s="128">
        <f>D103-D102</f>
        <v>16</v>
      </c>
      <c r="G103" s="128">
        <f>E103-E102</f>
        <v>3</v>
      </c>
      <c r="H103" s="128">
        <f>F103-F102</f>
        <v>21</v>
      </c>
      <c r="I103" s="128">
        <f>G103-G102</f>
        <v>-137</v>
      </c>
      <c r="J103" s="142"/>
    </row>
    <row r="104" ht="26" customHeight="1">
      <c r="B104" s="77">
        <v>43986</v>
      </c>
      <c r="C104" s="141">
        <v>-868</v>
      </c>
      <c r="D104" s="129">
        <f>'Italy-main'!J105-'Italy-main'!J104</f>
        <v>88</v>
      </c>
      <c r="E104" s="130">
        <v>177</v>
      </c>
      <c r="F104" s="130">
        <f>D104-D103</f>
        <v>17</v>
      </c>
      <c r="G104" s="130">
        <f>E104-E103</f>
        <v>-144</v>
      </c>
      <c r="H104" s="130">
        <f>F104-F103</f>
        <v>1</v>
      </c>
      <c r="I104" s="130">
        <f>G104-G103</f>
        <v>-147</v>
      </c>
      <c r="J104" s="143"/>
    </row>
    <row r="105" ht="26" customHeight="1">
      <c r="B105" s="77">
        <v>43987</v>
      </c>
      <c r="C105" s="140">
        <v>-1453</v>
      </c>
      <c r="D105" s="127">
        <f>'Italy-main'!J106-'Italy-main'!J105</f>
        <v>85</v>
      </c>
      <c r="E105" s="128">
        <v>518</v>
      </c>
      <c r="F105" s="128">
        <f>D105-D104</f>
        <v>-3</v>
      </c>
      <c r="G105" s="128">
        <f>E105-E104</f>
        <v>341</v>
      </c>
      <c r="H105" s="128">
        <f>F105-F104</f>
        <v>-20</v>
      </c>
      <c r="I105" s="128">
        <f>G105-G104</f>
        <v>485</v>
      </c>
      <c r="J105" s="142"/>
    </row>
    <row r="106" ht="26" customHeight="1">
      <c r="B106" s="77">
        <v>43988</v>
      </c>
      <c r="C106" s="141">
        <v>-1099</v>
      </c>
      <c r="D106" s="129">
        <f>'Italy-main'!J107-'Italy-main'!J106</f>
        <v>72</v>
      </c>
      <c r="E106" s="130">
        <v>270</v>
      </c>
      <c r="F106" s="130">
        <f>D106-D105</f>
        <v>-13</v>
      </c>
      <c r="G106" s="130">
        <f>E106-E105</f>
        <v>-248</v>
      </c>
      <c r="H106" s="130">
        <f>F106-F105</f>
        <v>-10</v>
      </c>
      <c r="I106" s="130">
        <f>G106-G105</f>
        <v>-589</v>
      </c>
      <c r="J106" s="143"/>
    </row>
    <row r="107" ht="26" customHeight="1">
      <c r="B107" s="77">
        <v>43989</v>
      </c>
      <c r="C107" s="140">
        <v>-615</v>
      </c>
      <c r="D107" s="127">
        <f>'Italy-main'!J108-'Italy-main'!J107</f>
        <v>53</v>
      </c>
      <c r="E107" s="128">
        <v>197</v>
      </c>
      <c r="F107" s="128">
        <f>D107-D106</f>
        <v>-19</v>
      </c>
      <c r="G107" s="128">
        <f>E107-E106</f>
        <v>-73</v>
      </c>
      <c r="H107" s="128">
        <f>F107-F106</f>
        <v>-6</v>
      </c>
      <c r="I107" s="128">
        <f>G107-G106</f>
        <v>175</v>
      </c>
      <c r="J107" s="142"/>
    </row>
    <row r="108" ht="26" customHeight="1">
      <c r="B108" s="77">
        <v>43990</v>
      </c>
      <c r="C108" s="141">
        <v>-532</v>
      </c>
      <c r="D108" s="129">
        <f>'Italy-main'!J109-'Italy-main'!J108</f>
        <v>65</v>
      </c>
      <c r="E108" s="130">
        <v>280</v>
      </c>
      <c r="F108" s="130">
        <f>D108-D107</f>
        <v>12</v>
      </c>
      <c r="G108" s="130">
        <f>E108-E107</f>
        <v>83</v>
      </c>
      <c r="H108" s="130">
        <f>F108-F107</f>
        <v>31</v>
      </c>
      <c r="I108" s="130">
        <f>G108-G107</f>
        <v>156</v>
      </c>
      <c r="J108" s="143"/>
    </row>
    <row r="109" ht="26" customHeight="1">
      <c r="B109" s="77">
        <v>43991</v>
      </c>
      <c r="C109" s="140">
        <v>-1858</v>
      </c>
      <c r="D109" s="127">
        <f>'Italy-main'!J110-'Italy-main'!J109</f>
        <v>79</v>
      </c>
      <c r="E109" s="128">
        <v>283</v>
      </c>
      <c r="F109" s="128">
        <f>D109-D108</f>
        <v>14</v>
      </c>
      <c r="G109" s="128">
        <f>E109-E108</f>
        <v>3</v>
      </c>
      <c r="H109" s="128">
        <f>F109-F108</f>
        <v>2</v>
      </c>
      <c r="I109" s="128">
        <f>G109-G108</f>
        <v>-80</v>
      </c>
      <c r="J109" s="142"/>
    </row>
    <row r="110" ht="26" customHeight="1">
      <c r="B110" s="77">
        <v>43992</v>
      </c>
      <c r="C110" s="141">
        <v>-1162</v>
      </c>
      <c r="D110" s="129">
        <f>'Italy-main'!J111-'Italy-main'!J110</f>
        <v>71</v>
      </c>
      <c r="E110" s="130">
        <v>202</v>
      </c>
      <c r="F110" s="130">
        <f>D110-D109</f>
        <v>-8</v>
      </c>
      <c r="G110" s="130">
        <f>E110-E109</f>
        <v>-81</v>
      </c>
      <c r="H110" s="130">
        <f>F110-F109</f>
        <v>-22</v>
      </c>
      <c r="I110" s="130">
        <f>G110-G109</f>
        <v>-84</v>
      </c>
      <c r="J110" s="143"/>
    </row>
    <row r="111" ht="26" customHeight="1">
      <c r="B111" s="77">
        <v>43993</v>
      </c>
      <c r="C111" s="140">
        <v>-1073</v>
      </c>
      <c r="D111" s="127">
        <f>'Italy-main'!J112-'Italy-main'!J111</f>
        <v>53</v>
      </c>
      <c r="E111" s="128">
        <v>379</v>
      </c>
      <c r="F111" s="128">
        <f>D111-D110</f>
        <v>-18</v>
      </c>
      <c r="G111" s="128">
        <f>E111-E110</f>
        <v>177</v>
      </c>
      <c r="H111" s="128">
        <f>F111-F110</f>
        <v>-10</v>
      </c>
      <c r="I111" s="128">
        <f>G111-G110</f>
        <v>258</v>
      </c>
      <c r="J111" s="142"/>
    </row>
    <row r="112" ht="26" customHeight="1">
      <c r="B112" s="77">
        <v>43994</v>
      </c>
      <c r="C112" s="141">
        <v>-1640</v>
      </c>
      <c r="D112" s="129">
        <f>'Italy-main'!J113-'Italy-main'!J112</f>
        <v>56</v>
      </c>
      <c r="E112" s="130">
        <v>163</v>
      </c>
      <c r="F112" s="130">
        <f>D112-D111</f>
        <v>3</v>
      </c>
      <c r="G112" s="130">
        <f>E112-E111</f>
        <v>-216</v>
      </c>
      <c r="H112" s="130">
        <f>F112-F111</f>
        <v>21</v>
      </c>
      <c r="I112" s="130">
        <f>G112-G111</f>
        <v>-393</v>
      </c>
      <c r="J112" s="143"/>
    </row>
    <row r="113" ht="26" customHeight="1">
      <c r="B113" s="77">
        <v>43995</v>
      </c>
      <c r="C113" s="140">
        <v>-1512</v>
      </c>
      <c r="D113" s="127">
        <f>'Italy-main'!J114-'Italy-main'!J113</f>
        <v>78</v>
      </c>
      <c r="E113" s="128">
        <v>346</v>
      </c>
      <c r="F113" s="128">
        <f>D113-D112</f>
        <v>22</v>
      </c>
      <c r="G113" s="128">
        <f>E113-E112</f>
        <v>183</v>
      </c>
      <c r="H113" s="128">
        <f>F113-F112</f>
        <v>19</v>
      </c>
      <c r="I113" s="128">
        <f>G113-G112</f>
        <v>399</v>
      </c>
      <c r="J113" s="142"/>
    </row>
    <row r="114" ht="26" customHeight="1">
      <c r="B114" s="77">
        <v>43996</v>
      </c>
      <c r="C114" s="141">
        <v>-1211</v>
      </c>
      <c r="D114" s="129">
        <f>'Italy-main'!J115-'Italy-main'!J114</f>
        <v>44</v>
      </c>
      <c r="E114" s="130">
        <v>338</v>
      </c>
      <c r="F114" s="130">
        <f>D114-D113</f>
        <v>-34</v>
      </c>
      <c r="G114" s="130">
        <f>E114-E113</f>
        <v>-8</v>
      </c>
      <c r="H114" s="130">
        <f>F114-F113</f>
        <v>-56</v>
      </c>
      <c r="I114" s="130">
        <f>G114-G113</f>
        <v>-191</v>
      </c>
      <c r="J114" s="143"/>
    </row>
    <row r="115" ht="26" customHeight="1">
      <c r="B115" s="77">
        <v>43997</v>
      </c>
      <c r="C115" s="140">
        <v>-365</v>
      </c>
      <c r="D115" s="127">
        <f>'Italy-main'!J116-'Italy-main'!J115</f>
        <v>26</v>
      </c>
      <c r="E115" s="128">
        <v>303</v>
      </c>
      <c r="F115" s="128">
        <f>D115-D114</f>
        <v>-18</v>
      </c>
      <c r="G115" s="128">
        <f>E115-E114</f>
        <v>-35</v>
      </c>
      <c r="H115" s="128">
        <f>F115-F114</f>
        <v>16</v>
      </c>
      <c r="I115" s="128">
        <f>G115-G114</f>
        <v>-27</v>
      </c>
      <c r="J115" s="142"/>
    </row>
    <row r="116" ht="26" customHeight="1">
      <c r="B116" s="77">
        <v>43998</v>
      </c>
      <c r="C116" s="141">
        <v>-1340</v>
      </c>
      <c r="D116" s="129">
        <f>'Italy-main'!J117-'Italy-main'!J116</f>
        <v>34</v>
      </c>
      <c r="E116" s="130">
        <v>210</v>
      </c>
      <c r="F116" s="130">
        <f>D116-D115</f>
        <v>8</v>
      </c>
      <c r="G116" s="130">
        <f>E116-E115</f>
        <v>-93</v>
      </c>
      <c r="H116" s="130">
        <f>F116-F115</f>
        <v>26</v>
      </c>
      <c r="I116" s="130">
        <f>G116-G115</f>
        <v>-58</v>
      </c>
      <c r="J116" s="143"/>
    </row>
    <row r="117" ht="26" customHeight="1">
      <c r="B117" s="77">
        <v>43999</v>
      </c>
      <c r="C117" s="140">
        <v>-644</v>
      </c>
      <c r="D117" s="127">
        <f>'Italy-main'!J118-'Italy-main'!J117</f>
        <v>43</v>
      </c>
      <c r="E117" s="128">
        <v>329</v>
      </c>
      <c r="F117" s="128">
        <f>D117-D116</f>
        <v>9</v>
      </c>
      <c r="G117" s="128">
        <f>E117-E116</f>
        <v>119</v>
      </c>
      <c r="H117" s="128">
        <f>F117-F116</f>
        <v>1</v>
      </c>
      <c r="I117" s="128">
        <f>G117-G116</f>
        <v>212</v>
      </c>
      <c r="J117" s="142"/>
    </row>
    <row r="118" ht="26" customHeight="1">
      <c r="B118" s="77">
        <v>44000</v>
      </c>
      <c r="C118" s="141">
        <v>-824</v>
      </c>
      <c r="D118" s="129">
        <f>'Italy-main'!J119-'Italy-main'!J118</f>
        <v>66</v>
      </c>
      <c r="E118" s="130">
        <v>333</v>
      </c>
      <c r="F118" s="130">
        <f>D118-D117</f>
        <v>23</v>
      </c>
      <c r="G118" s="130">
        <f>E118-E117</f>
        <v>4</v>
      </c>
      <c r="H118" s="130">
        <f>F118-F117</f>
        <v>14</v>
      </c>
      <c r="I118" s="130">
        <f>G118-G117</f>
        <v>-115</v>
      </c>
      <c r="J118" s="143"/>
    </row>
    <row r="119" ht="26" customHeight="1">
      <c r="B119" s="77">
        <v>44001</v>
      </c>
      <c r="C119" s="140">
        <v>-1558</v>
      </c>
      <c r="D119" s="127">
        <f>'Italy-main'!J120-'Italy-main'!J119</f>
        <v>47</v>
      </c>
      <c r="E119" s="128">
        <v>251</v>
      </c>
      <c r="F119" s="128">
        <f>D119-D118</f>
        <v>-19</v>
      </c>
      <c r="G119" s="128">
        <f>E119-E118</f>
        <v>-82</v>
      </c>
      <c r="H119" s="128">
        <f>F119-F118</f>
        <v>-42</v>
      </c>
      <c r="I119" s="128">
        <f>G119-G118</f>
        <v>-86</v>
      </c>
      <c r="J119" s="142"/>
    </row>
    <row r="120" ht="26" customHeight="1">
      <c r="B120" s="77">
        <v>44002</v>
      </c>
      <c r="C120" s="141">
        <v>-331</v>
      </c>
      <c r="D120" s="129">
        <f>'Italy-main'!J121-'Italy-main'!J120</f>
        <v>49</v>
      </c>
      <c r="E120" s="130">
        <v>262</v>
      </c>
      <c r="F120" s="130">
        <f>D120-D119</f>
        <v>2</v>
      </c>
      <c r="G120" s="130">
        <f>E120-E119</f>
        <v>11</v>
      </c>
      <c r="H120" s="130">
        <f>F120-F119</f>
        <v>21</v>
      </c>
      <c r="I120" s="130">
        <f>G120-G119</f>
        <v>93</v>
      </c>
      <c r="J120" s="143"/>
    </row>
    <row r="121" ht="26" customHeight="1">
      <c r="B121" s="77">
        <v>44003</v>
      </c>
      <c r="C121" s="140">
        <v>-240</v>
      </c>
      <c r="D121" s="127">
        <f>'Italy-main'!J122-'Italy-main'!J121</f>
        <v>24</v>
      </c>
      <c r="E121" s="128">
        <v>224</v>
      </c>
      <c r="F121" s="128">
        <f>D121-D120</f>
        <v>-25</v>
      </c>
      <c r="G121" s="128">
        <f>E121-E120</f>
        <v>-38</v>
      </c>
      <c r="H121" s="128">
        <f>F121-F120</f>
        <v>-27</v>
      </c>
      <c r="I121" s="128">
        <f>G121-G120</f>
        <v>-49</v>
      </c>
      <c r="J121" s="142"/>
    </row>
    <row r="122" ht="26" customHeight="1">
      <c r="B122" s="77">
        <v>44004</v>
      </c>
      <c r="C122" s="141">
        <v>-335</v>
      </c>
      <c r="D122" s="129">
        <f>'Italy-main'!J123-'Italy-main'!J122</f>
        <v>23</v>
      </c>
      <c r="E122" s="130">
        <v>218</v>
      </c>
      <c r="F122" s="130">
        <f>D122-D121</f>
        <v>-1</v>
      </c>
      <c r="G122" s="130">
        <f>E122-E121</f>
        <v>-6</v>
      </c>
      <c r="H122" s="130">
        <f>F122-F121</f>
        <v>24</v>
      </c>
      <c r="I122" s="130">
        <f>G122-G121</f>
        <v>32</v>
      </c>
      <c r="J122" s="143"/>
    </row>
    <row r="123" ht="26" customHeight="1">
      <c r="B123" s="77">
        <v>44005</v>
      </c>
      <c r="C123" s="140">
        <v>-1064</v>
      </c>
      <c r="D123" s="127">
        <f>'Italy-main'!J124-'Italy-main'!J123</f>
        <v>18</v>
      </c>
      <c r="E123" s="128">
        <v>122</v>
      </c>
      <c r="F123" s="128">
        <f>D123-D122</f>
        <v>-5</v>
      </c>
      <c r="G123" s="128">
        <f>E123-E122</f>
        <v>-96</v>
      </c>
      <c r="H123" s="128">
        <f>F123-F122</f>
        <v>-4</v>
      </c>
      <c r="I123" s="128">
        <f>G123-G122</f>
        <v>-90</v>
      </c>
      <c r="J123" s="142"/>
    </row>
    <row r="124" ht="26" customHeight="1">
      <c r="B124" s="77">
        <v>44006</v>
      </c>
      <c r="C124" s="141">
        <v>-918</v>
      </c>
      <c r="D124" s="129">
        <f>'Italy-main'!J125-'Italy-main'!J124</f>
        <v>-31</v>
      </c>
      <c r="E124" s="130">
        <v>190</v>
      </c>
      <c r="F124" s="130">
        <f>D124-D123</f>
        <v>-49</v>
      </c>
      <c r="G124" s="130">
        <f>E124-E123</f>
        <v>68</v>
      </c>
      <c r="H124" s="130">
        <f>F124-F123</f>
        <v>-44</v>
      </c>
      <c r="I124" s="130">
        <f>G124-G123</f>
        <v>164</v>
      </c>
      <c r="J124" s="143"/>
    </row>
    <row r="125" ht="26" customHeight="1">
      <c r="B125" s="77">
        <v>44007</v>
      </c>
      <c r="C125" s="140">
        <v>-352</v>
      </c>
      <c r="D125" s="127">
        <f>'Italy-main'!J126-'Italy-main'!J125</f>
        <v>34</v>
      </c>
      <c r="E125" s="128">
        <v>296</v>
      </c>
      <c r="F125" s="128">
        <f>D125-D124</f>
        <v>65</v>
      </c>
      <c r="G125" s="128">
        <f>E125-E124</f>
        <v>106</v>
      </c>
      <c r="H125" s="128">
        <f>F125-F124</f>
        <v>114</v>
      </c>
      <c r="I125" s="128">
        <f>G125-G124</f>
        <v>38</v>
      </c>
      <c r="J125" s="142"/>
    </row>
    <row r="126" ht="26" customHeight="1">
      <c r="B126" s="77">
        <v>44008</v>
      </c>
      <c r="C126" s="141">
        <v>-665</v>
      </c>
      <c r="D126" s="129">
        <f>'Italy-main'!J127-'Italy-main'!J126</f>
        <v>30</v>
      </c>
      <c r="E126" s="130">
        <v>259</v>
      </c>
      <c r="F126" s="130">
        <f>D126-D125</f>
        <v>-4</v>
      </c>
      <c r="G126" s="130">
        <f>E126-E125</f>
        <v>-37</v>
      </c>
      <c r="H126" s="130">
        <f>F126-F125</f>
        <v>-69</v>
      </c>
      <c r="I126" s="130">
        <f>G126-G125</f>
        <v>-143</v>
      </c>
      <c r="J126" s="143"/>
    </row>
    <row r="127" ht="26" customHeight="1">
      <c r="B127" s="77">
        <v>44009</v>
      </c>
      <c r="C127" s="140">
        <v>-802</v>
      </c>
      <c r="D127" s="127">
        <f>'Italy-main'!J128-'Italy-main'!J127</f>
        <v>8</v>
      </c>
      <c r="E127" s="128">
        <v>175</v>
      </c>
      <c r="F127" s="128">
        <f>D127-D126</f>
        <v>-22</v>
      </c>
      <c r="G127" s="128">
        <f>E127-E126</f>
        <v>-84</v>
      </c>
      <c r="H127" s="128">
        <f>F127-F126</f>
        <v>-18</v>
      </c>
      <c r="I127" s="128">
        <f>G127-G126</f>
        <v>-47</v>
      </c>
      <c r="J127" s="142"/>
    </row>
    <row r="128" ht="26" customHeight="1">
      <c r="B128" s="77">
        <v>44010</v>
      </c>
      <c r="C128" s="141">
        <v>-155</v>
      </c>
      <c r="D128" s="129">
        <f>'Italy-main'!J129-'Italy-main'!J128</f>
        <v>22</v>
      </c>
      <c r="E128" s="130">
        <v>174</v>
      </c>
      <c r="F128" s="130">
        <f>D128-D127</f>
        <v>14</v>
      </c>
      <c r="G128" s="130">
        <f>E128-E127</f>
        <v>-1</v>
      </c>
      <c r="H128" s="130">
        <f>F128-F127</f>
        <v>36</v>
      </c>
      <c r="I128" s="130">
        <f>G128-G127</f>
        <v>83</v>
      </c>
      <c r="J128" s="143"/>
    </row>
    <row r="129" ht="26" customHeight="1">
      <c r="B129" s="77">
        <v>44011</v>
      </c>
      <c r="C129" s="140">
        <v>-185</v>
      </c>
      <c r="D129" s="127">
        <f>'Italy-main'!J130-'Italy-main'!J129</f>
        <v>6</v>
      </c>
      <c r="E129" s="128">
        <v>126</v>
      </c>
      <c r="F129" s="128">
        <f>D129-D128</f>
        <v>-16</v>
      </c>
      <c r="G129" s="128">
        <f>E129-E128</f>
        <v>-48</v>
      </c>
      <c r="H129" s="128">
        <f>F129-F128</f>
        <v>-30</v>
      </c>
      <c r="I129" s="128">
        <f>G129-G128</f>
        <v>-47</v>
      </c>
      <c r="J129" s="142"/>
    </row>
    <row r="130" ht="26" customHeight="1">
      <c r="B130" s="77">
        <v>44012</v>
      </c>
      <c r="C130" s="141">
        <v>-933</v>
      </c>
      <c r="D130" s="129">
        <f>'Italy-main'!J131-'Italy-main'!J130</f>
        <v>23</v>
      </c>
      <c r="E130" s="130">
        <v>142</v>
      </c>
      <c r="F130" s="130">
        <f>D130-D129</f>
        <v>17</v>
      </c>
      <c r="G130" s="130">
        <f>E130-E129</f>
        <v>16</v>
      </c>
      <c r="H130" s="130">
        <f>F130-F129</f>
        <v>33</v>
      </c>
      <c r="I130" s="130">
        <f>G130-G129</f>
        <v>64</v>
      </c>
      <c r="J130" s="143"/>
    </row>
    <row r="131" ht="26" customHeight="1">
      <c r="B131" s="77">
        <v>44013</v>
      </c>
      <c r="C131" s="140">
        <v>-308</v>
      </c>
      <c r="D131" s="127">
        <f>'Italy-main'!J132-'Italy-main'!J131</f>
        <v>21</v>
      </c>
      <c r="E131" s="128">
        <v>187</v>
      </c>
      <c r="F131" s="128">
        <f>D131-D130</f>
        <v>-2</v>
      </c>
      <c r="G131" s="128">
        <f>E131-E130</f>
        <v>45</v>
      </c>
      <c r="H131" s="128">
        <f>F131-F130</f>
        <v>-19</v>
      </c>
      <c r="I131" s="128">
        <f>G131-G130</f>
        <v>29</v>
      </c>
      <c r="J131" s="142"/>
    </row>
    <row r="132" ht="26" customHeight="1">
      <c r="B132" s="77">
        <v>44014</v>
      </c>
      <c r="C132" s="141">
        <v>-195</v>
      </c>
      <c r="D132" s="129">
        <f>'Italy-main'!J133-'Italy-main'!J132</f>
        <v>30</v>
      </c>
      <c r="E132" s="130">
        <v>201</v>
      </c>
      <c r="F132" s="130">
        <f>D132-D131</f>
        <v>9</v>
      </c>
      <c r="G132" s="130">
        <f>E132-E131</f>
        <v>14</v>
      </c>
      <c r="H132" s="130">
        <f>F132-F131</f>
        <v>11</v>
      </c>
      <c r="I132" s="130">
        <f>G132-G131</f>
        <v>-31</v>
      </c>
      <c r="J132" s="143"/>
    </row>
    <row r="133" ht="26" customHeight="1">
      <c r="B133" s="77">
        <v>44015</v>
      </c>
      <c r="C133" s="140">
        <v>-176</v>
      </c>
      <c r="D133" s="127">
        <f>'Italy-main'!J134-'Italy-main'!J133</f>
        <v>15</v>
      </c>
      <c r="E133" s="128">
        <v>223</v>
      </c>
      <c r="F133" s="128">
        <f>D133-D132</f>
        <v>-15</v>
      </c>
      <c r="G133" s="128">
        <f>E133-E132</f>
        <v>22</v>
      </c>
      <c r="H133" s="128">
        <f>F133-F132</f>
        <v>-24</v>
      </c>
      <c r="I133" s="128">
        <f>G133-G132</f>
        <v>8</v>
      </c>
      <c r="J133" s="142"/>
    </row>
    <row r="134" ht="26" customHeight="1">
      <c r="B134" s="77">
        <v>44016</v>
      </c>
      <c r="C134" s="141">
        <v>-263</v>
      </c>
      <c r="D134" s="129">
        <f>'Italy-main'!J135-'Italy-main'!J134</f>
        <v>21</v>
      </c>
      <c r="E134" s="130">
        <v>235</v>
      </c>
      <c r="F134" s="130">
        <f>D134-D133</f>
        <v>6</v>
      </c>
      <c r="G134" s="130">
        <f>E134-E133</f>
        <v>12</v>
      </c>
      <c r="H134" s="130">
        <f>F134-F133</f>
        <v>21</v>
      </c>
      <c r="I134" s="130">
        <f>G134-G133</f>
        <v>-10</v>
      </c>
      <c r="J134" s="143"/>
    </row>
    <row r="135" ht="26" customHeight="1">
      <c r="B135" s="77">
        <v>44017</v>
      </c>
      <c r="C135" s="140">
        <v>21</v>
      </c>
      <c r="D135" s="127">
        <f>'Italy-main'!J136-'Italy-main'!J135</f>
        <v>7</v>
      </c>
      <c r="E135" s="128">
        <v>192</v>
      </c>
      <c r="F135" s="128">
        <f>D135-D134</f>
        <v>-14</v>
      </c>
      <c r="G135" s="128">
        <f>E135-E134</f>
        <v>-43</v>
      </c>
      <c r="H135" s="128">
        <f>F135-F134</f>
        <v>-20</v>
      </c>
      <c r="I135" s="128">
        <f>G135-G134</f>
        <v>-55</v>
      </c>
      <c r="J135" s="142"/>
    </row>
    <row r="136" ht="26" customHeight="1">
      <c r="B136" s="77">
        <v>44018</v>
      </c>
      <c r="C136" s="141">
        <v>67</v>
      </c>
      <c r="D136" s="129">
        <f>'Italy-main'!J137-'Italy-main'!J136</f>
        <v>8</v>
      </c>
      <c r="E136" s="130">
        <v>208</v>
      </c>
      <c r="F136" s="130">
        <f>D136-D135</f>
        <v>1</v>
      </c>
      <c r="G136" s="130">
        <f>E136-E135</f>
        <v>16</v>
      </c>
      <c r="H136" s="130">
        <f>F136-F135</f>
        <v>15</v>
      </c>
      <c r="I136" s="130">
        <f>G136-G135</f>
        <v>59</v>
      </c>
      <c r="J136" s="143"/>
    </row>
    <row r="137" ht="26" customHeight="1">
      <c r="B137" s="77">
        <v>44019</v>
      </c>
      <c r="C137" s="140">
        <v>-467</v>
      </c>
      <c r="D137" s="127">
        <f>'Italy-main'!J138-'Italy-main'!J137</f>
        <v>30</v>
      </c>
      <c r="E137" s="128">
        <v>138</v>
      </c>
      <c r="F137" s="128">
        <f>D137-D136</f>
        <v>22</v>
      </c>
      <c r="G137" s="128">
        <f>E137-E136</f>
        <v>-70</v>
      </c>
      <c r="H137" s="128">
        <f>F137-F136</f>
        <v>21</v>
      </c>
      <c r="I137" s="128">
        <f>G137-G136</f>
        <v>-86</v>
      </c>
      <c r="J137" s="142"/>
    </row>
    <row r="138" ht="26" customHeight="1">
      <c r="B138" s="77">
        <v>44020</v>
      </c>
      <c r="C138" s="141">
        <v>-647</v>
      </c>
      <c r="D138" s="129">
        <f>'Italy-main'!J139-'Italy-main'!J138</f>
        <v>15</v>
      </c>
      <c r="E138" s="130">
        <v>193</v>
      </c>
      <c r="F138" s="130">
        <f>D138-D137</f>
        <v>-15</v>
      </c>
      <c r="G138" s="130">
        <f>E138-E137</f>
        <v>55</v>
      </c>
      <c r="H138" s="130">
        <f>F138-F137</f>
        <v>-37</v>
      </c>
      <c r="I138" s="130">
        <f>G138-G137</f>
        <v>125</v>
      </c>
      <c r="J138" s="143"/>
    </row>
    <row r="139" ht="26" customHeight="1">
      <c r="B139" s="77">
        <v>44021</v>
      </c>
      <c r="C139" s="140">
        <v>-136</v>
      </c>
      <c r="D139" s="127">
        <f>'Italy-main'!J140-'Italy-main'!J139</f>
        <v>12</v>
      </c>
      <c r="E139" s="128">
        <v>229</v>
      </c>
      <c r="F139" s="128">
        <f>D139-D138</f>
        <v>-3</v>
      </c>
      <c r="G139" s="128">
        <f>E139-E138</f>
        <v>36</v>
      </c>
      <c r="H139" s="128">
        <f>F139-F138</f>
        <v>12</v>
      </c>
      <c r="I139" s="128">
        <f>G139-G138</f>
        <v>-19</v>
      </c>
      <c r="J139" s="142"/>
    </row>
    <row r="140" ht="26" customHeight="1">
      <c r="B140" s="77">
        <v>44022</v>
      </c>
      <c r="C140" s="141">
        <v>-31</v>
      </c>
      <c r="D140" s="129">
        <f>'Italy-main'!J141-'Italy-main'!J140</f>
        <v>12</v>
      </c>
      <c r="E140" s="130">
        <v>276</v>
      </c>
      <c r="F140" s="130">
        <f>D140-D139</f>
        <v>0</v>
      </c>
      <c r="G140" s="130">
        <f>E140-E139</f>
        <v>47</v>
      </c>
      <c r="H140" s="130">
        <f>F140-F139</f>
        <v>3</v>
      </c>
      <c r="I140" s="130">
        <f>G140-G139</f>
        <v>11</v>
      </c>
      <c r="J140" s="143"/>
    </row>
    <row r="141" ht="26" customHeight="1">
      <c r="B141" s="77">
        <v>44023</v>
      </c>
      <c r="C141" s="140">
        <v>-125</v>
      </c>
      <c r="D141" s="127">
        <f>'Italy-main'!J142-'Italy-main'!J141</f>
        <v>7</v>
      </c>
      <c r="E141" s="128">
        <v>188</v>
      </c>
      <c r="F141" s="128">
        <f>D141-D140</f>
        <v>-5</v>
      </c>
      <c r="G141" s="128">
        <f>E141-E140</f>
        <v>-88</v>
      </c>
      <c r="H141" s="128">
        <f>F141-F140</f>
        <v>-5</v>
      </c>
      <c r="I141" s="128">
        <f>G141-G140</f>
        <v>-135</v>
      </c>
      <c r="J141" s="142"/>
    </row>
    <row r="142" ht="26" customHeight="1">
      <c r="B142" s="77">
        <v>44024</v>
      </c>
      <c r="C142" s="141">
        <v>-124</v>
      </c>
      <c r="D142" s="129">
        <f>'Italy-main'!J143-'Italy-main'!J142</f>
        <v>9</v>
      </c>
      <c r="E142" s="130">
        <v>234</v>
      </c>
      <c r="F142" s="130">
        <f>D142-D141</f>
        <v>2</v>
      </c>
      <c r="G142" s="130">
        <f>E142-E141</f>
        <v>46</v>
      </c>
      <c r="H142" s="130">
        <f>F142-F141</f>
        <v>7</v>
      </c>
      <c r="I142" s="130">
        <f>G142-G141</f>
        <v>134</v>
      </c>
      <c r="J142" s="1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Z142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15.7344" style="145" customWidth="1"/>
    <col min="2" max="26" width="17.625" style="145" customWidth="1"/>
    <col min="27" max="16384" width="16.3516" style="145" customWidth="1"/>
  </cols>
  <sheetData>
    <row r="1" ht="74.55" customHeight="1"/>
    <row r="2" ht="42.3" customHeight="1">
      <c r="B2" t="s" s="146">
        <v>34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ht="71.8" customHeight="1">
      <c r="B3" t="s" s="147">
        <v>1</v>
      </c>
      <c r="C3" t="s" s="148">
        <v>35</v>
      </c>
      <c r="D3" t="s" s="149">
        <v>36</v>
      </c>
      <c r="E3" t="s" s="150">
        <v>37</v>
      </c>
      <c r="F3" t="s" s="151">
        <v>38</v>
      </c>
      <c r="G3" t="s" s="152">
        <v>39</v>
      </c>
      <c r="H3" t="s" s="148">
        <v>40</v>
      </c>
      <c r="I3" t="s" s="149">
        <v>41</v>
      </c>
      <c r="J3" t="s" s="150">
        <v>42</v>
      </c>
      <c r="K3" t="s" s="153">
        <v>43</v>
      </c>
      <c r="L3" t="s" s="152">
        <v>44</v>
      </c>
      <c r="M3" t="s" s="148">
        <v>45</v>
      </c>
      <c r="N3" t="s" s="149">
        <v>46</v>
      </c>
      <c r="O3" t="s" s="150">
        <v>47</v>
      </c>
      <c r="P3" t="s" s="151">
        <v>48</v>
      </c>
      <c r="Q3" t="s" s="152">
        <v>49</v>
      </c>
      <c r="R3" t="s" s="148">
        <v>50</v>
      </c>
      <c r="S3" t="s" s="149">
        <v>51</v>
      </c>
      <c r="T3" t="s" s="150">
        <v>52</v>
      </c>
      <c r="U3" t="s" s="151">
        <v>53</v>
      </c>
      <c r="V3" t="s" s="152">
        <v>54</v>
      </c>
      <c r="W3" t="s" s="154">
        <v>55</v>
      </c>
      <c r="X3" t="s" s="154">
        <v>56</v>
      </c>
      <c r="Y3" t="s" s="154">
        <v>57</v>
      </c>
      <c r="Z3" t="s" s="154">
        <v>58</v>
      </c>
    </row>
    <row r="4" ht="27" customHeight="1">
      <c r="B4" s="10">
        <v>43885</v>
      </c>
      <c r="C4" s="11">
        <v>0</v>
      </c>
      <c r="D4" s="11">
        <v>2</v>
      </c>
      <c r="E4" s="11">
        <v>5</v>
      </c>
      <c r="F4" s="11">
        <v>-4</v>
      </c>
      <c r="G4" s="11">
        <v>-6</v>
      </c>
      <c r="H4" s="11">
        <v>-6</v>
      </c>
      <c r="I4" s="11">
        <v>3</v>
      </c>
      <c r="J4" s="12">
        <v>-3</v>
      </c>
      <c r="K4" s="13">
        <v>-13</v>
      </c>
      <c r="L4" s="14">
        <v>2</v>
      </c>
      <c r="M4" s="11">
        <v>5</v>
      </c>
      <c r="N4" s="11">
        <v>-10</v>
      </c>
      <c r="O4" s="11">
        <v>1</v>
      </c>
      <c r="P4" s="11">
        <v>1</v>
      </c>
      <c r="Q4" s="11">
        <v>0</v>
      </c>
      <c r="R4" s="11">
        <v>2</v>
      </c>
      <c r="S4" s="11">
        <v>1</v>
      </c>
      <c r="T4" s="11">
        <v>3</v>
      </c>
      <c r="U4" s="11">
        <v>18</v>
      </c>
      <c r="V4" s="11">
        <v>-8</v>
      </c>
      <c r="W4" s="155">
        <f>AVERAGE(C4:V4)</f>
        <v>-0.35</v>
      </c>
      <c r="X4" s="155"/>
      <c r="Y4" s="155"/>
      <c r="Z4" s="155"/>
    </row>
    <row r="5" ht="26" customHeight="1">
      <c r="B5" s="15">
        <v>43886</v>
      </c>
      <c r="C5" s="16">
        <v>-5</v>
      </c>
      <c r="D5" s="16">
        <v>-1</v>
      </c>
      <c r="E5" s="16">
        <v>1</v>
      </c>
      <c r="F5" s="16">
        <v>-10</v>
      </c>
      <c r="G5" s="16">
        <v>-7</v>
      </c>
      <c r="H5" s="16">
        <v>-6</v>
      </c>
      <c r="I5" s="16">
        <v>0</v>
      </c>
      <c r="J5" s="17">
        <v>-6</v>
      </c>
      <c r="K5" s="18">
        <v>-17</v>
      </c>
      <c r="L5" s="19">
        <v>-3</v>
      </c>
      <c r="M5" s="16">
        <v>1</v>
      </c>
      <c r="N5" s="16">
        <v>-13</v>
      </c>
      <c r="O5" s="16">
        <v>-3</v>
      </c>
      <c r="P5" s="16">
        <v>-4</v>
      </c>
      <c r="Q5" s="16">
        <v>-5</v>
      </c>
      <c r="R5" s="16">
        <v>0</v>
      </c>
      <c r="S5" s="16">
        <v>-5</v>
      </c>
      <c r="T5" s="16">
        <v>-1</v>
      </c>
      <c r="U5" s="16">
        <v>10</v>
      </c>
      <c r="V5" s="16">
        <v>-11</v>
      </c>
      <c r="W5" s="156">
        <f>AVERAGE(C5:V5)</f>
        <v>-4.25</v>
      </c>
      <c r="X5" s="156"/>
      <c r="Y5" s="156"/>
      <c r="Z5" s="156"/>
    </row>
    <row r="6" ht="26" customHeight="1">
      <c r="B6" s="15">
        <v>43887</v>
      </c>
      <c r="C6" s="11">
        <v>-2</v>
      </c>
      <c r="D6" s="11">
        <v>3</v>
      </c>
      <c r="E6" s="11">
        <v>1</v>
      </c>
      <c r="F6" s="11">
        <v>-5</v>
      </c>
      <c r="G6" s="11">
        <v>-9</v>
      </c>
      <c r="H6" s="11">
        <v>-5</v>
      </c>
      <c r="I6" s="11">
        <v>1</v>
      </c>
      <c r="J6" s="12">
        <v>-4</v>
      </c>
      <c r="K6" s="20">
        <v>-16</v>
      </c>
      <c r="L6" s="14">
        <v>-5</v>
      </c>
      <c r="M6" s="11">
        <v>0</v>
      </c>
      <c r="N6" s="11">
        <v>-11</v>
      </c>
      <c r="O6" s="11">
        <v>1</v>
      </c>
      <c r="P6" s="11">
        <v>0</v>
      </c>
      <c r="Q6" s="11">
        <v>-3</v>
      </c>
      <c r="R6" s="11">
        <v>1</v>
      </c>
      <c r="S6" s="11">
        <v>-5</v>
      </c>
      <c r="T6" s="11">
        <v>2</v>
      </c>
      <c r="U6" s="11">
        <v>10</v>
      </c>
      <c r="V6" s="11">
        <v>-10</v>
      </c>
      <c r="W6" s="155">
        <f>AVERAGE(C6:V6)</f>
        <v>-2.8</v>
      </c>
      <c r="X6" s="155"/>
      <c r="Y6" s="155"/>
      <c r="Z6" s="155"/>
    </row>
    <row r="7" ht="26" customHeight="1">
      <c r="B7" s="15">
        <v>43888</v>
      </c>
      <c r="C7" s="16">
        <v>-4</v>
      </c>
      <c r="D7" s="16">
        <v>1</v>
      </c>
      <c r="E7" s="16">
        <v>0</v>
      </c>
      <c r="F7" s="16">
        <v>-6</v>
      </c>
      <c r="G7" s="16">
        <v>-9</v>
      </c>
      <c r="H7" s="16">
        <v>-5</v>
      </c>
      <c r="I7" s="16">
        <v>0</v>
      </c>
      <c r="J7" s="17">
        <v>-4</v>
      </c>
      <c r="K7" s="18">
        <v>-17</v>
      </c>
      <c r="L7" s="19">
        <v>-5</v>
      </c>
      <c r="M7" s="16">
        <v>-1</v>
      </c>
      <c r="N7" s="16">
        <v>-9</v>
      </c>
      <c r="O7" s="16">
        <v>0</v>
      </c>
      <c r="P7" s="16">
        <v>-1</v>
      </c>
      <c r="Q7" s="16">
        <v>-3</v>
      </c>
      <c r="R7" s="16">
        <v>-1</v>
      </c>
      <c r="S7" s="16">
        <v>-9</v>
      </c>
      <c r="T7" s="16">
        <v>-2</v>
      </c>
      <c r="U7" s="16">
        <v>15</v>
      </c>
      <c r="V7" s="16">
        <v>-11</v>
      </c>
      <c r="W7" s="156">
        <f>AVERAGE(C7:V7)</f>
        <v>-3.55</v>
      </c>
      <c r="X7" s="156"/>
      <c r="Y7" s="156"/>
      <c r="Z7" s="156"/>
    </row>
    <row r="8" ht="26" customHeight="1">
      <c r="B8" s="15">
        <v>43889</v>
      </c>
      <c r="C8" s="11">
        <v>-1</v>
      </c>
      <c r="D8" s="11">
        <v>-2</v>
      </c>
      <c r="E8" s="11">
        <v>-2</v>
      </c>
      <c r="F8" s="11">
        <v>-8</v>
      </c>
      <c r="G8" s="11">
        <v>-8</v>
      </c>
      <c r="H8" s="11">
        <v>-4</v>
      </c>
      <c r="I8" s="11">
        <v>0</v>
      </c>
      <c r="J8" s="12">
        <v>-7</v>
      </c>
      <c r="K8" s="20">
        <v>-17</v>
      </c>
      <c r="L8" s="14">
        <v>-7</v>
      </c>
      <c r="M8" s="11">
        <v>-1</v>
      </c>
      <c r="N8" s="11">
        <v>-11</v>
      </c>
      <c r="O8" s="11">
        <v>-1</v>
      </c>
      <c r="P8" s="11">
        <v>2</v>
      </c>
      <c r="Q8" s="11">
        <v>-3</v>
      </c>
      <c r="R8" s="11">
        <v>-1</v>
      </c>
      <c r="S8" s="11">
        <v>-6</v>
      </c>
      <c r="T8" s="11">
        <v>2</v>
      </c>
      <c r="U8" s="11">
        <v>8</v>
      </c>
      <c r="V8" s="11">
        <v>-9</v>
      </c>
      <c r="W8" s="155">
        <f>AVERAGE(C8:V8)</f>
        <v>-3.8</v>
      </c>
      <c r="X8" s="155"/>
      <c r="Y8" s="155">
        <f>AVERAGE(W4:W8)</f>
        <v>-2.95</v>
      </c>
      <c r="Z8" s="155"/>
    </row>
    <row r="9" ht="26" customHeight="1">
      <c r="B9" s="15">
        <v>43890</v>
      </c>
      <c r="C9" s="16">
        <v>0</v>
      </c>
      <c r="D9" s="16">
        <v>0</v>
      </c>
      <c r="E9" s="16">
        <v>-1</v>
      </c>
      <c r="F9" s="16">
        <v>-2</v>
      </c>
      <c r="G9" s="16">
        <v>-10</v>
      </c>
      <c r="H9" s="16">
        <v>-7</v>
      </c>
      <c r="I9" s="16">
        <v>0</v>
      </c>
      <c r="J9" s="17">
        <v>-7</v>
      </c>
      <c r="K9" s="18">
        <v>-19</v>
      </c>
      <c r="L9" s="19">
        <v>-7</v>
      </c>
      <c r="M9" s="16">
        <v>7</v>
      </c>
      <c r="N9" s="16">
        <v>-10</v>
      </c>
      <c r="O9" s="16">
        <v>2</v>
      </c>
      <c r="P9" s="16">
        <v>4</v>
      </c>
      <c r="Q9" s="16">
        <v>-1</v>
      </c>
      <c r="R9" s="16">
        <v>-2</v>
      </c>
      <c r="S9" s="16">
        <v>-4</v>
      </c>
      <c r="T9" s="16">
        <v>1</v>
      </c>
      <c r="U9" s="16">
        <v>0</v>
      </c>
      <c r="V9" s="16">
        <v>-10</v>
      </c>
      <c r="W9" s="156">
        <f>AVERAGE(C9:V9)</f>
        <v>-3.3</v>
      </c>
      <c r="X9" s="156"/>
      <c r="Y9" s="156"/>
      <c r="Z9" s="156">
        <f>AVERAGE(W9:W10)</f>
        <v>-6.3</v>
      </c>
    </row>
    <row r="10" ht="26" customHeight="1">
      <c r="B10" s="15">
        <v>43891</v>
      </c>
      <c r="C10" s="11">
        <v>-4</v>
      </c>
      <c r="D10" s="11">
        <v>-1</v>
      </c>
      <c r="E10" s="11">
        <v>-3</v>
      </c>
      <c r="F10" s="11">
        <v>-4</v>
      </c>
      <c r="G10" s="11">
        <v>-20</v>
      </c>
      <c r="H10" s="11">
        <v>-20</v>
      </c>
      <c r="I10" s="11">
        <v>-11</v>
      </c>
      <c r="J10" s="12">
        <v>-13</v>
      </c>
      <c r="K10" s="20">
        <v>-24</v>
      </c>
      <c r="L10" s="14">
        <v>-12</v>
      </c>
      <c r="M10" s="11">
        <v>-14</v>
      </c>
      <c r="N10" s="11">
        <v>-8</v>
      </c>
      <c r="O10" s="11">
        <v>0</v>
      </c>
      <c r="P10" s="11">
        <v>1</v>
      </c>
      <c r="Q10" s="11">
        <v>1</v>
      </c>
      <c r="R10" s="11">
        <v>-14</v>
      </c>
      <c r="S10" s="11">
        <v>-14</v>
      </c>
      <c r="T10" s="11">
        <v>-10</v>
      </c>
      <c r="U10" s="11">
        <v>7</v>
      </c>
      <c r="V10" s="11">
        <v>-23</v>
      </c>
      <c r="W10" s="155">
        <f>AVERAGE(C10:V10)</f>
        <v>-9.300000000000001</v>
      </c>
      <c r="X10" s="155">
        <f>AVERAGE(W4:W10)</f>
        <v>-3.90714285714286</v>
      </c>
      <c r="Y10" s="155"/>
      <c r="Z10" s="155"/>
    </row>
    <row r="11" ht="26" customHeight="1">
      <c r="B11" s="15">
        <v>43892</v>
      </c>
      <c r="C11" s="16">
        <v>0</v>
      </c>
      <c r="D11" s="16">
        <v>4</v>
      </c>
      <c r="E11" s="16">
        <v>6</v>
      </c>
      <c r="F11" s="16">
        <v>-2</v>
      </c>
      <c r="G11" s="16">
        <v>-7</v>
      </c>
      <c r="H11" s="16">
        <v>-4</v>
      </c>
      <c r="I11" s="16">
        <v>-1</v>
      </c>
      <c r="J11" s="17">
        <v>-3</v>
      </c>
      <c r="K11" s="18">
        <v>-13</v>
      </c>
      <c r="L11" s="19">
        <v>-2</v>
      </c>
      <c r="M11" s="16">
        <v>4</v>
      </c>
      <c r="N11" s="16">
        <v>-8</v>
      </c>
      <c r="O11" s="16">
        <v>3</v>
      </c>
      <c r="P11" s="16">
        <v>2</v>
      </c>
      <c r="Q11" s="16">
        <v>-1</v>
      </c>
      <c r="R11" s="16">
        <v>-3</v>
      </c>
      <c r="S11" s="16">
        <v>-4</v>
      </c>
      <c r="T11" s="16">
        <v>-1</v>
      </c>
      <c r="U11" s="16">
        <v>3</v>
      </c>
      <c r="V11" s="16">
        <v>-8</v>
      </c>
      <c r="W11" s="156">
        <f>AVERAGE(C11:V11)</f>
        <v>-1.75</v>
      </c>
      <c r="X11" s="156"/>
      <c r="Y11" s="156"/>
      <c r="Z11" s="156"/>
    </row>
    <row r="12" ht="26" customHeight="1">
      <c r="B12" s="15">
        <v>43893</v>
      </c>
      <c r="C12" s="11">
        <v>-29</v>
      </c>
      <c r="D12" s="11">
        <v>-23</v>
      </c>
      <c r="E12" s="11">
        <v>-12</v>
      </c>
      <c r="F12" s="11">
        <v>-11</v>
      </c>
      <c r="G12" s="11">
        <v>-44</v>
      </c>
      <c r="H12" s="11">
        <v>-26</v>
      </c>
      <c r="I12" s="11">
        <v>-18</v>
      </c>
      <c r="J12" s="12">
        <v>-23</v>
      </c>
      <c r="K12" s="20">
        <v>-38</v>
      </c>
      <c r="L12" s="14">
        <v>-27</v>
      </c>
      <c r="M12" s="11">
        <v>-24</v>
      </c>
      <c r="N12" s="11">
        <v>-22</v>
      </c>
      <c r="O12" s="11">
        <v>-11</v>
      </c>
      <c r="P12" s="11">
        <v>-32</v>
      </c>
      <c r="Q12" s="11">
        <v>-18</v>
      </c>
      <c r="R12" s="11">
        <v>-27</v>
      </c>
      <c r="S12" s="11">
        <v>-35</v>
      </c>
      <c r="T12" s="11">
        <v>-25</v>
      </c>
      <c r="U12" s="11">
        <v>-13</v>
      </c>
      <c r="V12" s="11">
        <v>-38</v>
      </c>
      <c r="W12" s="155">
        <f>AVERAGE(C12:V12)</f>
        <v>-24.8</v>
      </c>
      <c r="X12" s="155"/>
      <c r="Y12" s="155"/>
      <c r="Z12" s="155"/>
    </row>
    <row r="13" ht="26" customHeight="1">
      <c r="B13" s="15">
        <v>43894</v>
      </c>
      <c r="C13" s="16">
        <v>-28</v>
      </c>
      <c r="D13" s="16">
        <v>-21</v>
      </c>
      <c r="E13" s="16">
        <v>-10</v>
      </c>
      <c r="F13" s="16">
        <v>-11</v>
      </c>
      <c r="G13" s="16">
        <v>-42</v>
      </c>
      <c r="H13" s="16">
        <v>-23</v>
      </c>
      <c r="I13" s="16">
        <v>-17</v>
      </c>
      <c r="J13" s="17">
        <v>-21</v>
      </c>
      <c r="K13" s="18">
        <v>-37</v>
      </c>
      <c r="L13" s="19">
        <v>-28</v>
      </c>
      <c r="M13" s="16">
        <v>-22</v>
      </c>
      <c r="N13" s="16">
        <v>-22</v>
      </c>
      <c r="O13" s="16">
        <v>-10</v>
      </c>
      <c r="P13" s="16">
        <v>-32</v>
      </c>
      <c r="Q13" s="16">
        <v>-17</v>
      </c>
      <c r="R13" s="16">
        <v>-26</v>
      </c>
      <c r="S13" s="16">
        <v>-31</v>
      </c>
      <c r="T13" s="16">
        <v>-22</v>
      </c>
      <c r="U13" s="16">
        <v>-19</v>
      </c>
      <c r="V13" s="16">
        <v>-36</v>
      </c>
      <c r="W13" s="156">
        <f>AVERAGE(C13:V13)</f>
        <v>-23.75</v>
      </c>
      <c r="X13" s="156"/>
      <c r="Y13" s="156"/>
      <c r="Z13" s="156"/>
    </row>
    <row r="14" ht="26" customHeight="1">
      <c r="B14" s="15">
        <v>43895</v>
      </c>
      <c r="C14" s="11">
        <v>-4</v>
      </c>
      <c r="D14" s="11">
        <v>-1</v>
      </c>
      <c r="E14" s="11">
        <v>-2</v>
      </c>
      <c r="F14" s="11">
        <v>-8</v>
      </c>
      <c r="G14" s="11">
        <v>-6</v>
      </c>
      <c r="H14" s="11">
        <v>-2</v>
      </c>
      <c r="I14" s="11">
        <v>-9</v>
      </c>
      <c r="J14" s="12">
        <v>0</v>
      </c>
      <c r="K14" s="20">
        <v>-13</v>
      </c>
      <c r="L14" s="14">
        <v>-5</v>
      </c>
      <c r="M14" s="11">
        <v>-2</v>
      </c>
      <c r="N14" s="11">
        <v>-8</v>
      </c>
      <c r="O14" s="11">
        <v>-5</v>
      </c>
      <c r="P14" s="11">
        <v>-2</v>
      </c>
      <c r="Q14" s="11">
        <v>-6</v>
      </c>
      <c r="R14" s="11">
        <v>-5</v>
      </c>
      <c r="S14" s="11">
        <v>-6</v>
      </c>
      <c r="T14" s="11">
        <v>-6</v>
      </c>
      <c r="U14" s="11">
        <v>-4</v>
      </c>
      <c r="V14" s="11">
        <v>-6</v>
      </c>
      <c r="W14" s="155">
        <f>AVERAGE(C14:V14)</f>
        <v>-5</v>
      </c>
      <c r="X14" s="155"/>
      <c r="Y14" s="155"/>
      <c r="Z14" s="155"/>
    </row>
    <row r="15" ht="27" customHeight="1">
      <c r="B15" s="21">
        <v>43896</v>
      </c>
      <c r="C15" s="16">
        <v>-8</v>
      </c>
      <c r="D15" s="16">
        <v>-6</v>
      </c>
      <c r="E15" s="16">
        <v>-7</v>
      </c>
      <c r="F15" s="16">
        <v>-13</v>
      </c>
      <c r="G15" s="16">
        <v>-9</v>
      </c>
      <c r="H15" s="16">
        <v>-6</v>
      </c>
      <c r="I15" s="16">
        <v>-13</v>
      </c>
      <c r="J15" s="17">
        <v>-6</v>
      </c>
      <c r="K15" s="18">
        <v>-17</v>
      </c>
      <c r="L15" s="19">
        <v>-11</v>
      </c>
      <c r="M15" s="16">
        <v>-10</v>
      </c>
      <c r="N15" s="16">
        <v>-12</v>
      </c>
      <c r="O15" s="16">
        <v>-8</v>
      </c>
      <c r="P15" s="16">
        <v>-5</v>
      </c>
      <c r="Q15" s="16">
        <v>-11</v>
      </c>
      <c r="R15" s="16">
        <v>-9</v>
      </c>
      <c r="S15" s="16">
        <v>-6</v>
      </c>
      <c r="T15" s="16">
        <v>-8</v>
      </c>
      <c r="U15" s="16">
        <v>-3</v>
      </c>
      <c r="V15" s="16">
        <v>-9</v>
      </c>
      <c r="W15" s="156">
        <f>AVERAGE(C15:V15)</f>
        <v>-8.85</v>
      </c>
      <c r="X15" s="156"/>
      <c r="Y15" s="156">
        <f>AVERAGE(W11:W15)</f>
        <v>-12.83</v>
      </c>
      <c r="Z15" s="156"/>
    </row>
    <row r="16" ht="28" customHeight="1">
      <c r="B16" s="157">
        <v>43897</v>
      </c>
      <c r="C16" s="11">
        <v>-10</v>
      </c>
      <c r="D16" s="11">
        <v>-13</v>
      </c>
      <c r="E16" s="11">
        <v>-12</v>
      </c>
      <c r="F16" s="11">
        <v>-13</v>
      </c>
      <c r="G16" s="11">
        <v>-14</v>
      </c>
      <c r="H16" s="11">
        <v>-14</v>
      </c>
      <c r="I16" s="11">
        <v>-14</v>
      </c>
      <c r="J16" s="12">
        <v>-5</v>
      </c>
      <c r="K16" s="20">
        <v>-19</v>
      </c>
      <c r="L16" s="14">
        <v>-16</v>
      </c>
      <c r="M16" s="11">
        <v>-15</v>
      </c>
      <c r="N16" s="11">
        <v>-10</v>
      </c>
      <c r="O16" s="11">
        <v>-10</v>
      </c>
      <c r="P16" s="11">
        <v>-9</v>
      </c>
      <c r="Q16" s="11">
        <v>-10</v>
      </c>
      <c r="R16" s="11">
        <v>-12</v>
      </c>
      <c r="S16" s="11">
        <v>-20</v>
      </c>
      <c r="T16" s="11">
        <v>-13</v>
      </c>
      <c r="U16" s="11">
        <v>-4</v>
      </c>
      <c r="V16" s="11">
        <v>-13</v>
      </c>
      <c r="W16" s="155">
        <f>AVERAGE(C16:V16)</f>
        <v>-12.3</v>
      </c>
      <c r="X16" s="155"/>
      <c r="Y16" s="155"/>
      <c r="Z16" s="155">
        <f>AVERAGE(W16:W17)</f>
        <v>-14.775</v>
      </c>
    </row>
    <row r="17" ht="28" customHeight="1">
      <c r="B17" s="24">
        <v>43898</v>
      </c>
      <c r="C17" s="25">
        <v>-15</v>
      </c>
      <c r="D17" s="25">
        <v>-13</v>
      </c>
      <c r="E17" s="25">
        <v>-19</v>
      </c>
      <c r="F17" s="25">
        <v>-12</v>
      </c>
      <c r="G17" s="25">
        <v>-26</v>
      </c>
      <c r="H17" s="25">
        <v>-5</v>
      </c>
      <c r="I17" s="25">
        <v>-12</v>
      </c>
      <c r="J17" s="26">
        <v>-15</v>
      </c>
      <c r="K17" s="27">
        <v>-35</v>
      </c>
      <c r="L17" s="28">
        <v>-21</v>
      </c>
      <c r="M17" s="25">
        <v>-27</v>
      </c>
      <c r="N17" s="25">
        <v>-23</v>
      </c>
      <c r="O17" s="25">
        <v>-14</v>
      </c>
      <c r="P17" s="25">
        <v>-3</v>
      </c>
      <c r="Q17" s="25">
        <v>-15</v>
      </c>
      <c r="R17" s="25">
        <v>-12</v>
      </c>
      <c r="S17" s="25">
        <v>-20</v>
      </c>
      <c r="T17" s="25">
        <v>-13</v>
      </c>
      <c r="U17" s="25">
        <v>-24</v>
      </c>
      <c r="V17" s="25">
        <v>-21</v>
      </c>
      <c r="W17" s="158">
        <f>AVERAGE(C17:V17)</f>
        <v>-17.25</v>
      </c>
      <c r="X17" s="158">
        <f>AVERAGE(W11:W17)</f>
        <v>-13.3857142857143</v>
      </c>
      <c r="Y17" s="158"/>
      <c r="Z17" s="158"/>
    </row>
    <row r="18" ht="28" customHeight="1">
      <c r="B18" s="29">
        <v>43899</v>
      </c>
      <c r="C18" s="30">
        <v>-11</v>
      </c>
      <c r="D18" s="31">
        <v>-6</v>
      </c>
      <c r="E18" s="31">
        <v>-10</v>
      </c>
      <c r="F18" s="31">
        <v>-18</v>
      </c>
      <c r="G18" s="31">
        <v>-19</v>
      </c>
      <c r="H18" s="31">
        <v>-8</v>
      </c>
      <c r="I18" s="31">
        <v>-19</v>
      </c>
      <c r="J18" s="32">
        <v>-14</v>
      </c>
      <c r="K18" s="33">
        <v>-27</v>
      </c>
      <c r="L18" s="159">
        <v>-15</v>
      </c>
      <c r="M18" s="160">
        <v>-6</v>
      </c>
      <c r="N18" s="160">
        <v>-23</v>
      </c>
      <c r="O18" s="160">
        <v>-11</v>
      </c>
      <c r="P18" s="160">
        <v>-9</v>
      </c>
      <c r="Q18" s="160">
        <v>-14</v>
      </c>
      <c r="R18" s="160">
        <v>-15</v>
      </c>
      <c r="S18" s="160">
        <v>-14</v>
      </c>
      <c r="T18" s="160">
        <v>-13</v>
      </c>
      <c r="U18" s="160">
        <v>-14</v>
      </c>
      <c r="V18" s="161">
        <v>-18</v>
      </c>
      <c r="W18" s="162">
        <f>AVERAGE(C18:V18)</f>
        <v>-14.2</v>
      </c>
      <c r="X18" s="163"/>
      <c r="Y18" s="163"/>
      <c r="Z18" s="164"/>
    </row>
    <row r="19" ht="27" customHeight="1">
      <c r="B19" s="35">
        <v>43900</v>
      </c>
      <c r="C19" s="36">
        <v>-19</v>
      </c>
      <c r="D19" s="36">
        <v>-15</v>
      </c>
      <c r="E19" s="36">
        <v>-19</v>
      </c>
      <c r="F19" s="36">
        <v>-29</v>
      </c>
      <c r="G19" s="36">
        <v>-19</v>
      </c>
      <c r="H19" s="36">
        <v>-12</v>
      </c>
      <c r="I19" s="36">
        <v>-29</v>
      </c>
      <c r="J19" s="37">
        <v>-20</v>
      </c>
      <c r="K19" s="38">
        <v>-32</v>
      </c>
      <c r="L19" s="39">
        <v>-21</v>
      </c>
      <c r="M19" s="36">
        <v>-14</v>
      </c>
      <c r="N19" s="36">
        <v>-31</v>
      </c>
      <c r="O19" s="36">
        <v>-22</v>
      </c>
      <c r="P19" s="36">
        <v>-13</v>
      </c>
      <c r="Q19" s="36">
        <v>-23</v>
      </c>
      <c r="R19" s="36">
        <v>-20</v>
      </c>
      <c r="S19" s="36">
        <v>-13</v>
      </c>
      <c r="T19" s="36">
        <v>-18</v>
      </c>
      <c r="U19" s="36">
        <v>-30</v>
      </c>
      <c r="V19" s="36">
        <v>-20</v>
      </c>
      <c r="W19" s="165">
        <f>AVERAGE(C19:V19)</f>
        <v>-20.95</v>
      </c>
      <c r="X19" s="165"/>
      <c r="Y19" s="165"/>
      <c r="Z19" s="165"/>
    </row>
    <row r="20" ht="26" customHeight="1">
      <c r="B20" s="15">
        <v>43901</v>
      </c>
      <c r="C20" s="11">
        <v>-24</v>
      </c>
      <c r="D20" s="11">
        <v>-21</v>
      </c>
      <c r="E20" s="11">
        <v>-30</v>
      </c>
      <c r="F20" s="11">
        <v>-39</v>
      </c>
      <c r="G20" s="11">
        <v>-23</v>
      </c>
      <c r="H20" s="11">
        <v>-13</v>
      </c>
      <c r="I20" s="11">
        <v>-35</v>
      </c>
      <c r="J20" s="12">
        <v>-27</v>
      </c>
      <c r="K20" s="20">
        <v>-36</v>
      </c>
      <c r="L20" s="14">
        <v>-24</v>
      </c>
      <c r="M20" s="11">
        <v>-18</v>
      </c>
      <c r="N20" s="11">
        <v>-35</v>
      </c>
      <c r="O20" s="11">
        <v>-28</v>
      </c>
      <c r="P20" s="11">
        <v>-19</v>
      </c>
      <c r="Q20" s="11">
        <v>-30</v>
      </c>
      <c r="R20" s="11">
        <v>-25</v>
      </c>
      <c r="S20" s="11">
        <v>-23</v>
      </c>
      <c r="T20" s="11">
        <v>-21</v>
      </c>
      <c r="U20" s="11">
        <v>-35</v>
      </c>
      <c r="V20" s="11">
        <v>-23</v>
      </c>
      <c r="W20" s="155">
        <f>AVERAGE(C20:V20)</f>
        <v>-26.45</v>
      </c>
      <c r="X20" s="155"/>
      <c r="Y20" s="155"/>
      <c r="Z20" s="155"/>
    </row>
    <row r="21" ht="26" customHeight="1">
      <c r="B21" s="15">
        <v>43902</v>
      </c>
      <c r="C21" s="40">
        <v>-33</v>
      </c>
      <c r="D21" s="40">
        <v>-30</v>
      </c>
      <c r="E21" s="40">
        <v>-41</v>
      </c>
      <c r="F21" s="40">
        <v>-50</v>
      </c>
      <c r="G21" s="40">
        <v>-27</v>
      </c>
      <c r="H21" s="40">
        <v>-22</v>
      </c>
      <c r="I21" s="40">
        <v>-46</v>
      </c>
      <c r="J21" s="41">
        <v>-34</v>
      </c>
      <c r="K21" s="42">
        <v>-43</v>
      </c>
      <c r="L21" s="43">
        <v>-29</v>
      </c>
      <c r="M21" s="40">
        <v>-29</v>
      </c>
      <c r="N21" s="40">
        <v>-43</v>
      </c>
      <c r="O21" s="40">
        <v>-39</v>
      </c>
      <c r="P21" s="40">
        <v>-26</v>
      </c>
      <c r="Q21" s="40">
        <v>-40</v>
      </c>
      <c r="R21" s="40">
        <v>-31</v>
      </c>
      <c r="S21" s="40">
        <v>-31</v>
      </c>
      <c r="T21" s="40">
        <v>-32</v>
      </c>
      <c r="U21" s="40">
        <v>-41</v>
      </c>
      <c r="V21" s="40">
        <v>-29</v>
      </c>
      <c r="W21" s="156">
        <f>AVERAGE(C21:V21)</f>
        <v>-34.8</v>
      </c>
      <c r="X21" s="156"/>
      <c r="Y21" s="156"/>
      <c r="Z21" s="156"/>
    </row>
    <row r="22" ht="26" customHeight="1">
      <c r="B22" s="44">
        <v>43903</v>
      </c>
      <c r="C22" s="45">
        <v>-40</v>
      </c>
      <c r="D22" s="45">
        <v>-39</v>
      </c>
      <c r="E22" s="45">
        <v>-47</v>
      </c>
      <c r="F22" s="45">
        <v>-57</v>
      </c>
      <c r="G22" s="45">
        <v>-32</v>
      </c>
      <c r="H22" s="45">
        <v>-19</v>
      </c>
      <c r="I22" s="45">
        <v>-53</v>
      </c>
      <c r="J22" s="46">
        <v>-44</v>
      </c>
      <c r="K22" s="47">
        <v>-50</v>
      </c>
      <c r="L22" s="48">
        <v>-39</v>
      </c>
      <c r="M22" s="45">
        <v>-41</v>
      </c>
      <c r="N22" s="45">
        <v>-50</v>
      </c>
      <c r="O22" s="45">
        <v>-47</v>
      </c>
      <c r="P22" s="45">
        <v>-31</v>
      </c>
      <c r="Q22" s="45">
        <v>-48</v>
      </c>
      <c r="R22" s="45">
        <v>-39</v>
      </c>
      <c r="S22" s="45">
        <v>-41</v>
      </c>
      <c r="T22" s="45">
        <v>-37</v>
      </c>
      <c r="U22" s="45">
        <v>-54</v>
      </c>
      <c r="V22" s="131">
        <v>-36</v>
      </c>
      <c r="W22" s="155">
        <f>AVERAGE(C22:V22)</f>
        <v>-42.2</v>
      </c>
      <c r="X22" s="155"/>
      <c r="Y22" s="155">
        <f>AVERAGE(W18:W22)</f>
        <v>-27.72</v>
      </c>
      <c r="Z22" s="155"/>
    </row>
    <row r="23" ht="26" customHeight="1">
      <c r="B23" s="44">
        <v>43904</v>
      </c>
      <c r="C23" s="49">
        <v>-57</v>
      </c>
      <c r="D23" s="49">
        <v>-50</v>
      </c>
      <c r="E23" s="49">
        <v>-59</v>
      </c>
      <c r="F23" s="49">
        <v>-67</v>
      </c>
      <c r="G23" s="49">
        <v>-53</v>
      </c>
      <c r="H23" s="49">
        <v>-37</v>
      </c>
      <c r="I23" s="49">
        <v>-65</v>
      </c>
      <c r="J23" s="50">
        <v>-58</v>
      </c>
      <c r="K23" s="51">
        <v>-67</v>
      </c>
      <c r="L23" s="52">
        <v>-58</v>
      </c>
      <c r="M23" s="49">
        <v>-56</v>
      </c>
      <c r="N23" s="49">
        <v>-69</v>
      </c>
      <c r="O23" s="49">
        <v>-55</v>
      </c>
      <c r="P23" s="49">
        <v>-48</v>
      </c>
      <c r="Q23" s="49">
        <v>-57</v>
      </c>
      <c r="R23" s="49">
        <v>-57</v>
      </c>
      <c r="S23" s="49">
        <v>-68</v>
      </c>
      <c r="T23" s="49">
        <v>-58</v>
      </c>
      <c r="U23" s="49">
        <v>-74</v>
      </c>
      <c r="V23" s="132">
        <v>-60</v>
      </c>
      <c r="W23" s="156">
        <f>AVERAGE(C23:V23)</f>
        <v>-58.65</v>
      </c>
      <c r="X23" s="156"/>
      <c r="Y23" s="156"/>
      <c r="Z23" s="156">
        <f>AVERAGE(W23:W24)</f>
        <v>-66.5</v>
      </c>
    </row>
    <row r="24" ht="26" customHeight="1">
      <c r="B24" s="44">
        <v>43905</v>
      </c>
      <c r="C24" s="45">
        <v>-73</v>
      </c>
      <c r="D24" s="45">
        <v>-66</v>
      </c>
      <c r="E24" s="45">
        <v>-74</v>
      </c>
      <c r="F24" s="45">
        <v>-80</v>
      </c>
      <c r="G24" s="45">
        <v>-71</v>
      </c>
      <c r="H24" s="45">
        <v>-58</v>
      </c>
      <c r="I24" s="45">
        <v>-76</v>
      </c>
      <c r="J24" s="46">
        <v>-74</v>
      </c>
      <c r="K24" s="47">
        <v>-78</v>
      </c>
      <c r="L24" s="48">
        <v>-72</v>
      </c>
      <c r="M24" s="45">
        <v>-77</v>
      </c>
      <c r="N24" s="45">
        <v>-82</v>
      </c>
      <c r="O24" s="45">
        <v>-73</v>
      </c>
      <c r="P24" s="45">
        <v>-68</v>
      </c>
      <c r="Q24" s="45">
        <v>-75</v>
      </c>
      <c r="R24" s="45">
        <v>-70</v>
      </c>
      <c r="S24" s="45">
        <v>-80</v>
      </c>
      <c r="T24" s="45">
        <v>-74</v>
      </c>
      <c r="U24" s="45">
        <v>-90</v>
      </c>
      <c r="V24" s="131">
        <v>-76</v>
      </c>
      <c r="W24" s="155">
        <f>AVERAGE(C24:V24)</f>
        <v>-74.34999999999999</v>
      </c>
      <c r="X24" s="155">
        <f>AVERAGE(W18:W24)</f>
        <v>-38.8</v>
      </c>
      <c r="Y24" s="155"/>
      <c r="Z24" s="155"/>
    </row>
    <row r="25" ht="26" customHeight="1">
      <c r="B25" s="44">
        <v>43906</v>
      </c>
      <c r="C25" s="49">
        <v>-44</v>
      </c>
      <c r="D25" s="49">
        <v>-40</v>
      </c>
      <c r="E25" s="49">
        <v>-51</v>
      </c>
      <c r="F25" s="49">
        <v>-60</v>
      </c>
      <c r="G25" s="49">
        <v>-37</v>
      </c>
      <c r="H25" s="49">
        <v>-35</v>
      </c>
      <c r="I25" s="49">
        <v>-56</v>
      </c>
      <c r="J25" s="50">
        <v>-44</v>
      </c>
      <c r="K25" s="51">
        <v>-52</v>
      </c>
      <c r="L25" s="52">
        <v>-42</v>
      </c>
      <c r="M25" s="49">
        <v>-42</v>
      </c>
      <c r="N25" s="49">
        <v>-52</v>
      </c>
      <c r="O25" s="49">
        <v>-48</v>
      </c>
      <c r="P25" s="49">
        <v>-35</v>
      </c>
      <c r="Q25" s="49">
        <v>-53</v>
      </c>
      <c r="R25" s="49">
        <v>-40</v>
      </c>
      <c r="S25" s="49">
        <v>-44</v>
      </c>
      <c r="T25" s="49">
        <v>-42</v>
      </c>
      <c r="U25" s="49">
        <v>-49</v>
      </c>
      <c r="V25" s="132">
        <v>-42</v>
      </c>
      <c r="W25" s="156">
        <f>AVERAGE(C25:V25)</f>
        <v>-45.4</v>
      </c>
      <c r="X25" s="156"/>
      <c r="Y25" s="156"/>
      <c r="Z25" s="156"/>
    </row>
    <row r="26" ht="26" customHeight="1">
      <c r="B26" s="44">
        <v>43907</v>
      </c>
      <c r="C26" s="45">
        <v>-45</v>
      </c>
      <c r="D26" s="45">
        <v>-44</v>
      </c>
      <c r="E26" s="45">
        <v>-54</v>
      </c>
      <c r="F26" s="45">
        <v>-61</v>
      </c>
      <c r="G26" s="45">
        <v>-40</v>
      </c>
      <c r="H26" s="45">
        <v>-38</v>
      </c>
      <c r="I26" s="45">
        <v>-57</v>
      </c>
      <c r="J26" s="46">
        <v>-48</v>
      </c>
      <c r="K26" s="47">
        <v>-55</v>
      </c>
      <c r="L26" s="48">
        <v>-44</v>
      </c>
      <c r="M26" s="45">
        <v>-44</v>
      </c>
      <c r="N26" s="45">
        <v>-55</v>
      </c>
      <c r="O26" s="45">
        <v>-52</v>
      </c>
      <c r="P26" s="45">
        <v>-37</v>
      </c>
      <c r="Q26" s="45">
        <v>-56</v>
      </c>
      <c r="R26" s="45">
        <v>-42</v>
      </c>
      <c r="S26" s="45">
        <v>-45</v>
      </c>
      <c r="T26" s="45">
        <v>-44</v>
      </c>
      <c r="U26" s="45">
        <v>-50</v>
      </c>
      <c r="V26" s="131">
        <v>-47</v>
      </c>
      <c r="W26" s="155">
        <f>AVERAGE(C26:V26)</f>
        <v>-47.9</v>
      </c>
      <c r="X26" s="155"/>
      <c r="Y26" s="155"/>
      <c r="Z26" s="155"/>
    </row>
    <row r="27" ht="26" customHeight="1">
      <c r="B27" s="44">
        <v>43908</v>
      </c>
      <c r="C27" s="49">
        <v>-46</v>
      </c>
      <c r="D27" s="49">
        <v>-43</v>
      </c>
      <c r="E27" s="49">
        <v>-54</v>
      </c>
      <c r="F27" s="49">
        <v>-62</v>
      </c>
      <c r="G27" s="49">
        <v>-41</v>
      </c>
      <c r="H27" s="49">
        <v>-37</v>
      </c>
      <c r="I27" s="49">
        <v>-57</v>
      </c>
      <c r="J27" s="50">
        <v>-50</v>
      </c>
      <c r="K27" s="51">
        <v>-57</v>
      </c>
      <c r="L27" s="52">
        <v>-46</v>
      </c>
      <c r="M27" s="49">
        <v>-43</v>
      </c>
      <c r="N27" s="49">
        <v>-56</v>
      </c>
      <c r="O27" s="49">
        <v>-52</v>
      </c>
      <c r="P27" s="49">
        <v>-38</v>
      </c>
      <c r="Q27" s="49">
        <v>-56</v>
      </c>
      <c r="R27" s="49">
        <v>-43</v>
      </c>
      <c r="S27" s="49">
        <v>-46</v>
      </c>
      <c r="T27" s="49">
        <v>-44</v>
      </c>
      <c r="U27" s="49">
        <v>-52</v>
      </c>
      <c r="V27" s="132">
        <v>-47</v>
      </c>
      <c r="W27" s="156">
        <f>AVERAGE(C27:V27)</f>
        <v>-48.5</v>
      </c>
      <c r="X27" s="156"/>
      <c r="Y27" s="156"/>
      <c r="Z27" s="156"/>
    </row>
    <row r="28" ht="26" customHeight="1">
      <c r="B28" s="44">
        <v>43909</v>
      </c>
      <c r="C28" s="45">
        <v>-49</v>
      </c>
      <c r="D28" s="45">
        <v>-47</v>
      </c>
      <c r="E28" s="45">
        <v>-58</v>
      </c>
      <c r="F28" s="45">
        <v>-63</v>
      </c>
      <c r="G28" s="45">
        <v>-43</v>
      </c>
      <c r="H28" s="45">
        <v>-39</v>
      </c>
      <c r="I28" s="45">
        <v>-59</v>
      </c>
      <c r="J28" s="46">
        <v>-51</v>
      </c>
      <c r="K28" s="47">
        <v>-58</v>
      </c>
      <c r="L28" s="48">
        <v>-48</v>
      </c>
      <c r="M28" s="45">
        <v>-46</v>
      </c>
      <c r="N28" s="45">
        <v>-57</v>
      </c>
      <c r="O28" s="45">
        <v>-54</v>
      </c>
      <c r="P28" s="45">
        <v>-38</v>
      </c>
      <c r="Q28" s="45">
        <v>-57</v>
      </c>
      <c r="R28" s="45">
        <v>-46</v>
      </c>
      <c r="S28" s="45">
        <v>-49</v>
      </c>
      <c r="T28" s="45">
        <v>-49</v>
      </c>
      <c r="U28" s="45">
        <v>-59</v>
      </c>
      <c r="V28" s="131">
        <v>-49</v>
      </c>
      <c r="W28" s="155">
        <f>AVERAGE(C28:V28)</f>
        <v>-50.95</v>
      </c>
      <c r="X28" s="155"/>
      <c r="Y28" s="155"/>
      <c r="Z28" s="155"/>
    </row>
    <row r="29" ht="27" customHeight="1">
      <c r="B29" s="53">
        <v>43910</v>
      </c>
      <c r="C29" s="54">
        <v>-51</v>
      </c>
      <c r="D29" s="54">
        <v>-49</v>
      </c>
      <c r="E29" s="54">
        <v>-59</v>
      </c>
      <c r="F29" s="54">
        <v>-65</v>
      </c>
      <c r="G29" s="54">
        <v>-44</v>
      </c>
      <c r="H29" s="54">
        <v>-38</v>
      </c>
      <c r="I29" s="54">
        <v>-61</v>
      </c>
      <c r="J29" s="55">
        <v>-55</v>
      </c>
      <c r="K29" s="56">
        <v>-59</v>
      </c>
      <c r="L29" s="57">
        <v>-51</v>
      </c>
      <c r="M29" s="54">
        <v>-53</v>
      </c>
      <c r="N29" s="54">
        <v>-60</v>
      </c>
      <c r="O29" s="54">
        <v>-55</v>
      </c>
      <c r="P29" s="54">
        <v>-40</v>
      </c>
      <c r="Q29" s="54">
        <v>-59</v>
      </c>
      <c r="R29" s="54">
        <v>-48</v>
      </c>
      <c r="S29" s="54">
        <v>-51</v>
      </c>
      <c r="T29" s="54">
        <v>-49</v>
      </c>
      <c r="U29" s="54">
        <v>-68</v>
      </c>
      <c r="V29" s="133">
        <v>-51</v>
      </c>
      <c r="W29" s="166">
        <f>AVERAGE(C29:V29)</f>
        <v>-53.3</v>
      </c>
      <c r="X29" s="166"/>
      <c r="Y29" s="166">
        <f>AVERAGE(W25:W29)</f>
        <v>-49.21</v>
      </c>
      <c r="Z29" s="166"/>
    </row>
    <row r="30" ht="28" customHeight="1">
      <c r="B30" s="58">
        <v>43911</v>
      </c>
      <c r="C30" s="59">
        <v>-63</v>
      </c>
      <c r="D30" s="60">
        <v>-61</v>
      </c>
      <c r="E30" s="60">
        <v>-68</v>
      </c>
      <c r="F30" s="60">
        <v>-72</v>
      </c>
      <c r="G30" s="60">
        <v>-60</v>
      </c>
      <c r="H30" s="60">
        <v>-50</v>
      </c>
      <c r="I30" s="60">
        <v>-71</v>
      </c>
      <c r="J30" s="61">
        <v>-68</v>
      </c>
      <c r="K30" s="62">
        <v>-72</v>
      </c>
      <c r="L30" s="167">
        <v>-65</v>
      </c>
      <c r="M30" s="168">
        <v>-65</v>
      </c>
      <c r="N30" s="168">
        <v>-74</v>
      </c>
      <c r="O30" s="168">
        <v>-63</v>
      </c>
      <c r="P30" s="168">
        <v>-57</v>
      </c>
      <c r="Q30" s="168">
        <v>-66</v>
      </c>
      <c r="R30" s="168">
        <v>-63</v>
      </c>
      <c r="S30" s="168">
        <v>-68</v>
      </c>
      <c r="T30" s="168">
        <v>-68</v>
      </c>
      <c r="U30" s="168">
        <v>-78</v>
      </c>
      <c r="V30" s="169">
        <v>-66</v>
      </c>
      <c r="W30" s="170">
        <f>AVERAGE(C30:V30)</f>
        <v>-65.90000000000001</v>
      </c>
      <c r="X30" s="171"/>
      <c r="Y30" s="172"/>
      <c r="Z30" s="173">
        <f>AVERAGE(W30:W31)</f>
        <v>-72.72499999999999</v>
      </c>
    </row>
    <row r="31" ht="27" customHeight="1">
      <c r="B31" s="64">
        <v>43912</v>
      </c>
      <c r="C31" s="65">
        <v>-77</v>
      </c>
      <c r="D31" s="65">
        <v>-77</v>
      </c>
      <c r="E31" s="65">
        <v>-83</v>
      </c>
      <c r="F31" s="65">
        <v>-85</v>
      </c>
      <c r="G31" s="65">
        <v>-73</v>
      </c>
      <c r="H31" s="65">
        <v>-65</v>
      </c>
      <c r="I31" s="65">
        <v>-81</v>
      </c>
      <c r="J31" s="65">
        <v>-80</v>
      </c>
      <c r="K31" s="65">
        <v>-82</v>
      </c>
      <c r="L31" s="65">
        <v>-77</v>
      </c>
      <c r="M31" s="65">
        <v>-81</v>
      </c>
      <c r="N31" s="65">
        <v>-85</v>
      </c>
      <c r="O31" s="65">
        <v>-80</v>
      </c>
      <c r="P31" s="65">
        <v>-74</v>
      </c>
      <c r="Q31" s="65">
        <v>-86</v>
      </c>
      <c r="R31" s="65">
        <v>-73</v>
      </c>
      <c r="S31" s="65">
        <v>-83</v>
      </c>
      <c r="T31" s="65">
        <v>-78</v>
      </c>
      <c r="U31" s="65">
        <v>-92</v>
      </c>
      <c r="V31" s="135">
        <v>-79</v>
      </c>
      <c r="W31" s="174">
        <f>AVERAGE(C31:V31)</f>
        <v>-79.55</v>
      </c>
      <c r="X31" s="174">
        <f>AVERAGE(W25:W31)</f>
        <v>-55.9285714285714</v>
      </c>
      <c r="Y31" s="174"/>
      <c r="Z31" s="174"/>
    </row>
    <row r="32" ht="27" customHeight="1">
      <c r="B32" s="66">
        <v>43913</v>
      </c>
      <c r="C32" s="45">
        <v>-52</v>
      </c>
      <c r="D32" s="45">
        <v>-52</v>
      </c>
      <c r="E32" s="45">
        <v>-59</v>
      </c>
      <c r="F32" s="45">
        <v>-66</v>
      </c>
      <c r="G32" s="45">
        <v>-48</v>
      </c>
      <c r="H32" s="45">
        <v>-42</v>
      </c>
      <c r="I32" s="45">
        <v>-60</v>
      </c>
      <c r="J32" s="45">
        <v>-54</v>
      </c>
      <c r="K32" s="45">
        <v>-62</v>
      </c>
      <c r="L32" s="45">
        <v>-52</v>
      </c>
      <c r="M32" s="45">
        <v>-52</v>
      </c>
      <c r="N32" s="45">
        <v>-62</v>
      </c>
      <c r="O32" s="45">
        <v>-57</v>
      </c>
      <c r="P32" s="45">
        <v>-42</v>
      </c>
      <c r="Q32" s="45">
        <v>-59</v>
      </c>
      <c r="R32" s="45">
        <v>-49</v>
      </c>
      <c r="S32" s="45">
        <v>-51</v>
      </c>
      <c r="T32" s="45">
        <v>-50</v>
      </c>
      <c r="U32" s="45">
        <v>-65</v>
      </c>
      <c r="V32" s="131">
        <v>-52</v>
      </c>
      <c r="W32" s="155">
        <f>AVERAGE(C32:V32)</f>
        <v>-54.3</v>
      </c>
      <c r="X32" s="155"/>
      <c r="Y32" s="155"/>
      <c r="Z32" s="155"/>
    </row>
    <row r="33" ht="28" customHeight="1">
      <c r="B33" s="67">
        <v>43914</v>
      </c>
      <c r="C33" s="52">
        <v>-54</v>
      </c>
      <c r="D33" s="49">
        <v>-52</v>
      </c>
      <c r="E33" s="49">
        <v>-60</v>
      </c>
      <c r="F33" s="49">
        <v>-66</v>
      </c>
      <c r="G33" s="49">
        <v>-47</v>
      </c>
      <c r="H33" s="49">
        <v>-41</v>
      </c>
      <c r="I33" s="49">
        <v>-60</v>
      </c>
      <c r="J33" s="49">
        <v>-53</v>
      </c>
      <c r="K33" s="49">
        <v>-61</v>
      </c>
      <c r="L33" s="49">
        <v>-53</v>
      </c>
      <c r="M33" s="49">
        <v>-50</v>
      </c>
      <c r="N33" s="49">
        <v>-63</v>
      </c>
      <c r="O33" s="49">
        <v>-59</v>
      </c>
      <c r="P33" s="49">
        <v>-41</v>
      </c>
      <c r="Q33" s="49">
        <v>-60</v>
      </c>
      <c r="R33" s="49">
        <v>-49</v>
      </c>
      <c r="S33" s="49">
        <v>-47</v>
      </c>
      <c r="T33" s="49">
        <v>-49</v>
      </c>
      <c r="U33" s="49">
        <v>-63</v>
      </c>
      <c r="V33" s="132">
        <v>-51</v>
      </c>
      <c r="W33" s="156">
        <f>AVERAGE(C33:V33)</f>
        <v>-53.95</v>
      </c>
      <c r="X33" s="156"/>
      <c r="Y33" s="156"/>
      <c r="Z33" s="156"/>
    </row>
    <row r="34" ht="28" customHeight="1">
      <c r="B34" s="68">
        <v>43915</v>
      </c>
      <c r="C34" s="45">
        <v>-56</v>
      </c>
      <c r="D34" s="45">
        <v>-51</v>
      </c>
      <c r="E34" s="45">
        <v>-62</v>
      </c>
      <c r="F34" s="45">
        <v>-67</v>
      </c>
      <c r="G34" s="45">
        <v>-49</v>
      </c>
      <c r="H34" s="45">
        <v>-37</v>
      </c>
      <c r="I34" s="45">
        <v>-61</v>
      </c>
      <c r="J34" s="45">
        <v>-55</v>
      </c>
      <c r="K34" s="45">
        <v>-63</v>
      </c>
      <c r="L34" s="45">
        <v>-56</v>
      </c>
      <c r="M34" s="45">
        <v>-49</v>
      </c>
      <c r="N34" s="45">
        <v>-64</v>
      </c>
      <c r="O34" s="45">
        <v>-59</v>
      </c>
      <c r="P34" s="45">
        <v>-42</v>
      </c>
      <c r="Q34" s="45">
        <v>-63</v>
      </c>
      <c r="R34" s="45">
        <v>-50</v>
      </c>
      <c r="S34" s="45">
        <v>-52</v>
      </c>
      <c r="T34" s="45">
        <v>-51</v>
      </c>
      <c r="U34" s="45">
        <v>-63</v>
      </c>
      <c r="V34" s="131">
        <v>-52</v>
      </c>
      <c r="W34" s="155">
        <f>AVERAGE(C34:V34)</f>
        <v>-55.1</v>
      </c>
      <c r="X34" s="155"/>
      <c r="Y34" s="155"/>
      <c r="Z34" s="155"/>
    </row>
    <row r="35" ht="28" customHeight="1">
      <c r="B35" s="22">
        <v>43916</v>
      </c>
      <c r="C35" s="69">
        <v>-59</v>
      </c>
      <c r="D35" s="49">
        <v>-59</v>
      </c>
      <c r="E35" s="49">
        <v>-65</v>
      </c>
      <c r="F35" s="49">
        <v>-69</v>
      </c>
      <c r="G35" s="49">
        <v>-56</v>
      </c>
      <c r="H35" s="49">
        <v>-48</v>
      </c>
      <c r="I35" s="49">
        <v>-64</v>
      </c>
      <c r="J35" s="49">
        <v>-56</v>
      </c>
      <c r="K35" s="49">
        <v>-67</v>
      </c>
      <c r="L35" s="49">
        <v>-60</v>
      </c>
      <c r="M35" s="49">
        <v>-49</v>
      </c>
      <c r="N35" s="49">
        <v>-67</v>
      </c>
      <c r="O35" s="49">
        <v>-62</v>
      </c>
      <c r="P35" s="49">
        <v>-46</v>
      </c>
      <c r="Q35" s="49">
        <v>-62</v>
      </c>
      <c r="R35" s="49">
        <v>-55</v>
      </c>
      <c r="S35" s="49">
        <v>-57</v>
      </c>
      <c r="T35" s="49">
        <v>-56</v>
      </c>
      <c r="U35" s="49">
        <v>-66</v>
      </c>
      <c r="V35" s="132">
        <v>-60</v>
      </c>
      <c r="W35" s="156">
        <f>AVERAGE(C35:V35)</f>
        <v>-59.15</v>
      </c>
      <c r="X35" s="156"/>
      <c r="Y35" s="156"/>
      <c r="Z35" s="156"/>
    </row>
    <row r="36" ht="27" customHeight="1">
      <c r="B36" s="70">
        <v>43917</v>
      </c>
      <c r="C36" s="45">
        <v>-60</v>
      </c>
      <c r="D36" s="45">
        <v>-58</v>
      </c>
      <c r="E36" s="45">
        <v>-63</v>
      </c>
      <c r="F36" s="45">
        <v>-69</v>
      </c>
      <c r="G36" s="45">
        <v>-57</v>
      </c>
      <c r="H36" s="45">
        <v>-51</v>
      </c>
      <c r="I36" s="45">
        <v>-65</v>
      </c>
      <c r="J36" s="45">
        <v>-61</v>
      </c>
      <c r="K36" s="45">
        <v>-68</v>
      </c>
      <c r="L36" s="45">
        <v>-62</v>
      </c>
      <c r="M36" s="45">
        <v>-60</v>
      </c>
      <c r="N36" s="45">
        <v>-69</v>
      </c>
      <c r="O36" s="45">
        <v>-61</v>
      </c>
      <c r="P36" s="45">
        <v>-48</v>
      </c>
      <c r="Q36" s="45">
        <v>-62</v>
      </c>
      <c r="R36" s="45">
        <v>-58</v>
      </c>
      <c r="S36" s="45">
        <v>-59</v>
      </c>
      <c r="T36" s="45">
        <v>-59</v>
      </c>
      <c r="U36" s="45">
        <v>-73</v>
      </c>
      <c r="V36" s="131">
        <v>-62</v>
      </c>
      <c r="W36" s="155">
        <f>AVERAGE(C36:V36)</f>
        <v>-61.25</v>
      </c>
      <c r="X36" s="155"/>
      <c r="Y36" s="155">
        <f>AVERAGE(W32:W36)</f>
        <v>-56.75</v>
      </c>
      <c r="Z36" s="155"/>
    </row>
    <row r="37" ht="26" customHeight="1">
      <c r="B37" s="44">
        <v>43918</v>
      </c>
      <c r="C37" s="49">
        <v>-66</v>
      </c>
      <c r="D37" s="49">
        <v>-65</v>
      </c>
      <c r="E37" s="49">
        <v>-70</v>
      </c>
      <c r="F37" s="49">
        <v>-73</v>
      </c>
      <c r="G37" s="49">
        <v>-65</v>
      </c>
      <c r="H37" s="49">
        <v>-57</v>
      </c>
      <c r="I37" s="49">
        <v>-72</v>
      </c>
      <c r="J37" s="49">
        <v>-70</v>
      </c>
      <c r="K37" s="49">
        <v>-74</v>
      </c>
      <c r="L37" s="49">
        <v>-68</v>
      </c>
      <c r="M37" s="49">
        <v>-66</v>
      </c>
      <c r="N37" s="49">
        <v>-76</v>
      </c>
      <c r="O37" s="49">
        <v>-66</v>
      </c>
      <c r="P37" s="49">
        <v>-57</v>
      </c>
      <c r="Q37" s="49">
        <v>-66</v>
      </c>
      <c r="R37" s="49">
        <v>-66</v>
      </c>
      <c r="S37" s="49">
        <v>-75</v>
      </c>
      <c r="T37" s="49">
        <v>-71</v>
      </c>
      <c r="U37" s="49">
        <v>-81</v>
      </c>
      <c r="V37" s="132">
        <v>-70</v>
      </c>
      <c r="W37" s="156">
        <f>AVERAGE(C37:V37)</f>
        <v>-68.7</v>
      </c>
      <c r="X37" s="156"/>
      <c r="Y37" s="156"/>
      <c r="Z37" s="156">
        <f>AVERAGE(W37:W38)</f>
        <v>-74.90000000000001</v>
      </c>
    </row>
    <row r="38" ht="26" customHeight="1">
      <c r="B38" s="44">
        <v>43919</v>
      </c>
      <c r="C38" s="45">
        <v>-80</v>
      </c>
      <c r="D38" s="45">
        <v>-79</v>
      </c>
      <c r="E38" s="45">
        <v>-84</v>
      </c>
      <c r="F38" s="45">
        <v>-85</v>
      </c>
      <c r="G38" s="45">
        <v>-76</v>
      </c>
      <c r="H38" s="45">
        <v>-69</v>
      </c>
      <c r="I38" s="45">
        <v>-82</v>
      </c>
      <c r="J38" s="45">
        <v>-80</v>
      </c>
      <c r="K38" s="45">
        <v>-83</v>
      </c>
      <c r="L38" s="45">
        <v>-78</v>
      </c>
      <c r="M38" s="45">
        <v>-80</v>
      </c>
      <c r="N38" s="45">
        <v>-86</v>
      </c>
      <c r="O38" s="45">
        <v>-81</v>
      </c>
      <c r="P38" s="45">
        <v>-78</v>
      </c>
      <c r="Q38" s="45">
        <v>-85</v>
      </c>
      <c r="R38" s="45">
        <v>-75</v>
      </c>
      <c r="S38" s="45">
        <v>-86</v>
      </c>
      <c r="T38" s="45">
        <v>-81</v>
      </c>
      <c r="U38" s="45">
        <v>-93</v>
      </c>
      <c r="V38" s="131">
        <v>-81</v>
      </c>
      <c r="W38" s="155">
        <f>AVERAGE(C38:V38)</f>
        <v>-81.09999999999999</v>
      </c>
      <c r="X38" s="155">
        <f>AVERAGE(W32:W38)</f>
        <v>-61.9357142857143</v>
      </c>
      <c r="Y38" s="155"/>
      <c r="Z38" s="155"/>
    </row>
    <row r="39" ht="26" customHeight="1">
      <c r="B39" s="44">
        <v>43920</v>
      </c>
      <c r="C39" s="49">
        <v>-56</v>
      </c>
      <c r="D39" s="49">
        <v>-56</v>
      </c>
      <c r="E39" s="49">
        <v>-63</v>
      </c>
      <c r="F39" s="49">
        <v>-67</v>
      </c>
      <c r="G39" s="49">
        <v>-55</v>
      </c>
      <c r="H39" s="49">
        <v>-50</v>
      </c>
      <c r="I39" s="49">
        <v>-63</v>
      </c>
      <c r="J39" s="49">
        <v>-57</v>
      </c>
      <c r="K39" s="49">
        <v>-66</v>
      </c>
      <c r="L39" s="49">
        <v>-59</v>
      </c>
      <c r="M39" s="49">
        <v>-53</v>
      </c>
      <c r="N39" s="49">
        <v>-67</v>
      </c>
      <c r="O39" s="49">
        <v>-59</v>
      </c>
      <c r="P39" s="49">
        <v>-48</v>
      </c>
      <c r="Q39" s="49">
        <v>-60</v>
      </c>
      <c r="R39" s="49">
        <v>-56</v>
      </c>
      <c r="S39" s="49">
        <v>-61</v>
      </c>
      <c r="T39" s="49">
        <v>-58</v>
      </c>
      <c r="U39" s="49">
        <v>-70</v>
      </c>
      <c r="V39" s="132">
        <v>-61</v>
      </c>
      <c r="W39" s="156">
        <f>AVERAGE(C39:V39)</f>
        <v>-59.25</v>
      </c>
      <c r="X39" s="156"/>
      <c r="Y39" s="156"/>
      <c r="Z39" s="156"/>
    </row>
    <row r="40" ht="26" customHeight="1">
      <c r="B40" s="44">
        <v>43921</v>
      </c>
      <c r="C40" s="45">
        <v>-57</v>
      </c>
      <c r="D40" s="45">
        <v>-56</v>
      </c>
      <c r="E40" s="45">
        <v>-64</v>
      </c>
      <c r="F40" s="45">
        <v>-67</v>
      </c>
      <c r="G40" s="45">
        <v>-56</v>
      </c>
      <c r="H40" s="45">
        <v>-51</v>
      </c>
      <c r="I40" s="45">
        <v>-63</v>
      </c>
      <c r="J40" s="45">
        <v>-58</v>
      </c>
      <c r="K40" s="45">
        <v>-67</v>
      </c>
      <c r="L40" s="45">
        <v>-60</v>
      </c>
      <c r="M40" s="45">
        <v>-54</v>
      </c>
      <c r="N40" s="45">
        <v>-67</v>
      </c>
      <c r="O40" s="45">
        <v>-61</v>
      </c>
      <c r="P40" s="45">
        <v>-47</v>
      </c>
      <c r="Q40" s="45">
        <v>-61</v>
      </c>
      <c r="R40" s="45">
        <v>-56</v>
      </c>
      <c r="S40" s="45">
        <v>-57</v>
      </c>
      <c r="T40" s="45">
        <v>-57</v>
      </c>
      <c r="U40" s="45">
        <v>-68</v>
      </c>
      <c r="V40" s="131">
        <v>-61</v>
      </c>
      <c r="W40" s="155">
        <f>AVERAGE(C40:V40)</f>
        <v>-59.4</v>
      </c>
      <c r="X40" s="155"/>
      <c r="Y40" s="155"/>
      <c r="Z40" s="155"/>
    </row>
    <row r="41" ht="26" customHeight="1">
      <c r="B41" s="44">
        <v>43922</v>
      </c>
      <c r="C41" s="49">
        <v>-57</v>
      </c>
      <c r="D41" s="49">
        <v>-52</v>
      </c>
      <c r="E41" s="49">
        <v>-63</v>
      </c>
      <c r="F41" s="49">
        <v>-66</v>
      </c>
      <c r="G41" s="49">
        <v>-56</v>
      </c>
      <c r="H41" s="49">
        <v>-50</v>
      </c>
      <c r="I41" s="49">
        <v>-62</v>
      </c>
      <c r="J41" s="49">
        <v>-58</v>
      </c>
      <c r="K41" s="49">
        <v>-67</v>
      </c>
      <c r="L41" s="49">
        <v>-60</v>
      </c>
      <c r="M41" s="49">
        <v>-49</v>
      </c>
      <c r="N41" s="49">
        <v>-67</v>
      </c>
      <c r="O41" s="49">
        <v>-60</v>
      </c>
      <c r="P41" s="49">
        <v>-48</v>
      </c>
      <c r="Q41" s="49">
        <v>-61</v>
      </c>
      <c r="R41" s="49">
        <v>-56</v>
      </c>
      <c r="S41" s="49">
        <v>-60</v>
      </c>
      <c r="T41" s="49">
        <v>-56</v>
      </c>
      <c r="U41" s="49">
        <v>-70</v>
      </c>
      <c r="V41" s="132">
        <v>-61</v>
      </c>
      <c r="W41" s="156">
        <f>AVERAGE(C41:V41)</f>
        <v>-58.95</v>
      </c>
      <c r="X41" s="156"/>
      <c r="Y41" s="156"/>
      <c r="Z41" s="156"/>
    </row>
    <row r="42" ht="27" customHeight="1">
      <c r="B42" s="53">
        <v>43923</v>
      </c>
      <c r="C42" s="45">
        <v>-58</v>
      </c>
      <c r="D42" s="175">
        <v>-56</v>
      </c>
      <c r="E42" s="45">
        <v>-65</v>
      </c>
      <c r="F42" s="45">
        <v>-67</v>
      </c>
      <c r="G42" s="45">
        <v>-56</v>
      </c>
      <c r="H42" s="45">
        <v>-53</v>
      </c>
      <c r="I42" s="45">
        <v>-63</v>
      </c>
      <c r="J42" s="45">
        <v>-58</v>
      </c>
      <c r="K42" s="45">
        <v>-66</v>
      </c>
      <c r="L42" s="45">
        <v>-62</v>
      </c>
      <c r="M42" s="45">
        <v>-57</v>
      </c>
      <c r="N42" s="45">
        <v>-67</v>
      </c>
      <c r="O42" s="45">
        <v>-61</v>
      </c>
      <c r="P42" s="45">
        <v>-49</v>
      </c>
      <c r="Q42" s="45">
        <v>-62</v>
      </c>
      <c r="R42" s="45">
        <v>-57</v>
      </c>
      <c r="S42" s="45">
        <v>-60</v>
      </c>
      <c r="T42" s="45">
        <v>-56</v>
      </c>
      <c r="U42" s="45">
        <v>-68</v>
      </c>
      <c r="V42" s="131">
        <v>-61</v>
      </c>
      <c r="W42" s="155">
        <f>AVERAGE(C42:V42)</f>
        <v>-60.1</v>
      </c>
      <c r="X42" s="155"/>
      <c r="Y42" s="155"/>
      <c r="Z42" s="155"/>
    </row>
    <row r="43" ht="28" customHeight="1">
      <c r="B43" s="58">
        <v>43924</v>
      </c>
      <c r="C43" s="176">
        <v>-58</v>
      </c>
      <c r="D43" s="177">
        <v>-57</v>
      </c>
      <c r="E43" s="178">
        <v>-65</v>
      </c>
      <c r="F43" s="49">
        <v>-67</v>
      </c>
      <c r="G43" s="49">
        <v>-56</v>
      </c>
      <c r="H43" s="49">
        <v>-52</v>
      </c>
      <c r="I43" s="49">
        <v>-64</v>
      </c>
      <c r="J43" s="49">
        <v>-62</v>
      </c>
      <c r="K43" s="49">
        <v>-67</v>
      </c>
      <c r="L43" s="49">
        <v>-61</v>
      </c>
      <c r="M43" s="49">
        <v>-58</v>
      </c>
      <c r="N43" s="49">
        <v>-67</v>
      </c>
      <c r="O43" s="49">
        <v>-61</v>
      </c>
      <c r="P43" s="49">
        <v>-48</v>
      </c>
      <c r="Q43" s="49">
        <v>-62</v>
      </c>
      <c r="R43" s="49">
        <v>-58</v>
      </c>
      <c r="S43" s="49">
        <v>-59</v>
      </c>
      <c r="T43" s="49">
        <v>-58</v>
      </c>
      <c r="U43" s="49">
        <v>-74</v>
      </c>
      <c r="V43" s="132">
        <v>-61</v>
      </c>
      <c r="W43" s="156">
        <f>AVERAGE(C43:V43)</f>
        <v>-60.75</v>
      </c>
      <c r="X43" s="156"/>
      <c r="Y43" s="156">
        <f>AVERAGE(W39:W43)</f>
        <v>-59.69</v>
      </c>
      <c r="Z43" s="156"/>
    </row>
    <row r="44" ht="27" customHeight="1">
      <c r="B44" s="179">
        <v>43925</v>
      </c>
      <c r="C44" s="45">
        <v>-65</v>
      </c>
      <c r="D44" s="180">
        <v>-61</v>
      </c>
      <c r="E44" s="45">
        <v>-69</v>
      </c>
      <c r="F44" s="45">
        <v>-72</v>
      </c>
      <c r="G44" s="45">
        <v>-64</v>
      </c>
      <c r="H44" s="45">
        <v>-54</v>
      </c>
      <c r="I44" s="45">
        <v>-71</v>
      </c>
      <c r="J44" s="45">
        <v>-69</v>
      </c>
      <c r="K44" s="45">
        <v>-73</v>
      </c>
      <c r="L44" s="45">
        <v>-68</v>
      </c>
      <c r="M44" s="45">
        <v>-66</v>
      </c>
      <c r="N44" s="45">
        <v>-75</v>
      </c>
      <c r="O44" s="45">
        <v>-64</v>
      </c>
      <c r="P44" s="45">
        <v>-56</v>
      </c>
      <c r="Q44" s="45">
        <v>-66</v>
      </c>
      <c r="R44" s="45">
        <v>-66</v>
      </c>
      <c r="S44" s="45">
        <v>-73</v>
      </c>
      <c r="T44" s="45">
        <v>-69</v>
      </c>
      <c r="U44" s="45">
        <v>-82</v>
      </c>
      <c r="V44" s="131">
        <v>-68</v>
      </c>
      <c r="W44" s="155">
        <f>AVERAGE(C44:V44)</f>
        <v>-67.55</v>
      </c>
      <c r="X44" s="155"/>
      <c r="Y44" s="155"/>
      <c r="Z44" s="155">
        <f>AVERAGE(W44:W45)</f>
        <v>-73.77500000000001</v>
      </c>
    </row>
    <row r="45" ht="26" customHeight="1">
      <c r="B45" s="77">
        <v>43926</v>
      </c>
      <c r="C45" s="78">
        <v>-80</v>
      </c>
      <c r="D45" s="79">
        <v>-78</v>
      </c>
      <c r="E45" s="79">
        <v>-84</v>
      </c>
      <c r="F45" s="79">
        <v>-84</v>
      </c>
      <c r="G45" s="79">
        <v>-75</v>
      </c>
      <c r="H45" s="79">
        <v>-65</v>
      </c>
      <c r="I45" s="79">
        <v>-81</v>
      </c>
      <c r="J45" s="79">
        <v>-79</v>
      </c>
      <c r="K45" s="79">
        <v>-82</v>
      </c>
      <c r="L45" s="79">
        <v>-77</v>
      </c>
      <c r="M45" s="79">
        <v>-81</v>
      </c>
      <c r="N45" s="79">
        <v>-85</v>
      </c>
      <c r="O45" s="79">
        <v>-80</v>
      </c>
      <c r="P45" s="79">
        <v>-77</v>
      </c>
      <c r="Q45" s="79">
        <v>-85</v>
      </c>
      <c r="R45" s="79">
        <v>-74</v>
      </c>
      <c r="S45" s="79">
        <v>-83</v>
      </c>
      <c r="T45" s="79">
        <v>-80</v>
      </c>
      <c r="U45" s="79">
        <v>-91</v>
      </c>
      <c r="V45" s="181">
        <v>-79</v>
      </c>
      <c r="W45" s="156">
        <f>AVERAGE(C45:V45)</f>
        <v>-80</v>
      </c>
      <c r="X45" s="156">
        <f>AVERAGE(W39:W45)</f>
        <v>-63.7142857142857</v>
      </c>
      <c r="Y45" s="156"/>
      <c r="Z45" s="156"/>
    </row>
    <row r="46" ht="26" customHeight="1">
      <c r="B46" s="77">
        <v>43927</v>
      </c>
      <c r="C46" s="80">
        <v>-55</v>
      </c>
      <c r="D46" s="81">
        <v>-52</v>
      </c>
      <c r="E46" s="81">
        <v>-60</v>
      </c>
      <c r="F46" s="81">
        <v>-65</v>
      </c>
      <c r="G46" s="81">
        <v>-52</v>
      </c>
      <c r="H46" s="81">
        <v>-48</v>
      </c>
      <c r="I46" s="81">
        <v>-61</v>
      </c>
      <c r="J46" s="81">
        <v>-55</v>
      </c>
      <c r="K46" s="81">
        <v>-63</v>
      </c>
      <c r="L46" s="81">
        <v>-56</v>
      </c>
      <c r="M46" s="81">
        <v>-55</v>
      </c>
      <c r="N46" s="81">
        <v>-63</v>
      </c>
      <c r="O46" s="81">
        <v>-58</v>
      </c>
      <c r="P46" s="81">
        <v>-45</v>
      </c>
      <c r="Q46" s="81">
        <v>-59</v>
      </c>
      <c r="R46" s="81">
        <v>-53</v>
      </c>
      <c r="S46" s="81">
        <v>-57</v>
      </c>
      <c r="T46" s="81">
        <v>-54</v>
      </c>
      <c r="U46" s="81">
        <v>-64</v>
      </c>
      <c r="V46" s="182">
        <v>-56</v>
      </c>
      <c r="W46" s="155">
        <f>AVERAGE(C46:V46)</f>
        <v>-56.55</v>
      </c>
      <c r="X46" s="155"/>
      <c r="Y46" s="155"/>
      <c r="Z46" s="155"/>
    </row>
    <row r="47" ht="27" customHeight="1">
      <c r="B47" s="82">
        <v>43928</v>
      </c>
      <c r="C47" s="83">
        <v>-53</v>
      </c>
      <c r="D47" s="84">
        <v>-53</v>
      </c>
      <c r="E47" s="84">
        <v>-61</v>
      </c>
      <c r="F47" s="84">
        <v>-65</v>
      </c>
      <c r="G47" s="84">
        <v>-52</v>
      </c>
      <c r="H47" s="84">
        <v>-46</v>
      </c>
      <c r="I47" s="84">
        <v>-60</v>
      </c>
      <c r="J47" s="84">
        <v>-56</v>
      </c>
      <c r="K47" s="84">
        <v>-62</v>
      </c>
      <c r="L47" s="84">
        <v>-56</v>
      </c>
      <c r="M47" s="84">
        <v>-52</v>
      </c>
      <c r="N47" s="84">
        <v>-63</v>
      </c>
      <c r="O47" s="84">
        <v>-58</v>
      </c>
      <c r="P47" s="84">
        <v>-46</v>
      </c>
      <c r="Q47" s="84">
        <v>-60</v>
      </c>
      <c r="R47" s="84">
        <v>-53</v>
      </c>
      <c r="S47" s="84">
        <v>-54</v>
      </c>
      <c r="T47" s="84">
        <v>-54</v>
      </c>
      <c r="U47" s="84">
        <v>-65</v>
      </c>
      <c r="V47" s="183">
        <v>-56</v>
      </c>
      <c r="W47" s="156">
        <f>AVERAGE(C47:V47)</f>
        <v>-56.25</v>
      </c>
      <c r="X47" s="156"/>
      <c r="Y47" s="156"/>
      <c r="Z47" s="156"/>
    </row>
    <row r="48" ht="28" customHeight="1">
      <c r="B48" s="85">
        <v>43929</v>
      </c>
      <c r="C48" s="86">
        <v>-53</v>
      </c>
      <c r="D48" s="81">
        <v>-53</v>
      </c>
      <c r="E48" s="81">
        <v>-60</v>
      </c>
      <c r="F48" s="81">
        <v>-63</v>
      </c>
      <c r="G48" s="81">
        <v>-50</v>
      </c>
      <c r="H48" s="81">
        <v>-45</v>
      </c>
      <c r="I48" s="81">
        <v>-60</v>
      </c>
      <c r="J48" s="81">
        <v>-56</v>
      </c>
      <c r="K48" s="81">
        <v>-61</v>
      </c>
      <c r="L48" s="81">
        <v>-56</v>
      </c>
      <c r="M48" s="81">
        <v>-52</v>
      </c>
      <c r="N48" s="81">
        <v>-62</v>
      </c>
      <c r="O48" s="81">
        <v>-57</v>
      </c>
      <c r="P48" s="81">
        <v>-44</v>
      </c>
      <c r="Q48" s="81">
        <v>-59</v>
      </c>
      <c r="R48" s="81">
        <v>-52</v>
      </c>
      <c r="S48" s="81">
        <v>-55</v>
      </c>
      <c r="T48" s="81">
        <v>-52</v>
      </c>
      <c r="U48" s="81">
        <v>-66</v>
      </c>
      <c r="V48" s="182">
        <v>-54</v>
      </c>
      <c r="W48" s="155">
        <f>AVERAGE(C48:V48)</f>
        <v>-55.5</v>
      </c>
      <c r="X48" s="155"/>
      <c r="Y48" s="155"/>
      <c r="Z48" s="155"/>
    </row>
    <row r="49" ht="27" customHeight="1">
      <c r="B49" s="87">
        <v>43930</v>
      </c>
      <c r="C49" s="83">
        <v>-54</v>
      </c>
      <c r="D49" s="84">
        <v>-52</v>
      </c>
      <c r="E49" s="84">
        <v>-58</v>
      </c>
      <c r="F49" s="84">
        <v>-62</v>
      </c>
      <c r="G49" s="84">
        <v>-50</v>
      </c>
      <c r="H49" s="84">
        <v>-47</v>
      </c>
      <c r="I49" s="84">
        <v>-60</v>
      </c>
      <c r="J49" s="84">
        <v>-55</v>
      </c>
      <c r="K49" s="84">
        <v>-61</v>
      </c>
      <c r="L49" s="84">
        <v>-56</v>
      </c>
      <c r="M49" s="84">
        <v>-55</v>
      </c>
      <c r="N49" s="84">
        <v>-62</v>
      </c>
      <c r="O49" s="84">
        <v>-57</v>
      </c>
      <c r="P49" s="84">
        <v>-44</v>
      </c>
      <c r="Q49" s="84">
        <v>-58</v>
      </c>
      <c r="R49" s="84">
        <v>-53</v>
      </c>
      <c r="S49" s="84">
        <v>-57</v>
      </c>
      <c r="T49" s="84">
        <v>-54</v>
      </c>
      <c r="U49" s="84">
        <v>-65</v>
      </c>
      <c r="V49" s="183">
        <v>-55</v>
      </c>
      <c r="W49" s="156">
        <f>AVERAGE(C49:V49)</f>
        <v>-55.75</v>
      </c>
      <c r="X49" s="156"/>
      <c r="Y49" s="156"/>
      <c r="Z49" s="156"/>
    </row>
    <row r="50" ht="26" customHeight="1">
      <c r="B50" s="77">
        <v>43931</v>
      </c>
      <c r="C50" s="80">
        <v>-55</v>
      </c>
      <c r="D50" s="81">
        <v>-56</v>
      </c>
      <c r="E50" s="81">
        <v>-59</v>
      </c>
      <c r="F50" s="81">
        <v>-64</v>
      </c>
      <c r="G50" s="81">
        <v>-53</v>
      </c>
      <c r="H50" s="81">
        <v>-52</v>
      </c>
      <c r="I50" s="81">
        <v>-61</v>
      </c>
      <c r="J50" s="81">
        <v>-58</v>
      </c>
      <c r="K50" s="81">
        <v>-64</v>
      </c>
      <c r="L50" s="81">
        <v>-59</v>
      </c>
      <c r="M50" s="81">
        <v>-58</v>
      </c>
      <c r="N50" s="81">
        <v>-64</v>
      </c>
      <c r="O50" s="81">
        <v>-56</v>
      </c>
      <c r="P50" s="81">
        <v>-44</v>
      </c>
      <c r="Q50" s="81">
        <v>-59</v>
      </c>
      <c r="R50" s="81">
        <v>-55</v>
      </c>
      <c r="S50" s="81">
        <v>-61</v>
      </c>
      <c r="T50" s="81">
        <v>-56</v>
      </c>
      <c r="U50" s="81">
        <v>-71</v>
      </c>
      <c r="V50" s="182">
        <v>-60</v>
      </c>
      <c r="W50" s="155">
        <f>AVERAGE(C50:V50)</f>
        <v>-58.25</v>
      </c>
      <c r="X50" s="155"/>
      <c r="Y50" s="155">
        <f>AVERAGE(W46:W50)</f>
        <v>-56.46</v>
      </c>
      <c r="Z50" s="155"/>
    </row>
    <row r="51" ht="26" customHeight="1">
      <c r="B51" s="77">
        <v>43932</v>
      </c>
      <c r="C51" s="83">
        <v>-62</v>
      </c>
      <c r="D51" s="84">
        <v>-61</v>
      </c>
      <c r="E51" s="84">
        <v>-65</v>
      </c>
      <c r="F51" s="84">
        <v>-68</v>
      </c>
      <c r="G51" s="84">
        <v>-63</v>
      </c>
      <c r="H51" s="84">
        <v>-60</v>
      </c>
      <c r="I51" s="84">
        <v>-67</v>
      </c>
      <c r="J51" s="84">
        <v>-68</v>
      </c>
      <c r="K51" s="84">
        <v>-70</v>
      </c>
      <c r="L51" s="84">
        <v>-66</v>
      </c>
      <c r="M51" s="84">
        <v>-65</v>
      </c>
      <c r="N51" s="84">
        <v>-71</v>
      </c>
      <c r="O51" s="84">
        <v>-61</v>
      </c>
      <c r="P51" s="84">
        <v>-53</v>
      </c>
      <c r="Q51" s="84">
        <v>-61</v>
      </c>
      <c r="R51" s="84">
        <v>-64</v>
      </c>
      <c r="S51" s="84">
        <v>-77</v>
      </c>
      <c r="T51" s="84">
        <v>-68</v>
      </c>
      <c r="U51" s="84">
        <v>-83</v>
      </c>
      <c r="V51" s="183">
        <v>-68</v>
      </c>
      <c r="W51" s="156">
        <f>AVERAGE(C51:V51)</f>
        <v>-66.05</v>
      </c>
      <c r="X51" s="156"/>
      <c r="Y51" s="156"/>
      <c r="Z51" s="156">
        <f>AVERAGE(W51:W52)</f>
        <v>-76.675</v>
      </c>
    </row>
    <row r="52" ht="26" customHeight="1">
      <c r="B52" s="77">
        <v>43933</v>
      </c>
      <c r="C52" s="80">
        <v>-88</v>
      </c>
      <c r="D52" s="81">
        <v>-84</v>
      </c>
      <c r="E52" s="81">
        <v>-89</v>
      </c>
      <c r="F52" s="81">
        <v>-91</v>
      </c>
      <c r="G52" s="81">
        <v>-85</v>
      </c>
      <c r="H52" s="81">
        <v>-80</v>
      </c>
      <c r="I52" s="81">
        <v>-89</v>
      </c>
      <c r="J52" s="81">
        <v>-84</v>
      </c>
      <c r="K52" s="81">
        <v>-89</v>
      </c>
      <c r="L52" s="81">
        <v>-86</v>
      </c>
      <c r="M52" s="81">
        <v>-90</v>
      </c>
      <c r="N52" s="81">
        <v>-89</v>
      </c>
      <c r="O52" s="81">
        <v>-87</v>
      </c>
      <c r="P52" s="81">
        <v>-81</v>
      </c>
      <c r="Q52" s="81">
        <v>-88</v>
      </c>
      <c r="R52" s="81">
        <v>-84</v>
      </c>
      <c r="S52" s="81">
        <v>-89</v>
      </c>
      <c r="T52" s="81">
        <v>-91</v>
      </c>
      <c r="U52" s="81">
        <v>-93</v>
      </c>
      <c r="V52" s="182">
        <v>-89</v>
      </c>
      <c r="W52" s="155">
        <f>AVERAGE(C52:V52)</f>
        <v>-87.3</v>
      </c>
      <c r="X52" s="155">
        <f>AVERAGE(W46:W52)</f>
        <v>-62.2357142857143</v>
      </c>
      <c r="Y52" s="155"/>
      <c r="Z52" s="155"/>
    </row>
    <row r="53" ht="26" customHeight="1">
      <c r="B53" s="77">
        <v>43934</v>
      </c>
      <c r="C53" s="83">
        <v>-92</v>
      </c>
      <c r="D53" s="84">
        <v>-89</v>
      </c>
      <c r="E53" s="84">
        <v>-92</v>
      </c>
      <c r="F53" s="84">
        <v>-92</v>
      </c>
      <c r="G53" s="84">
        <v>-92</v>
      </c>
      <c r="H53" s="84">
        <v>-91</v>
      </c>
      <c r="I53" s="84">
        <v>-92</v>
      </c>
      <c r="J53" s="84">
        <v>-91</v>
      </c>
      <c r="K53" s="84">
        <v>-92</v>
      </c>
      <c r="L53" s="84">
        <v>-91</v>
      </c>
      <c r="M53" s="84">
        <v>-91</v>
      </c>
      <c r="N53" s="84">
        <v>-93</v>
      </c>
      <c r="O53" s="84">
        <v>-90</v>
      </c>
      <c r="P53" s="84">
        <v>-91</v>
      </c>
      <c r="Q53" s="84">
        <v>-91</v>
      </c>
      <c r="R53" s="84">
        <v>-91</v>
      </c>
      <c r="S53" s="84">
        <v>-91</v>
      </c>
      <c r="T53" s="84">
        <v>-92</v>
      </c>
      <c r="U53" s="84">
        <v>-89</v>
      </c>
      <c r="V53" s="183">
        <v>-93</v>
      </c>
      <c r="W53" s="156">
        <f>AVERAGE(C53:V53)</f>
        <v>-91.3</v>
      </c>
      <c r="X53" s="156"/>
      <c r="Y53" s="156"/>
      <c r="Z53" s="156"/>
    </row>
    <row r="54" ht="26" customHeight="1">
      <c r="B54" s="77">
        <v>43935</v>
      </c>
      <c r="C54" s="80">
        <v>-54</v>
      </c>
      <c r="D54" s="81">
        <v>-54</v>
      </c>
      <c r="E54" s="81">
        <v>-59</v>
      </c>
      <c r="F54" s="81">
        <v>-65</v>
      </c>
      <c r="G54" s="81">
        <v>-51</v>
      </c>
      <c r="H54" s="81">
        <v>-47</v>
      </c>
      <c r="I54" s="81">
        <v>-60</v>
      </c>
      <c r="J54" s="81">
        <v>-56</v>
      </c>
      <c r="K54" s="81">
        <v>-61</v>
      </c>
      <c r="L54" s="81">
        <v>-57</v>
      </c>
      <c r="M54" s="81">
        <v>-53</v>
      </c>
      <c r="N54" s="81">
        <v>-62</v>
      </c>
      <c r="O54" s="81">
        <v>-57</v>
      </c>
      <c r="P54" s="81">
        <v>-47</v>
      </c>
      <c r="Q54" s="81">
        <v>-58</v>
      </c>
      <c r="R54" s="81">
        <v>-53</v>
      </c>
      <c r="S54" s="81">
        <v>-59</v>
      </c>
      <c r="T54" s="81">
        <v>-54</v>
      </c>
      <c r="U54" s="81">
        <v>-67</v>
      </c>
      <c r="V54" s="182">
        <v>-56</v>
      </c>
      <c r="W54" s="155">
        <f>AVERAGE(C54:V54)</f>
        <v>-56.5</v>
      </c>
      <c r="X54" s="155"/>
      <c r="Y54" s="155"/>
      <c r="Z54" s="155"/>
    </row>
    <row r="55" ht="26" customHeight="1">
      <c r="B55" s="77">
        <v>43936</v>
      </c>
      <c r="C55" s="83">
        <v>-51</v>
      </c>
      <c r="D55" s="84">
        <v>-52</v>
      </c>
      <c r="E55" s="84">
        <v>-57</v>
      </c>
      <c r="F55" s="84">
        <v>-62</v>
      </c>
      <c r="G55" s="84">
        <v>-46</v>
      </c>
      <c r="H55" s="84">
        <v>-41</v>
      </c>
      <c r="I55" s="84">
        <v>-57</v>
      </c>
      <c r="J55" s="84">
        <v>-52</v>
      </c>
      <c r="K55" s="84">
        <v>-57</v>
      </c>
      <c r="L55" s="84">
        <v>-52</v>
      </c>
      <c r="M55" s="84">
        <v>-51</v>
      </c>
      <c r="N55" s="84">
        <v>-60</v>
      </c>
      <c r="O55" s="84">
        <v>-55</v>
      </c>
      <c r="P55" s="84">
        <v>-44</v>
      </c>
      <c r="Q55" s="84">
        <v>-57</v>
      </c>
      <c r="R55" s="84">
        <v>-50</v>
      </c>
      <c r="S55" s="84">
        <v>-50</v>
      </c>
      <c r="T55" s="84">
        <v>-49</v>
      </c>
      <c r="U55" s="84">
        <v>-60</v>
      </c>
      <c r="V55" s="183">
        <v>-50</v>
      </c>
      <c r="W55" s="156">
        <f>AVERAGE(C55:V55)</f>
        <v>-52.65</v>
      </c>
      <c r="X55" s="156"/>
      <c r="Y55" s="156"/>
      <c r="Z55" s="156"/>
    </row>
    <row r="56" ht="26" customHeight="1">
      <c r="B56" s="77">
        <v>43937</v>
      </c>
      <c r="C56" s="80">
        <v>-51</v>
      </c>
      <c r="D56" s="81">
        <v>-53</v>
      </c>
      <c r="E56" s="81">
        <v>-58</v>
      </c>
      <c r="F56" s="81">
        <v>-63</v>
      </c>
      <c r="G56" s="81">
        <v>-46</v>
      </c>
      <c r="H56" s="81">
        <v>-40</v>
      </c>
      <c r="I56" s="81">
        <v>-58</v>
      </c>
      <c r="J56" s="81">
        <v>-50</v>
      </c>
      <c r="K56" s="81">
        <v>-57</v>
      </c>
      <c r="L56" s="81">
        <v>-53</v>
      </c>
      <c r="M56" s="81">
        <v>-52</v>
      </c>
      <c r="N56" s="81">
        <v>-59</v>
      </c>
      <c r="O56" s="81">
        <v>-56</v>
      </c>
      <c r="P56" s="81">
        <v>-43</v>
      </c>
      <c r="Q56" s="81">
        <v>-57</v>
      </c>
      <c r="R56" s="81">
        <v>-50</v>
      </c>
      <c r="S56" s="81">
        <v>-51</v>
      </c>
      <c r="T56" s="81">
        <v>-50</v>
      </c>
      <c r="U56" s="81">
        <v>-61</v>
      </c>
      <c r="V56" s="182">
        <v>-50</v>
      </c>
      <c r="W56" s="155">
        <f>AVERAGE(C56:V56)</f>
        <v>-52.9</v>
      </c>
      <c r="X56" s="155"/>
      <c r="Y56" s="155"/>
      <c r="Z56" s="155"/>
    </row>
    <row r="57" ht="26" customHeight="1">
      <c r="B57" s="77">
        <v>43938</v>
      </c>
      <c r="C57" s="83">
        <v>-52</v>
      </c>
      <c r="D57" s="84">
        <v>-51</v>
      </c>
      <c r="E57" s="84">
        <v>-57</v>
      </c>
      <c r="F57" s="84">
        <v>-63</v>
      </c>
      <c r="G57" s="84">
        <v>-48</v>
      </c>
      <c r="H57" s="84">
        <v>-39</v>
      </c>
      <c r="I57" s="84">
        <v>-59</v>
      </c>
      <c r="J57" s="84">
        <v>-53</v>
      </c>
      <c r="K57" s="84">
        <v>-58</v>
      </c>
      <c r="L57" s="84">
        <v>-53</v>
      </c>
      <c r="M57" s="84">
        <v>-54</v>
      </c>
      <c r="N57" s="84">
        <v>-61</v>
      </c>
      <c r="O57" s="84">
        <v>-55</v>
      </c>
      <c r="P57" s="84">
        <v>-42</v>
      </c>
      <c r="Q57" s="84">
        <v>-57</v>
      </c>
      <c r="R57" s="84">
        <v>-52</v>
      </c>
      <c r="S57" s="84">
        <v>-51</v>
      </c>
      <c r="T57" s="84">
        <v>-52</v>
      </c>
      <c r="U57" s="84">
        <v>-67</v>
      </c>
      <c r="V57" s="183">
        <v>-51</v>
      </c>
      <c r="W57" s="156">
        <f>AVERAGE(C57:V57)</f>
        <v>-53.75</v>
      </c>
      <c r="X57" s="156"/>
      <c r="Y57" s="156">
        <f>AVERAGE(W53:W57)</f>
        <v>-61.42</v>
      </c>
      <c r="Z57" s="156"/>
    </row>
    <row r="58" ht="27" customHeight="1">
      <c r="B58" s="184">
        <v>43939</v>
      </c>
      <c r="C58" s="80">
        <v>-60</v>
      </c>
      <c r="D58" s="81">
        <v>-58</v>
      </c>
      <c r="E58" s="81">
        <v>-64</v>
      </c>
      <c r="F58" s="81">
        <v>-69</v>
      </c>
      <c r="G58" s="185">
        <v>-59</v>
      </c>
      <c r="H58" s="81">
        <v>-51</v>
      </c>
      <c r="I58" s="81">
        <v>-67</v>
      </c>
      <c r="J58" s="81">
        <v>-63</v>
      </c>
      <c r="K58" s="81">
        <v>-68</v>
      </c>
      <c r="L58" s="81">
        <v>-63</v>
      </c>
      <c r="M58" s="81">
        <v>-62</v>
      </c>
      <c r="N58" s="81">
        <v>-71</v>
      </c>
      <c r="O58" s="81">
        <v>-60</v>
      </c>
      <c r="P58" s="81">
        <v>-52</v>
      </c>
      <c r="Q58" s="81">
        <v>-61</v>
      </c>
      <c r="R58" s="81">
        <v>-63</v>
      </c>
      <c r="S58" s="81">
        <v>-68</v>
      </c>
      <c r="T58" s="81">
        <v>-66</v>
      </c>
      <c r="U58" s="81">
        <v>-79</v>
      </c>
      <c r="V58" s="182">
        <v>-63</v>
      </c>
      <c r="W58" s="155">
        <f>AVERAGE(C58:V58)</f>
        <v>-63.35</v>
      </c>
      <c r="X58" s="155"/>
      <c r="Y58" s="155"/>
      <c r="Z58" s="155">
        <f>AVERAGE(W58:W59)</f>
        <v>-71.075</v>
      </c>
    </row>
    <row r="59" ht="28" customHeight="1">
      <c r="B59" s="186">
        <v>43940</v>
      </c>
      <c r="C59" s="90">
        <v>-79</v>
      </c>
      <c r="D59" s="84">
        <v>-75</v>
      </c>
      <c r="E59" s="84">
        <v>-82</v>
      </c>
      <c r="F59" s="187">
        <v>-83</v>
      </c>
      <c r="G59" s="177">
        <v>-72</v>
      </c>
      <c r="H59" s="188">
        <v>-65</v>
      </c>
      <c r="I59" s="84">
        <v>-80</v>
      </c>
      <c r="J59" s="84">
        <v>-78</v>
      </c>
      <c r="K59" s="84">
        <v>-81</v>
      </c>
      <c r="L59" s="84">
        <v>-75</v>
      </c>
      <c r="M59" s="84">
        <v>-80</v>
      </c>
      <c r="N59" s="84">
        <v>-84</v>
      </c>
      <c r="O59" s="84">
        <v>-78</v>
      </c>
      <c r="P59" s="84">
        <v>-76</v>
      </c>
      <c r="Q59" s="84">
        <v>-84</v>
      </c>
      <c r="R59" s="84">
        <v>-73</v>
      </c>
      <c r="S59" s="84">
        <v>-83</v>
      </c>
      <c r="T59" s="84">
        <v>-78</v>
      </c>
      <c r="U59" s="84">
        <v>-92</v>
      </c>
      <c r="V59" s="183">
        <v>-78</v>
      </c>
      <c r="W59" s="156">
        <f>AVERAGE(C59:V59)</f>
        <v>-78.8</v>
      </c>
      <c r="X59" s="156">
        <f>AVERAGE(W53:W59)</f>
        <v>-64.1785714285714</v>
      </c>
      <c r="Y59" s="156"/>
      <c r="Z59" s="156"/>
    </row>
    <row r="60" ht="27" customHeight="1">
      <c r="B60" s="189">
        <v>43941</v>
      </c>
      <c r="C60" s="80">
        <v>-48</v>
      </c>
      <c r="D60" s="81">
        <v>-48</v>
      </c>
      <c r="E60" s="81">
        <v>-54</v>
      </c>
      <c r="F60" s="81">
        <v>-61</v>
      </c>
      <c r="G60" s="190">
        <v>-45</v>
      </c>
      <c r="H60" s="81">
        <v>-39</v>
      </c>
      <c r="I60" s="81">
        <v>-58</v>
      </c>
      <c r="J60" s="81">
        <v>-49</v>
      </c>
      <c r="K60" s="81">
        <v>-55</v>
      </c>
      <c r="L60" s="81">
        <v>-51</v>
      </c>
      <c r="M60" s="81">
        <v>-51</v>
      </c>
      <c r="N60" s="81">
        <v>-59</v>
      </c>
      <c r="O60" s="81">
        <v>-53</v>
      </c>
      <c r="P60" s="81">
        <v>-40</v>
      </c>
      <c r="Q60" s="81">
        <v>-54</v>
      </c>
      <c r="R60" s="81">
        <v>-48</v>
      </c>
      <c r="S60" s="81">
        <v>-49</v>
      </c>
      <c r="T60" s="81">
        <v>-49</v>
      </c>
      <c r="U60" s="81">
        <v>-65</v>
      </c>
      <c r="V60" s="182">
        <v>-48</v>
      </c>
      <c r="W60" s="155">
        <f>AVERAGE(C60:V60)</f>
        <v>-51.2</v>
      </c>
      <c r="X60" s="155"/>
      <c r="Y60" s="155"/>
      <c r="Z60" s="155"/>
    </row>
    <row r="61" ht="26" customHeight="1">
      <c r="B61" s="77">
        <v>43942</v>
      </c>
      <c r="C61" s="83">
        <v>-49</v>
      </c>
      <c r="D61" s="84">
        <v>-47</v>
      </c>
      <c r="E61" s="84">
        <v>-55</v>
      </c>
      <c r="F61" s="84">
        <v>-61</v>
      </c>
      <c r="G61" s="84">
        <v>-46</v>
      </c>
      <c r="H61" s="84">
        <v>-38</v>
      </c>
      <c r="I61" s="84">
        <v>-57</v>
      </c>
      <c r="J61" s="84">
        <v>-50</v>
      </c>
      <c r="K61" s="84">
        <v>-55</v>
      </c>
      <c r="L61" s="84">
        <v>-51</v>
      </c>
      <c r="M61" s="84">
        <v>-48</v>
      </c>
      <c r="N61" s="84">
        <v>-59</v>
      </c>
      <c r="O61" s="84">
        <v>-54</v>
      </c>
      <c r="P61" s="84">
        <v>-42</v>
      </c>
      <c r="Q61" s="84">
        <v>-55</v>
      </c>
      <c r="R61" s="84">
        <v>-49</v>
      </c>
      <c r="S61" s="84">
        <v>-43</v>
      </c>
      <c r="T61" s="84">
        <v>-51</v>
      </c>
      <c r="U61" s="84">
        <v>-58</v>
      </c>
      <c r="V61" s="183">
        <v>-47</v>
      </c>
      <c r="W61" s="156">
        <f>AVERAGE(C61:V61)</f>
        <v>-50.75</v>
      </c>
      <c r="X61" s="156"/>
      <c r="Y61" s="156"/>
      <c r="Z61" s="156"/>
    </row>
    <row r="62" ht="26" customHeight="1">
      <c r="B62" s="77">
        <v>43943</v>
      </c>
      <c r="C62" s="80">
        <v>-49</v>
      </c>
      <c r="D62" s="81">
        <v>-49</v>
      </c>
      <c r="E62" s="81">
        <v>-55</v>
      </c>
      <c r="F62" s="81">
        <v>-61</v>
      </c>
      <c r="G62" s="81">
        <v>-45</v>
      </c>
      <c r="H62" s="81">
        <v>-38</v>
      </c>
      <c r="I62" s="81">
        <v>-56</v>
      </c>
      <c r="J62" s="81">
        <v>-48</v>
      </c>
      <c r="K62" s="81">
        <v>-54</v>
      </c>
      <c r="L62" s="81">
        <v>-50</v>
      </c>
      <c r="M62" s="81">
        <v>-50</v>
      </c>
      <c r="N62" s="81">
        <v>-57</v>
      </c>
      <c r="O62" s="81">
        <v>-54</v>
      </c>
      <c r="P62" s="81">
        <v>-42</v>
      </c>
      <c r="Q62" s="81">
        <v>-54</v>
      </c>
      <c r="R62" s="81">
        <v>-48</v>
      </c>
      <c r="S62" s="81">
        <v>-43</v>
      </c>
      <c r="T62" s="81">
        <v>-48</v>
      </c>
      <c r="U62" s="81">
        <v>-60</v>
      </c>
      <c r="V62" s="182">
        <v>-46</v>
      </c>
      <c r="W62" s="155">
        <f>AVERAGE(C62:V62)</f>
        <v>-50.35</v>
      </c>
      <c r="X62" s="155"/>
      <c r="Y62" s="155"/>
      <c r="Z62" s="155"/>
    </row>
    <row r="63" ht="26" customHeight="1">
      <c r="B63" s="77">
        <v>43944</v>
      </c>
      <c r="C63" s="83">
        <v>-48</v>
      </c>
      <c r="D63" s="84">
        <v>-49</v>
      </c>
      <c r="E63" s="84">
        <v>-56</v>
      </c>
      <c r="F63" s="84">
        <v>-61</v>
      </c>
      <c r="G63" s="84">
        <v>-45</v>
      </c>
      <c r="H63" s="84">
        <v>-35</v>
      </c>
      <c r="I63" s="84">
        <v>-57</v>
      </c>
      <c r="J63" s="84">
        <v>-47</v>
      </c>
      <c r="K63" s="84">
        <v>-54</v>
      </c>
      <c r="L63" s="84">
        <v>-50</v>
      </c>
      <c r="M63" s="84">
        <v>-53</v>
      </c>
      <c r="N63" s="84">
        <v>-57</v>
      </c>
      <c r="O63" s="84">
        <v>-54</v>
      </c>
      <c r="P63" s="84">
        <v>-41</v>
      </c>
      <c r="Q63" s="84">
        <v>-54</v>
      </c>
      <c r="R63" s="84">
        <v>-48</v>
      </c>
      <c r="S63" s="84">
        <v>-46</v>
      </c>
      <c r="T63" s="84">
        <v>-48</v>
      </c>
      <c r="U63" s="84">
        <v>-58</v>
      </c>
      <c r="V63" s="183">
        <v>-45</v>
      </c>
      <c r="W63" s="156">
        <f>AVERAGE(C63:V63)</f>
        <v>-50.3</v>
      </c>
      <c r="X63" s="156"/>
      <c r="Y63" s="156"/>
      <c r="Z63" s="156"/>
    </row>
    <row r="64" ht="26" customHeight="1">
      <c r="B64" s="77">
        <v>43945</v>
      </c>
      <c r="C64" s="80">
        <v>-49</v>
      </c>
      <c r="D64" s="81">
        <v>-48</v>
      </c>
      <c r="E64" s="81">
        <v>-52</v>
      </c>
      <c r="F64" s="81">
        <v>-60</v>
      </c>
      <c r="G64" s="81">
        <v>-46</v>
      </c>
      <c r="H64" s="81">
        <v>-36</v>
      </c>
      <c r="I64" s="81">
        <v>-57</v>
      </c>
      <c r="J64" s="81">
        <v>-51</v>
      </c>
      <c r="K64" s="81">
        <v>-55</v>
      </c>
      <c r="L64" s="81">
        <v>-50</v>
      </c>
      <c r="M64" s="81">
        <v>-52</v>
      </c>
      <c r="N64" s="81">
        <v>-57</v>
      </c>
      <c r="O64" s="81">
        <v>-49</v>
      </c>
      <c r="P64" s="81">
        <v>-39</v>
      </c>
      <c r="Q64" s="81">
        <v>-51</v>
      </c>
      <c r="R64" s="81">
        <v>-49</v>
      </c>
      <c r="S64" s="81">
        <v>-46</v>
      </c>
      <c r="T64" s="81">
        <v>-45</v>
      </c>
      <c r="U64" s="81">
        <v>-65</v>
      </c>
      <c r="V64" s="182">
        <v>-47</v>
      </c>
      <c r="W64" s="155">
        <f>AVERAGE(C64:V64)</f>
        <v>-50.2</v>
      </c>
      <c r="X64" s="155"/>
      <c r="Y64" s="155">
        <f>AVERAGE(W60:W64)</f>
        <v>-50.56</v>
      </c>
      <c r="Z64" s="155"/>
    </row>
    <row r="65" ht="26" customHeight="1">
      <c r="B65" s="77">
        <v>43946</v>
      </c>
      <c r="C65" s="83">
        <v>-82</v>
      </c>
      <c r="D65" s="84">
        <v>-78</v>
      </c>
      <c r="E65" s="84">
        <v>-82</v>
      </c>
      <c r="F65" s="84">
        <v>-78</v>
      </c>
      <c r="G65" s="84">
        <v>-78</v>
      </c>
      <c r="H65" s="84">
        <v>-70</v>
      </c>
      <c r="I65" s="84">
        <v>-83</v>
      </c>
      <c r="J65" s="84">
        <v>-73</v>
      </c>
      <c r="K65" s="84">
        <v>-79</v>
      </c>
      <c r="L65" s="84">
        <v>-81</v>
      </c>
      <c r="M65" s="84">
        <v>-81</v>
      </c>
      <c r="N65" s="84">
        <v>-85</v>
      </c>
      <c r="O65" s="84">
        <v>-82</v>
      </c>
      <c r="P65" s="84">
        <v>-73</v>
      </c>
      <c r="Q65" s="84">
        <v>-83</v>
      </c>
      <c r="R65" s="84">
        <v>-79</v>
      </c>
      <c r="S65" s="84">
        <v>-75</v>
      </c>
      <c r="T65" s="84">
        <v>-80</v>
      </c>
      <c r="U65" s="84">
        <v>-81</v>
      </c>
      <c r="V65" s="183">
        <v>-79</v>
      </c>
      <c r="W65" s="156">
        <f>AVERAGE(C65:V65)</f>
        <v>-79.09999999999999</v>
      </c>
      <c r="X65" s="156"/>
      <c r="Y65" s="156"/>
      <c r="Z65" s="156">
        <f>AVERAGE(W65:W66)</f>
        <v>-77.5</v>
      </c>
    </row>
    <row r="66" ht="26" customHeight="1">
      <c r="B66" s="77">
        <v>43947</v>
      </c>
      <c r="C66" s="80">
        <v>-76</v>
      </c>
      <c r="D66" s="81">
        <v>-74</v>
      </c>
      <c r="E66" s="81">
        <v>-79</v>
      </c>
      <c r="F66" s="81">
        <v>-84</v>
      </c>
      <c r="G66" s="81">
        <v>-67</v>
      </c>
      <c r="H66" s="81">
        <v>-59</v>
      </c>
      <c r="I66" s="81">
        <v>-76</v>
      </c>
      <c r="J66" s="81">
        <v>-75</v>
      </c>
      <c r="K66" s="81">
        <v>-78</v>
      </c>
      <c r="L66" s="81">
        <v>-71</v>
      </c>
      <c r="M66" s="81">
        <v>-75</v>
      </c>
      <c r="N66" s="81">
        <v>-81</v>
      </c>
      <c r="O66" s="81">
        <v>-76</v>
      </c>
      <c r="P66" s="81">
        <v>-73</v>
      </c>
      <c r="Q66" s="81">
        <v>-83</v>
      </c>
      <c r="R66" s="81">
        <v>-68</v>
      </c>
      <c r="S66" s="81">
        <v>-81</v>
      </c>
      <c r="T66" s="81">
        <v>-76</v>
      </c>
      <c r="U66" s="81">
        <v>-92</v>
      </c>
      <c r="V66" s="182">
        <v>-74</v>
      </c>
      <c r="W66" s="155">
        <f>AVERAGE(C66:V66)</f>
        <v>-75.90000000000001</v>
      </c>
      <c r="X66" s="155">
        <f>AVERAGE(W60:W66)</f>
        <v>-58.2571428571429</v>
      </c>
      <c r="Y66" s="155"/>
      <c r="Z66" s="155"/>
    </row>
    <row r="67" ht="26" customHeight="1">
      <c r="B67" s="77">
        <v>43948</v>
      </c>
      <c r="C67" s="83">
        <v>-44</v>
      </c>
      <c r="D67" s="84">
        <v>-43</v>
      </c>
      <c r="E67" s="84">
        <v>-49</v>
      </c>
      <c r="F67" s="84">
        <v>-55</v>
      </c>
      <c r="G67" s="84">
        <v>-40</v>
      </c>
      <c r="H67" s="84">
        <v>-35</v>
      </c>
      <c r="I67" s="84">
        <v>-54</v>
      </c>
      <c r="J67" s="84">
        <v>-44</v>
      </c>
      <c r="K67" s="84">
        <v>-52</v>
      </c>
      <c r="L67" s="84">
        <v>-44</v>
      </c>
      <c r="M67" s="84">
        <v>-44</v>
      </c>
      <c r="N67" s="84">
        <v>-54</v>
      </c>
      <c r="O67" s="84">
        <v>-48</v>
      </c>
      <c r="P67" s="84">
        <v>-38</v>
      </c>
      <c r="Q67" s="84">
        <v>-50</v>
      </c>
      <c r="R67" s="84">
        <v>-43</v>
      </c>
      <c r="S67" s="84">
        <v>-43</v>
      </c>
      <c r="T67" s="84">
        <v>-44</v>
      </c>
      <c r="U67" s="84">
        <v>-55</v>
      </c>
      <c r="V67" s="183">
        <v>-42</v>
      </c>
      <c r="W67" s="156">
        <f>AVERAGE(C67:V67)</f>
        <v>-46.05</v>
      </c>
      <c r="X67" s="156"/>
      <c r="Y67" s="156"/>
      <c r="Z67" s="156"/>
    </row>
    <row r="68" ht="26" customHeight="1">
      <c r="B68" s="77">
        <v>43949</v>
      </c>
      <c r="C68" s="80">
        <v>-45</v>
      </c>
      <c r="D68" s="81">
        <v>-45</v>
      </c>
      <c r="E68" s="81">
        <v>-51</v>
      </c>
      <c r="F68" s="81">
        <v>-56</v>
      </c>
      <c r="G68" s="81">
        <v>-41</v>
      </c>
      <c r="H68" s="81">
        <v>-32</v>
      </c>
      <c r="I68" s="81">
        <v>-54</v>
      </c>
      <c r="J68" s="81">
        <v>-46</v>
      </c>
      <c r="K68" s="81">
        <v>-52</v>
      </c>
      <c r="L68" s="81">
        <v>-45</v>
      </c>
      <c r="M68" s="81">
        <v>-45</v>
      </c>
      <c r="N68" s="81">
        <v>-55</v>
      </c>
      <c r="O68" s="81">
        <v>-49</v>
      </c>
      <c r="P68" s="81">
        <v>-38</v>
      </c>
      <c r="Q68" s="81">
        <v>-51</v>
      </c>
      <c r="R68" s="81">
        <v>-45</v>
      </c>
      <c r="S68" s="81">
        <v>-39</v>
      </c>
      <c r="T68" s="81">
        <v>-46</v>
      </c>
      <c r="U68" s="81">
        <v>-54</v>
      </c>
      <c r="V68" s="182">
        <v>-41</v>
      </c>
      <c r="W68" s="155">
        <f>AVERAGE(C68:V68)</f>
        <v>-46.5</v>
      </c>
      <c r="X68" s="155"/>
      <c r="Y68" s="155"/>
      <c r="Z68" s="155"/>
    </row>
    <row r="69" ht="26" customHeight="1">
      <c r="B69" s="77">
        <v>43950</v>
      </c>
      <c r="C69" s="83">
        <v>-44</v>
      </c>
      <c r="D69" s="84">
        <v>-43</v>
      </c>
      <c r="E69" s="84">
        <v>-50</v>
      </c>
      <c r="F69" s="84">
        <v>-55</v>
      </c>
      <c r="G69" s="84">
        <v>-40</v>
      </c>
      <c r="H69" s="84">
        <v>-31</v>
      </c>
      <c r="I69" s="84">
        <v>-53</v>
      </c>
      <c r="J69" s="84">
        <v>-44</v>
      </c>
      <c r="K69" s="84">
        <v>-50</v>
      </c>
      <c r="L69" s="84">
        <v>-45</v>
      </c>
      <c r="M69" s="84">
        <v>-45</v>
      </c>
      <c r="N69" s="84">
        <v>-53</v>
      </c>
      <c r="O69" s="84">
        <v>-47</v>
      </c>
      <c r="P69" s="84">
        <v>-36</v>
      </c>
      <c r="Q69" s="84">
        <v>-50</v>
      </c>
      <c r="R69" s="84">
        <v>-43</v>
      </c>
      <c r="S69" s="84">
        <v>-41</v>
      </c>
      <c r="T69" s="84">
        <v>-44</v>
      </c>
      <c r="U69" s="84">
        <v>-57</v>
      </c>
      <c r="V69" s="183">
        <v>-40</v>
      </c>
      <c r="W69" s="156">
        <f>AVERAGE(C69:V69)</f>
        <v>-45.55</v>
      </c>
      <c r="X69" s="156"/>
      <c r="Y69" s="156"/>
      <c r="Z69" s="156"/>
    </row>
    <row r="70" ht="26" customHeight="1">
      <c r="B70" s="77">
        <v>43951</v>
      </c>
      <c r="C70" s="80">
        <v>-44</v>
      </c>
      <c r="D70" s="81">
        <v>-41</v>
      </c>
      <c r="E70" s="81">
        <v>-49</v>
      </c>
      <c r="F70" s="81">
        <v>-52</v>
      </c>
      <c r="G70" s="81">
        <v>-43</v>
      </c>
      <c r="H70" s="81">
        <v>-32</v>
      </c>
      <c r="I70" s="81">
        <v>-51</v>
      </c>
      <c r="J70" s="81">
        <v>-44</v>
      </c>
      <c r="K70" s="81">
        <v>-50</v>
      </c>
      <c r="L70" s="81">
        <v>-46</v>
      </c>
      <c r="M70" s="81">
        <v>-48</v>
      </c>
      <c r="N70" s="81">
        <v>-51</v>
      </c>
      <c r="O70" s="81">
        <v>-44</v>
      </c>
      <c r="P70" s="81">
        <v>-35</v>
      </c>
      <c r="Q70" s="81">
        <v>-46</v>
      </c>
      <c r="R70" s="81">
        <v>-45</v>
      </c>
      <c r="S70" s="81">
        <v>-40</v>
      </c>
      <c r="T70" s="81">
        <v>-46</v>
      </c>
      <c r="U70" s="81">
        <v>-56</v>
      </c>
      <c r="V70" s="182">
        <v>-42</v>
      </c>
      <c r="W70" s="155">
        <f>AVERAGE(C70:V70)</f>
        <v>-45.25</v>
      </c>
      <c r="X70" s="155"/>
      <c r="Y70" s="155"/>
      <c r="Z70" s="155"/>
    </row>
    <row r="71" ht="26" customHeight="1">
      <c r="B71" s="77">
        <v>43952</v>
      </c>
      <c r="C71" s="83">
        <v>-90</v>
      </c>
      <c r="D71" s="84">
        <v>-87</v>
      </c>
      <c r="E71" s="84">
        <v>-86</v>
      </c>
      <c r="F71" s="84">
        <v>-89</v>
      </c>
      <c r="G71" s="84">
        <v>-90</v>
      </c>
      <c r="H71" s="84">
        <v>-88</v>
      </c>
      <c r="I71" s="84">
        <v>-91</v>
      </c>
      <c r="J71" s="84">
        <v>-86</v>
      </c>
      <c r="K71" s="84">
        <v>-91</v>
      </c>
      <c r="L71" s="84">
        <v>-91</v>
      </c>
      <c r="M71" s="84">
        <v>-90</v>
      </c>
      <c r="N71" s="84">
        <v>-92</v>
      </c>
      <c r="O71" s="84">
        <v>-85</v>
      </c>
      <c r="P71" s="84">
        <v>-89</v>
      </c>
      <c r="Q71" s="84">
        <v>-89</v>
      </c>
      <c r="R71" s="84">
        <v>-89</v>
      </c>
      <c r="S71" s="84">
        <v>-82</v>
      </c>
      <c r="T71" s="84">
        <v>-90</v>
      </c>
      <c r="U71" s="84">
        <v>-87</v>
      </c>
      <c r="V71" s="183">
        <v>-91</v>
      </c>
      <c r="W71" s="156">
        <f>AVERAGE(C71:V71)</f>
        <v>-88.65000000000001</v>
      </c>
      <c r="X71" s="156"/>
      <c r="Y71" s="156">
        <f>AVERAGE(W67:W71)</f>
        <v>-54.4</v>
      </c>
      <c r="Z71" s="156"/>
    </row>
    <row r="72" ht="26" customHeight="1">
      <c r="B72" s="77">
        <v>43953</v>
      </c>
      <c r="C72" s="80">
        <v>-56</v>
      </c>
      <c r="D72" s="81">
        <v>-52</v>
      </c>
      <c r="E72" s="81">
        <v>-57</v>
      </c>
      <c r="F72" s="81">
        <v>-60</v>
      </c>
      <c r="G72" s="81">
        <v>-57</v>
      </c>
      <c r="H72" s="81">
        <v>-55</v>
      </c>
      <c r="I72" s="81">
        <v>-63</v>
      </c>
      <c r="J72" s="81">
        <v>-60</v>
      </c>
      <c r="K72" s="81">
        <v>-64</v>
      </c>
      <c r="L72" s="81">
        <v>-62</v>
      </c>
      <c r="M72" s="81">
        <v>-60</v>
      </c>
      <c r="N72" s="81">
        <v>-66</v>
      </c>
      <c r="O72" s="81">
        <v>-51</v>
      </c>
      <c r="P72" s="81">
        <v>-45</v>
      </c>
      <c r="Q72" s="81">
        <v>-53</v>
      </c>
      <c r="R72" s="81">
        <v>-59</v>
      </c>
      <c r="S72" s="81">
        <v>-75</v>
      </c>
      <c r="T72" s="81">
        <v>-62</v>
      </c>
      <c r="U72" s="81">
        <v>-82</v>
      </c>
      <c r="V72" s="182">
        <v>-60</v>
      </c>
      <c r="W72" s="155">
        <f>AVERAGE(C72:V72)</f>
        <v>-59.95</v>
      </c>
      <c r="X72" s="155"/>
      <c r="Y72" s="155"/>
      <c r="Z72" s="155">
        <f>AVERAGE(W72:W73)</f>
        <v>-66.375</v>
      </c>
    </row>
    <row r="73" ht="27" customHeight="1">
      <c r="B73" s="82">
        <v>43954</v>
      </c>
      <c r="C73" s="92">
        <v>-73</v>
      </c>
      <c r="D73" s="93">
        <v>-71</v>
      </c>
      <c r="E73" s="93">
        <v>-72</v>
      </c>
      <c r="F73" s="93">
        <v>-76</v>
      </c>
      <c r="G73" s="93">
        <v>-65</v>
      </c>
      <c r="H73" s="93">
        <v>-56</v>
      </c>
      <c r="I73" s="93">
        <v>-75</v>
      </c>
      <c r="J73" s="93">
        <v>-73</v>
      </c>
      <c r="K73" s="93">
        <v>-76</v>
      </c>
      <c r="L73" s="93">
        <v>-70</v>
      </c>
      <c r="M73" s="93">
        <v>-75</v>
      </c>
      <c r="N73" s="93">
        <v>-80</v>
      </c>
      <c r="O73" s="93">
        <v>-70</v>
      </c>
      <c r="P73" s="93">
        <v>-70</v>
      </c>
      <c r="Q73" s="93">
        <v>-80</v>
      </c>
      <c r="R73" s="93">
        <v>-65</v>
      </c>
      <c r="S73" s="93">
        <v>-78</v>
      </c>
      <c r="T73" s="93">
        <v>-71</v>
      </c>
      <c r="U73" s="93">
        <v>-90</v>
      </c>
      <c r="V73" s="191">
        <v>-70</v>
      </c>
      <c r="W73" s="158">
        <f>AVERAGE(C73:V73)</f>
        <v>-72.8</v>
      </c>
      <c r="X73" s="158">
        <f>AVERAGE(W67:W73)</f>
        <v>-57.8214285714286</v>
      </c>
      <c r="Y73" s="158"/>
      <c r="Z73" s="158"/>
    </row>
    <row r="74" ht="28" customHeight="1">
      <c r="B74" s="85">
        <v>43955</v>
      </c>
      <c r="C74" s="94">
        <v>-28</v>
      </c>
      <c r="D74" s="95">
        <v>-27</v>
      </c>
      <c r="E74" s="95">
        <v>-28</v>
      </c>
      <c r="F74" s="95">
        <v>-29</v>
      </c>
      <c r="G74" s="95">
        <v>-27</v>
      </c>
      <c r="H74" s="95">
        <v>-24</v>
      </c>
      <c r="I74" s="95">
        <v>-37</v>
      </c>
      <c r="J74" s="95">
        <v>-31</v>
      </c>
      <c r="K74" s="95">
        <v>-35</v>
      </c>
      <c r="L74" s="192">
        <v>-32</v>
      </c>
      <c r="M74" s="193">
        <v>-30</v>
      </c>
      <c r="N74" s="193">
        <v>-34</v>
      </c>
      <c r="O74" s="193">
        <v>-23</v>
      </c>
      <c r="P74" s="193">
        <v>-23</v>
      </c>
      <c r="Q74" s="193">
        <v>-29</v>
      </c>
      <c r="R74" s="193">
        <v>-29</v>
      </c>
      <c r="S74" s="193">
        <v>-36</v>
      </c>
      <c r="T74" s="193">
        <v>-27</v>
      </c>
      <c r="U74" s="193">
        <v>-43</v>
      </c>
      <c r="V74" s="194">
        <v>-28</v>
      </c>
      <c r="W74" s="162">
        <f>AVERAGE(C74:V74)</f>
        <v>-30</v>
      </c>
      <c r="X74" s="163"/>
      <c r="Y74" s="163"/>
      <c r="Z74" s="164"/>
    </row>
    <row r="75" ht="27" customHeight="1">
      <c r="B75" s="87">
        <v>43956</v>
      </c>
      <c r="C75" s="97">
        <v>-27</v>
      </c>
      <c r="D75" s="98">
        <v>-23</v>
      </c>
      <c r="E75" s="98">
        <v>-25</v>
      </c>
      <c r="F75" s="98">
        <v>-26</v>
      </c>
      <c r="G75" s="98">
        <v>-26</v>
      </c>
      <c r="H75" s="98">
        <v>-20</v>
      </c>
      <c r="I75" s="98">
        <v>-35</v>
      </c>
      <c r="J75" s="98">
        <v>-31</v>
      </c>
      <c r="K75" s="98">
        <v>-32</v>
      </c>
      <c r="L75" s="98">
        <v>-28</v>
      </c>
      <c r="M75" s="98">
        <v>-26</v>
      </c>
      <c r="N75" s="98">
        <v>-32</v>
      </c>
      <c r="O75" s="98">
        <v>-20</v>
      </c>
      <c r="P75" s="98">
        <v>-22</v>
      </c>
      <c r="Q75" s="98">
        <v>-27</v>
      </c>
      <c r="R75" s="98">
        <v>-28</v>
      </c>
      <c r="S75" s="98">
        <v>-26</v>
      </c>
      <c r="T75" s="98">
        <v>-25</v>
      </c>
      <c r="U75" s="98">
        <v>-34</v>
      </c>
      <c r="V75" s="195">
        <v>-25</v>
      </c>
      <c r="W75" s="165">
        <f>AVERAGE(C75:V75)</f>
        <v>-26.9</v>
      </c>
      <c r="X75" s="165"/>
      <c r="Y75" s="165"/>
      <c r="Z75" s="165"/>
    </row>
    <row r="76" ht="26" customHeight="1">
      <c r="B76" s="77">
        <v>43957</v>
      </c>
      <c r="C76" s="80">
        <v>-26</v>
      </c>
      <c r="D76" s="81">
        <v>-26</v>
      </c>
      <c r="E76" s="81">
        <v>-24</v>
      </c>
      <c r="F76" s="81">
        <v>-26</v>
      </c>
      <c r="G76" s="81">
        <v>-26</v>
      </c>
      <c r="H76" s="81">
        <v>-18</v>
      </c>
      <c r="I76" s="81">
        <v>-34</v>
      </c>
      <c r="J76" s="81">
        <v>-31</v>
      </c>
      <c r="K76" s="81">
        <v>-32</v>
      </c>
      <c r="L76" s="81">
        <v>-27</v>
      </c>
      <c r="M76" s="81">
        <v>-28</v>
      </c>
      <c r="N76" s="81">
        <v>-32</v>
      </c>
      <c r="O76" s="81">
        <v>-20</v>
      </c>
      <c r="P76" s="81">
        <v>-22</v>
      </c>
      <c r="Q76" s="81">
        <v>-27</v>
      </c>
      <c r="R76" s="81">
        <v>-27</v>
      </c>
      <c r="S76" s="81">
        <v>-29</v>
      </c>
      <c r="T76" s="81">
        <v>-23</v>
      </c>
      <c r="U76" s="81">
        <v>-38</v>
      </c>
      <c r="V76" s="182">
        <v>-25</v>
      </c>
      <c r="W76" s="155">
        <f>AVERAGE(C76:V76)</f>
        <v>-27.05</v>
      </c>
      <c r="X76" s="155"/>
      <c r="Y76" s="155"/>
      <c r="Z76" s="155"/>
    </row>
    <row r="77" ht="26" customHeight="1">
      <c r="B77" s="77">
        <v>43958</v>
      </c>
      <c r="C77" s="83">
        <v>-28</v>
      </c>
      <c r="D77" s="84">
        <v>-27</v>
      </c>
      <c r="E77" s="84">
        <v>-26</v>
      </c>
      <c r="F77" s="84">
        <v>-27</v>
      </c>
      <c r="G77" s="84">
        <v>-26</v>
      </c>
      <c r="H77" s="84">
        <v>-17</v>
      </c>
      <c r="I77" s="84">
        <v>-35</v>
      </c>
      <c r="J77" s="84">
        <v>-31</v>
      </c>
      <c r="K77" s="84">
        <v>-32</v>
      </c>
      <c r="L77" s="84">
        <v>-26</v>
      </c>
      <c r="M77" s="84">
        <v>-28</v>
      </c>
      <c r="N77" s="84">
        <v>-31</v>
      </c>
      <c r="O77" s="84">
        <v>-21</v>
      </c>
      <c r="P77" s="84">
        <v>-23</v>
      </c>
      <c r="Q77" s="84">
        <v>-27</v>
      </c>
      <c r="R77" s="84">
        <v>-28</v>
      </c>
      <c r="S77" s="84">
        <v>-33</v>
      </c>
      <c r="T77" s="84">
        <v>-26</v>
      </c>
      <c r="U77" s="84">
        <v>-39</v>
      </c>
      <c r="V77" s="183">
        <v>-24</v>
      </c>
      <c r="W77" s="156">
        <f>AVERAGE(C77:V77)</f>
        <v>-27.75</v>
      </c>
      <c r="X77" s="156"/>
      <c r="Y77" s="156"/>
      <c r="Z77" s="156"/>
    </row>
    <row r="78" ht="26" customHeight="1">
      <c r="B78" s="77">
        <v>43959</v>
      </c>
      <c r="C78" s="80">
        <v>-27</v>
      </c>
      <c r="D78" s="81">
        <v>-28</v>
      </c>
      <c r="E78" s="81">
        <v>-26</v>
      </c>
      <c r="F78" s="81">
        <v>-27</v>
      </c>
      <c r="G78" s="81">
        <v>-26</v>
      </c>
      <c r="H78" s="81">
        <v>-16</v>
      </c>
      <c r="I78" s="81">
        <v>-35</v>
      </c>
      <c r="J78" s="81">
        <v>-35</v>
      </c>
      <c r="K78" s="81">
        <v>-33</v>
      </c>
      <c r="L78" s="81">
        <v>-28</v>
      </c>
      <c r="M78" s="81">
        <v>-33</v>
      </c>
      <c r="N78" s="81">
        <v>-34</v>
      </c>
      <c r="O78" s="81">
        <v>-21</v>
      </c>
      <c r="P78" s="81">
        <v>-23</v>
      </c>
      <c r="Q78" s="81">
        <v>-26</v>
      </c>
      <c r="R78" s="81">
        <v>-29</v>
      </c>
      <c r="S78" s="81">
        <v>-33</v>
      </c>
      <c r="T78" s="81">
        <v>-27</v>
      </c>
      <c r="U78" s="81">
        <v>-48</v>
      </c>
      <c r="V78" s="182">
        <v>-26</v>
      </c>
      <c r="W78" s="155">
        <f>AVERAGE(C78:V78)</f>
        <v>-29.05</v>
      </c>
      <c r="X78" s="155"/>
      <c r="Y78" s="155">
        <f>AVERAGE(W74:W78)</f>
        <v>-28.15</v>
      </c>
      <c r="Z78" s="155"/>
    </row>
    <row r="79" ht="26" customHeight="1">
      <c r="B79" s="77">
        <v>43960</v>
      </c>
      <c r="C79" s="83">
        <v>-29</v>
      </c>
      <c r="D79" s="84">
        <v>-26</v>
      </c>
      <c r="E79" s="84">
        <v>-22</v>
      </c>
      <c r="F79" s="84">
        <v>-24</v>
      </c>
      <c r="G79" s="84">
        <v>-30</v>
      </c>
      <c r="H79" s="84">
        <v>-28</v>
      </c>
      <c r="I79" s="84">
        <v>-36</v>
      </c>
      <c r="J79" s="84">
        <v>-38</v>
      </c>
      <c r="K79" s="84">
        <v>-39</v>
      </c>
      <c r="L79" s="84">
        <v>-30</v>
      </c>
      <c r="M79" s="84">
        <v>-39</v>
      </c>
      <c r="N79" s="84">
        <v>-37</v>
      </c>
      <c r="O79" s="84">
        <v>-18</v>
      </c>
      <c r="P79" s="84">
        <v>-23</v>
      </c>
      <c r="Q79" s="84">
        <v>-22</v>
      </c>
      <c r="R79" s="84">
        <v>-36</v>
      </c>
      <c r="S79" s="84">
        <v>-54</v>
      </c>
      <c r="T79" s="84">
        <v>-31</v>
      </c>
      <c r="U79" s="84">
        <v>-66</v>
      </c>
      <c r="V79" s="183">
        <v>-32</v>
      </c>
      <c r="W79" s="156">
        <f>AVERAGE(C79:V79)</f>
        <v>-33</v>
      </c>
      <c r="X79" s="156"/>
      <c r="Y79" s="156"/>
      <c r="Z79" s="156">
        <f>AVERAGE(W79:W80)</f>
        <v>-39.475</v>
      </c>
    </row>
    <row r="80" ht="26" customHeight="1">
      <c r="B80" s="77">
        <v>43961</v>
      </c>
      <c r="C80" s="80">
        <v>-44</v>
      </c>
      <c r="D80" s="81">
        <v>-38</v>
      </c>
      <c r="E80" s="81">
        <v>-31</v>
      </c>
      <c r="F80" s="81">
        <v>-32</v>
      </c>
      <c r="G80" s="81">
        <v>-41</v>
      </c>
      <c r="H80" s="81">
        <v>-40</v>
      </c>
      <c r="I80" s="81">
        <v>-47</v>
      </c>
      <c r="J80" s="81">
        <v>-50</v>
      </c>
      <c r="K80" s="81">
        <v>-50</v>
      </c>
      <c r="L80" s="81">
        <v>-37</v>
      </c>
      <c r="M80" s="81">
        <v>-59</v>
      </c>
      <c r="N80" s="81">
        <v>-52</v>
      </c>
      <c r="O80" s="81">
        <v>-26</v>
      </c>
      <c r="P80" s="81">
        <v>-40</v>
      </c>
      <c r="Q80" s="81">
        <v>-44</v>
      </c>
      <c r="R80" s="81">
        <v>-45</v>
      </c>
      <c r="S80" s="81">
        <v>-71</v>
      </c>
      <c r="T80" s="81">
        <v>-43</v>
      </c>
      <c r="U80" s="81">
        <v>-81</v>
      </c>
      <c r="V80" s="182">
        <v>-48</v>
      </c>
      <c r="W80" s="155">
        <f>AVERAGE(C80:V80)</f>
        <v>-45.95</v>
      </c>
      <c r="X80" s="155">
        <f>AVERAGE(W74:W80)</f>
        <v>-31.3857142857143</v>
      </c>
      <c r="Y80" s="155"/>
      <c r="Z80" s="155"/>
    </row>
    <row r="81" ht="26" customHeight="1">
      <c r="B81" s="77">
        <v>43962</v>
      </c>
      <c r="C81" s="83">
        <v>-24</v>
      </c>
      <c r="D81" s="84">
        <v>-22</v>
      </c>
      <c r="E81" s="84">
        <v>-20</v>
      </c>
      <c r="F81" s="84">
        <v>-23</v>
      </c>
      <c r="G81" s="84">
        <v>-21</v>
      </c>
      <c r="H81" s="84">
        <v>-20</v>
      </c>
      <c r="I81" s="84">
        <v>-32</v>
      </c>
      <c r="J81" s="84">
        <v>-29</v>
      </c>
      <c r="K81" s="84">
        <v>-31</v>
      </c>
      <c r="L81" s="84">
        <v>-23</v>
      </c>
      <c r="M81" s="84">
        <v>-25</v>
      </c>
      <c r="N81" s="84">
        <v>-30</v>
      </c>
      <c r="O81" s="84">
        <v>-17</v>
      </c>
      <c r="P81" s="84">
        <v>-20</v>
      </c>
      <c r="Q81" s="84">
        <v>-23</v>
      </c>
      <c r="R81" s="84">
        <v>-24</v>
      </c>
      <c r="S81" s="84">
        <v>-33</v>
      </c>
      <c r="T81" s="84">
        <v>-22</v>
      </c>
      <c r="U81" s="84">
        <v>-44</v>
      </c>
      <c r="V81" s="183">
        <v>-24</v>
      </c>
      <c r="W81" s="156">
        <f>AVERAGE(C81:V81)</f>
        <v>-25.35</v>
      </c>
      <c r="X81" s="156"/>
      <c r="Y81" s="156"/>
      <c r="Z81" s="156"/>
    </row>
    <row r="82" ht="26" customHeight="1">
      <c r="B82" s="77">
        <v>43963</v>
      </c>
      <c r="C82" s="80">
        <v>-23</v>
      </c>
      <c r="D82" s="81">
        <v>-19</v>
      </c>
      <c r="E82" s="81">
        <v>-19</v>
      </c>
      <c r="F82" s="81">
        <v>-18</v>
      </c>
      <c r="G82" s="81">
        <v>-20</v>
      </c>
      <c r="H82" s="81">
        <v>-18</v>
      </c>
      <c r="I82" s="81">
        <v>-29</v>
      </c>
      <c r="J82" s="81">
        <v>-24</v>
      </c>
      <c r="K82" s="81">
        <v>-27</v>
      </c>
      <c r="L82" s="81">
        <v>-21</v>
      </c>
      <c r="M82" s="81">
        <v>-20</v>
      </c>
      <c r="N82" s="81">
        <v>-26</v>
      </c>
      <c r="O82" s="81">
        <v>-14</v>
      </c>
      <c r="P82" s="81">
        <v>-18</v>
      </c>
      <c r="Q82" s="81">
        <v>-19</v>
      </c>
      <c r="R82" s="81">
        <v>-20</v>
      </c>
      <c r="S82" s="81">
        <v>-26</v>
      </c>
      <c r="T82" s="81">
        <v>-19</v>
      </c>
      <c r="U82" s="81">
        <v>-31</v>
      </c>
      <c r="V82" s="182">
        <v>-20</v>
      </c>
      <c r="W82" s="155">
        <f>AVERAGE(C82:V82)</f>
        <v>-21.55</v>
      </c>
      <c r="X82" s="155"/>
      <c r="Y82" s="155"/>
      <c r="Z82" s="155"/>
    </row>
    <row r="83" ht="26" customHeight="1">
      <c r="B83" s="77">
        <v>43964</v>
      </c>
      <c r="C83" s="83">
        <v>-23</v>
      </c>
      <c r="D83" s="84">
        <v>-19</v>
      </c>
      <c r="E83" s="84">
        <v>-20</v>
      </c>
      <c r="F83" s="84">
        <v>-19</v>
      </c>
      <c r="G83" s="84">
        <v>-20</v>
      </c>
      <c r="H83" s="84">
        <v>-16</v>
      </c>
      <c r="I83" s="84">
        <v>-30</v>
      </c>
      <c r="J83" s="84">
        <v>-25</v>
      </c>
      <c r="K83" s="84">
        <v>-28</v>
      </c>
      <c r="L83" s="84">
        <v>-20</v>
      </c>
      <c r="M83" s="84">
        <v>-23</v>
      </c>
      <c r="N83" s="84">
        <v>-28</v>
      </c>
      <c r="O83" s="84">
        <v>-13</v>
      </c>
      <c r="P83" s="84">
        <v>-19</v>
      </c>
      <c r="Q83" s="84">
        <v>-21</v>
      </c>
      <c r="R83" s="84">
        <v>-23</v>
      </c>
      <c r="S83" s="84">
        <v>-30</v>
      </c>
      <c r="T83" s="84">
        <v>-19</v>
      </c>
      <c r="U83" s="84">
        <v>-35</v>
      </c>
      <c r="V83" s="183">
        <v>-20</v>
      </c>
      <c r="W83" s="156">
        <f>AVERAGE(C83:V83)</f>
        <v>-22.55</v>
      </c>
      <c r="X83" s="156"/>
      <c r="Y83" s="156"/>
      <c r="Z83" s="156"/>
    </row>
    <row r="84" ht="26" customHeight="1">
      <c r="B84" s="77">
        <v>43965</v>
      </c>
      <c r="C84" s="80">
        <v>-24</v>
      </c>
      <c r="D84" s="81">
        <v>-23</v>
      </c>
      <c r="E84" s="81">
        <v>-23</v>
      </c>
      <c r="F84" s="81">
        <v>-21</v>
      </c>
      <c r="G84" s="81">
        <v>-22</v>
      </c>
      <c r="H84" s="81">
        <v>-15</v>
      </c>
      <c r="I84" s="81">
        <v>-32</v>
      </c>
      <c r="J84" s="81">
        <v>-26</v>
      </c>
      <c r="K84" s="81">
        <v>-29</v>
      </c>
      <c r="L84" s="81">
        <v>-22</v>
      </c>
      <c r="M84" s="81">
        <v>-25</v>
      </c>
      <c r="N84" s="81">
        <v>-27</v>
      </c>
      <c r="O84" s="81">
        <v>-17</v>
      </c>
      <c r="P84" s="81">
        <v>-20</v>
      </c>
      <c r="Q84" s="81">
        <v>-23</v>
      </c>
      <c r="R84" s="81">
        <v>-24</v>
      </c>
      <c r="S84" s="81">
        <v>-32</v>
      </c>
      <c r="T84" s="81">
        <v>-21</v>
      </c>
      <c r="U84" s="81">
        <v>-35</v>
      </c>
      <c r="V84" s="182">
        <v>-22</v>
      </c>
      <c r="W84" s="155">
        <f>AVERAGE(C84:V84)</f>
        <v>-24.15</v>
      </c>
      <c r="X84" s="155"/>
      <c r="Y84" s="155"/>
      <c r="Z84" s="155"/>
    </row>
    <row r="85" ht="26" customHeight="1">
      <c r="B85" s="77">
        <v>43966</v>
      </c>
      <c r="C85" s="83">
        <v>-24</v>
      </c>
      <c r="D85" s="84">
        <v>-23</v>
      </c>
      <c r="E85" s="84">
        <v>-22</v>
      </c>
      <c r="F85" s="84">
        <v>-22</v>
      </c>
      <c r="G85" s="84">
        <v>-22</v>
      </c>
      <c r="H85" s="84">
        <v>-16</v>
      </c>
      <c r="I85" s="84">
        <v>-32</v>
      </c>
      <c r="J85" s="84">
        <v>-30</v>
      </c>
      <c r="K85" s="84">
        <v>-31</v>
      </c>
      <c r="L85" s="84">
        <v>-23</v>
      </c>
      <c r="M85" s="84">
        <v>-31</v>
      </c>
      <c r="N85" s="84">
        <v>-30</v>
      </c>
      <c r="O85" s="84">
        <v>-17</v>
      </c>
      <c r="P85" s="84">
        <v>-22</v>
      </c>
      <c r="Q85" s="84">
        <v>-22</v>
      </c>
      <c r="R85" s="84">
        <v>-25</v>
      </c>
      <c r="S85" s="84">
        <v>-33</v>
      </c>
      <c r="T85" s="84">
        <v>-24</v>
      </c>
      <c r="U85" s="84">
        <v>-47</v>
      </c>
      <c r="V85" s="183">
        <v>-25</v>
      </c>
      <c r="W85" s="156">
        <f>AVERAGE(C85:V85)</f>
        <v>-26.05</v>
      </c>
      <c r="X85" s="156"/>
      <c r="Y85" s="156">
        <f>AVERAGE(W81:W85)</f>
        <v>-23.93</v>
      </c>
      <c r="Z85" s="156"/>
    </row>
    <row r="86" ht="26" customHeight="1">
      <c r="B86" s="77">
        <v>43967</v>
      </c>
      <c r="C86" s="80">
        <v>-26</v>
      </c>
      <c r="D86" s="81">
        <v>-20</v>
      </c>
      <c r="E86" s="81">
        <v>-19</v>
      </c>
      <c r="F86" s="81">
        <v>-18</v>
      </c>
      <c r="G86" s="81">
        <v>-28</v>
      </c>
      <c r="H86" s="81">
        <v>-28</v>
      </c>
      <c r="I86" s="81">
        <v>-33</v>
      </c>
      <c r="J86" s="81">
        <v>-32</v>
      </c>
      <c r="K86" s="81">
        <v>-34</v>
      </c>
      <c r="L86" s="81">
        <v>-28</v>
      </c>
      <c r="M86" s="81">
        <v>-37</v>
      </c>
      <c r="N86" s="81">
        <v>-36</v>
      </c>
      <c r="O86" s="81">
        <v>-12</v>
      </c>
      <c r="P86" s="81">
        <v>-18</v>
      </c>
      <c r="Q86" s="81">
        <v>-17</v>
      </c>
      <c r="R86" s="81">
        <v>-32</v>
      </c>
      <c r="S86" s="81">
        <v>-55</v>
      </c>
      <c r="T86" s="81">
        <v>-31</v>
      </c>
      <c r="U86" s="81">
        <v>-67</v>
      </c>
      <c r="V86" s="182">
        <v>-30</v>
      </c>
      <c r="W86" s="155">
        <f>AVERAGE(C86:V86)</f>
        <v>-30.05</v>
      </c>
      <c r="X86" s="155"/>
      <c r="Y86" s="155"/>
      <c r="Z86" s="155">
        <f>AVERAGE(W86:W87)</f>
        <v>-35.375</v>
      </c>
    </row>
    <row r="87" ht="27" customHeight="1">
      <c r="B87" s="82">
        <v>43968</v>
      </c>
      <c r="C87" s="92">
        <v>-42</v>
      </c>
      <c r="D87" s="93">
        <v>-33</v>
      </c>
      <c r="E87" s="93">
        <v>-24</v>
      </c>
      <c r="F87" s="93">
        <v>-25</v>
      </c>
      <c r="G87" s="93">
        <v>-37</v>
      </c>
      <c r="H87" s="93">
        <v>-36</v>
      </c>
      <c r="I87" s="93">
        <v>-43</v>
      </c>
      <c r="J87" s="93">
        <v>-44</v>
      </c>
      <c r="K87" s="93">
        <v>-46</v>
      </c>
      <c r="L87" s="93">
        <v>-29</v>
      </c>
      <c r="M87" s="93">
        <v>-58</v>
      </c>
      <c r="N87" s="93">
        <v>-48</v>
      </c>
      <c r="O87" s="93">
        <v>-18</v>
      </c>
      <c r="P87" s="93">
        <v>-26</v>
      </c>
      <c r="Q87" s="93">
        <v>-33</v>
      </c>
      <c r="R87" s="93">
        <v>-40</v>
      </c>
      <c r="S87" s="93">
        <v>-69</v>
      </c>
      <c r="T87" s="93">
        <v>-41</v>
      </c>
      <c r="U87" s="93">
        <v>-78</v>
      </c>
      <c r="V87" s="191">
        <v>-44</v>
      </c>
      <c r="W87" s="158">
        <f>AVERAGE(C87:V87)</f>
        <v>-40.7</v>
      </c>
      <c r="X87" s="158">
        <f>AVERAGE(W81:W87)</f>
        <v>-27.2</v>
      </c>
      <c r="Y87" s="158"/>
      <c r="Z87" s="158"/>
    </row>
    <row r="88" ht="28" customHeight="1">
      <c r="B88" s="85">
        <v>43969</v>
      </c>
      <c r="C88" s="94">
        <v>-16</v>
      </c>
      <c r="D88" s="95">
        <v>-11</v>
      </c>
      <c r="E88" s="95">
        <v>-9</v>
      </c>
      <c r="F88" s="95">
        <v>-8</v>
      </c>
      <c r="G88" s="95">
        <v>-15</v>
      </c>
      <c r="H88" s="95">
        <v>-12</v>
      </c>
      <c r="I88" s="95">
        <v>-20</v>
      </c>
      <c r="J88" s="95">
        <v>-18</v>
      </c>
      <c r="K88" s="95">
        <v>-20</v>
      </c>
      <c r="L88" s="192">
        <v>-13</v>
      </c>
      <c r="M88" s="193">
        <v>-19</v>
      </c>
      <c r="N88" s="193">
        <v>-18</v>
      </c>
      <c r="O88" s="193">
        <v>-2</v>
      </c>
      <c r="P88" s="193">
        <v>-13</v>
      </c>
      <c r="Q88" s="193">
        <v>-12</v>
      </c>
      <c r="R88" s="193">
        <v>-15</v>
      </c>
      <c r="S88" s="193">
        <v>-25</v>
      </c>
      <c r="T88" s="193">
        <v>-12</v>
      </c>
      <c r="U88" s="193">
        <v>-26</v>
      </c>
      <c r="V88" s="194">
        <v>-14</v>
      </c>
      <c r="W88" s="162">
        <f>AVERAGE(C88:V88)</f>
        <v>-14.9</v>
      </c>
      <c r="X88" s="163"/>
      <c r="Y88" s="163"/>
      <c r="Z88" s="164"/>
    </row>
    <row r="89" ht="27" customHeight="1">
      <c r="B89" s="87">
        <v>43970</v>
      </c>
      <c r="C89" s="97">
        <v>-17</v>
      </c>
      <c r="D89" s="98">
        <v>-12</v>
      </c>
      <c r="E89" s="98">
        <v>-9</v>
      </c>
      <c r="F89" s="98">
        <v>-4</v>
      </c>
      <c r="G89" s="98">
        <v>-16</v>
      </c>
      <c r="H89" s="98">
        <v>-11</v>
      </c>
      <c r="I89" s="98">
        <v>-18</v>
      </c>
      <c r="J89" s="98">
        <v>-15</v>
      </c>
      <c r="K89" s="98">
        <v>-19</v>
      </c>
      <c r="L89" s="98">
        <v>-14</v>
      </c>
      <c r="M89" s="98">
        <v>-20</v>
      </c>
      <c r="N89" s="98">
        <v>-15</v>
      </c>
      <c r="O89" s="98">
        <v>-1</v>
      </c>
      <c r="P89" s="98">
        <v>-15</v>
      </c>
      <c r="Q89" s="98">
        <v>-11</v>
      </c>
      <c r="R89" s="98">
        <v>-15</v>
      </c>
      <c r="S89" s="98">
        <v>-26</v>
      </c>
      <c r="T89" s="98">
        <v>-13</v>
      </c>
      <c r="U89" s="98">
        <v>-28</v>
      </c>
      <c r="V89" s="195">
        <v>-15</v>
      </c>
      <c r="W89" s="165">
        <f>AVERAGE(C89:V89)</f>
        <v>-14.7</v>
      </c>
      <c r="X89" s="165"/>
      <c r="Y89" s="165"/>
      <c r="Z89" s="165"/>
    </row>
    <row r="90" ht="26" customHeight="1">
      <c r="B90" s="77">
        <v>43971</v>
      </c>
      <c r="C90" s="80">
        <v>-17</v>
      </c>
      <c r="D90" s="81">
        <v>-13</v>
      </c>
      <c r="E90" s="81">
        <v>-11</v>
      </c>
      <c r="F90" s="81">
        <v>-6</v>
      </c>
      <c r="G90" s="81">
        <v>-16</v>
      </c>
      <c r="H90" s="81">
        <v>-9</v>
      </c>
      <c r="I90" s="81">
        <v>-18</v>
      </c>
      <c r="J90" s="81">
        <v>-17</v>
      </c>
      <c r="K90" s="81">
        <v>-19</v>
      </c>
      <c r="L90" s="81">
        <v>-15</v>
      </c>
      <c r="M90" s="81">
        <v>-19</v>
      </c>
      <c r="N90" s="81">
        <v>-15</v>
      </c>
      <c r="O90" s="81">
        <v>-2</v>
      </c>
      <c r="P90" s="81">
        <v>-12</v>
      </c>
      <c r="Q90" s="81">
        <v>-11</v>
      </c>
      <c r="R90" s="81">
        <v>-13</v>
      </c>
      <c r="S90" s="81">
        <v>-26</v>
      </c>
      <c r="T90" s="81">
        <v>-11</v>
      </c>
      <c r="U90" s="81">
        <v>-28</v>
      </c>
      <c r="V90" s="182">
        <v>-13</v>
      </c>
      <c r="W90" s="155">
        <f>AVERAGE(C90:V90)</f>
        <v>-14.55</v>
      </c>
      <c r="X90" s="196"/>
      <c r="Y90" s="197"/>
      <c r="Z90" s="197"/>
    </row>
    <row r="91" ht="26" customHeight="1">
      <c r="B91" s="77">
        <v>43972</v>
      </c>
      <c r="C91" s="83">
        <v>-18</v>
      </c>
      <c r="D91" s="84">
        <v>-13</v>
      </c>
      <c r="E91" s="84">
        <v>-13</v>
      </c>
      <c r="F91" s="84">
        <v>-5</v>
      </c>
      <c r="G91" s="84">
        <v>-16</v>
      </c>
      <c r="H91" s="84">
        <v>-12</v>
      </c>
      <c r="I91" s="84">
        <v>-19</v>
      </c>
      <c r="J91" s="84">
        <v>-20</v>
      </c>
      <c r="K91" s="84">
        <v>-20</v>
      </c>
      <c r="L91" s="84">
        <v>-14</v>
      </c>
      <c r="M91" s="84">
        <v>-23</v>
      </c>
      <c r="N91" s="84">
        <v>-17</v>
      </c>
      <c r="O91" s="84">
        <v>-3</v>
      </c>
      <c r="P91" s="84">
        <v>-11</v>
      </c>
      <c r="Q91" s="84">
        <v>-13</v>
      </c>
      <c r="R91" s="84">
        <v>-16</v>
      </c>
      <c r="S91" s="84">
        <v>-36</v>
      </c>
      <c r="T91" s="84">
        <v>-13</v>
      </c>
      <c r="U91" s="84">
        <v>-29</v>
      </c>
      <c r="V91" s="183">
        <v>-16</v>
      </c>
      <c r="W91" s="156">
        <f>AVERAGE(C91:V91)</f>
        <v>-16.35</v>
      </c>
      <c r="X91" s="198"/>
      <c r="Y91" s="199"/>
      <c r="Z91" s="200"/>
    </row>
    <row r="92" ht="26" customHeight="1">
      <c r="B92" s="77">
        <v>43973</v>
      </c>
      <c r="C92" s="80">
        <v>-17</v>
      </c>
      <c r="D92" s="81">
        <v>-11</v>
      </c>
      <c r="E92" s="81">
        <v>-8</v>
      </c>
      <c r="F92" s="81">
        <v>-6</v>
      </c>
      <c r="G92" s="81">
        <v>-16</v>
      </c>
      <c r="H92" s="81">
        <v>-12</v>
      </c>
      <c r="I92" s="81">
        <v>-19</v>
      </c>
      <c r="J92" s="81">
        <v>-20</v>
      </c>
      <c r="K92" s="81">
        <v>-21</v>
      </c>
      <c r="L92" s="81">
        <v>-15</v>
      </c>
      <c r="M92" s="81">
        <v>-23</v>
      </c>
      <c r="N92" s="81">
        <v>-18</v>
      </c>
      <c r="O92" s="81">
        <v>-1</v>
      </c>
      <c r="P92" s="81">
        <v>-12</v>
      </c>
      <c r="Q92" s="81">
        <v>-11</v>
      </c>
      <c r="R92" s="81">
        <v>-18</v>
      </c>
      <c r="S92" s="81">
        <v>-26</v>
      </c>
      <c r="T92" s="81">
        <v>-15</v>
      </c>
      <c r="U92" s="81">
        <v>-41</v>
      </c>
      <c r="V92" s="182">
        <v>-16</v>
      </c>
      <c r="W92" s="155">
        <f>AVERAGE(C92:V92)</f>
        <v>-16.3</v>
      </c>
      <c r="X92" s="201"/>
      <c r="Y92" s="155">
        <f>AVERAGE(W88:W92)</f>
        <v>-15.36</v>
      </c>
      <c r="Z92" s="202"/>
    </row>
    <row r="93" ht="26" customHeight="1">
      <c r="B93" s="77">
        <v>43974</v>
      </c>
      <c r="C93" s="83">
        <v>-11</v>
      </c>
      <c r="D93" s="84">
        <v>-9</v>
      </c>
      <c r="E93" s="84">
        <v>3</v>
      </c>
      <c r="F93" s="84">
        <v>9</v>
      </c>
      <c r="G93" s="84">
        <v>-11</v>
      </c>
      <c r="H93" s="84">
        <v>-13</v>
      </c>
      <c r="I93" s="84">
        <v>-8</v>
      </c>
      <c r="J93" s="84">
        <v>-19</v>
      </c>
      <c r="K93" s="84">
        <v>-13</v>
      </c>
      <c r="L93" s="84">
        <v>-8</v>
      </c>
      <c r="M93" s="84">
        <v>-21</v>
      </c>
      <c r="N93" s="84">
        <v>-11</v>
      </c>
      <c r="O93" s="84">
        <v>11</v>
      </c>
      <c r="P93" s="84">
        <v>-1</v>
      </c>
      <c r="Q93" s="84">
        <v>3</v>
      </c>
      <c r="R93" s="84">
        <v>-14</v>
      </c>
      <c r="S93" s="84">
        <v>-51</v>
      </c>
      <c r="T93" s="84">
        <v>-11</v>
      </c>
      <c r="U93" s="84">
        <v>-59</v>
      </c>
      <c r="V93" s="183">
        <v>-14</v>
      </c>
      <c r="W93" s="156">
        <f>AVERAGE(C93:V93)</f>
        <v>-12.4</v>
      </c>
      <c r="X93" s="203"/>
      <c r="Y93" s="204"/>
      <c r="Z93" s="156">
        <f>AVERAGE(W93:W94)</f>
        <v>-13.925</v>
      </c>
    </row>
    <row r="94" ht="26" customHeight="1">
      <c r="B94" s="77">
        <v>43975</v>
      </c>
      <c r="C94" s="80">
        <v>-19</v>
      </c>
      <c r="D94" s="81">
        <v>-10</v>
      </c>
      <c r="E94" s="81">
        <v>3</v>
      </c>
      <c r="F94" s="81">
        <v>13</v>
      </c>
      <c r="G94" s="81">
        <v>-18</v>
      </c>
      <c r="H94" s="81">
        <v>-14</v>
      </c>
      <c r="I94" s="81">
        <v>-10</v>
      </c>
      <c r="J94" s="81">
        <v>-22</v>
      </c>
      <c r="K94" s="81">
        <v>-17</v>
      </c>
      <c r="L94" s="81">
        <v>-10</v>
      </c>
      <c r="M94" s="81">
        <v>-43</v>
      </c>
      <c r="N94" s="81">
        <v>-12</v>
      </c>
      <c r="O94" s="81">
        <v>24</v>
      </c>
      <c r="P94" s="81">
        <v>4</v>
      </c>
      <c r="Q94" s="81">
        <v>-1</v>
      </c>
      <c r="R94" s="81">
        <v>-16</v>
      </c>
      <c r="S94" s="81">
        <v>-58</v>
      </c>
      <c r="T94" s="81">
        <v>-15</v>
      </c>
      <c r="U94" s="81">
        <v>-68</v>
      </c>
      <c r="V94" s="182">
        <v>-20</v>
      </c>
      <c r="W94" s="155">
        <f>AVERAGE(C94:V94)</f>
        <v>-15.45</v>
      </c>
      <c r="X94" s="155">
        <f>AVERAGE(W88:W94)</f>
        <v>-14.95</v>
      </c>
      <c r="Y94" s="205"/>
      <c r="Z94" s="197"/>
    </row>
    <row r="95" ht="26" customHeight="1">
      <c r="B95" s="77">
        <v>43976</v>
      </c>
      <c r="C95" s="83">
        <v>-12</v>
      </c>
      <c r="D95" s="84">
        <v>-5</v>
      </c>
      <c r="E95" s="84">
        <v>-6</v>
      </c>
      <c r="F95" s="84">
        <v>-4</v>
      </c>
      <c r="G95" s="84">
        <v>-12</v>
      </c>
      <c r="H95" s="84">
        <v>-12</v>
      </c>
      <c r="I95" s="84">
        <v>-17</v>
      </c>
      <c r="J95" s="84">
        <v>-13</v>
      </c>
      <c r="K95" s="84">
        <v>-18</v>
      </c>
      <c r="L95" s="84">
        <v>-10</v>
      </c>
      <c r="M95" s="84">
        <v>-14</v>
      </c>
      <c r="N95" s="84">
        <v>-15</v>
      </c>
      <c r="O95" s="84">
        <v>1</v>
      </c>
      <c r="P95" s="84">
        <v>-8</v>
      </c>
      <c r="Q95" s="84">
        <v>-9</v>
      </c>
      <c r="R95" s="84">
        <v>-13</v>
      </c>
      <c r="S95" s="84">
        <v>-27</v>
      </c>
      <c r="T95" s="84">
        <v>-9</v>
      </c>
      <c r="U95" s="84">
        <v>-26</v>
      </c>
      <c r="V95" s="183">
        <v>-13</v>
      </c>
      <c r="W95" s="156">
        <f>AVERAGE(C95:V95)</f>
        <v>-12.1</v>
      </c>
      <c r="X95" s="206"/>
      <c r="Y95" s="200"/>
      <c r="Z95" s="200"/>
    </row>
    <row r="96" ht="26" customHeight="1">
      <c r="B96" s="77">
        <v>43977</v>
      </c>
      <c r="C96" s="80">
        <v>-10</v>
      </c>
      <c r="D96" s="81">
        <v>-1</v>
      </c>
      <c r="E96" s="81">
        <v>-4</v>
      </c>
      <c r="F96" s="81">
        <v>1</v>
      </c>
      <c r="G96" s="81">
        <v>-11</v>
      </c>
      <c r="H96" s="81">
        <v>-8</v>
      </c>
      <c r="I96" s="81">
        <v>-12</v>
      </c>
      <c r="J96" s="81">
        <v>-10</v>
      </c>
      <c r="K96" s="81">
        <v>-14</v>
      </c>
      <c r="L96" s="81">
        <v>-7</v>
      </c>
      <c r="M96" s="81">
        <v>-10</v>
      </c>
      <c r="N96" s="81">
        <v>-10</v>
      </c>
      <c r="O96" s="81">
        <v>5</v>
      </c>
      <c r="P96" s="81">
        <v>-5</v>
      </c>
      <c r="Q96" s="81">
        <v>-5</v>
      </c>
      <c r="R96" s="81">
        <v>-8</v>
      </c>
      <c r="S96" s="81">
        <v>-19</v>
      </c>
      <c r="T96" s="81">
        <v>-7</v>
      </c>
      <c r="U96" s="81">
        <v>-22</v>
      </c>
      <c r="V96" s="182">
        <v>-11</v>
      </c>
      <c r="W96" s="155">
        <f>AVERAGE(C96:V96)</f>
        <v>-8.4</v>
      </c>
      <c r="X96" s="205"/>
      <c r="Y96" s="207"/>
      <c r="Z96" s="207"/>
    </row>
    <row r="97" ht="26" customHeight="1">
      <c r="B97" s="77">
        <v>43978</v>
      </c>
      <c r="C97" s="83">
        <v>-7</v>
      </c>
      <c r="D97" s="84">
        <v>-3</v>
      </c>
      <c r="E97" s="84">
        <v>0</v>
      </c>
      <c r="F97" s="84">
        <v>3</v>
      </c>
      <c r="G97" s="84">
        <v>-10</v>
      </c>
      <c r="H97" s="84">
        <v>-8</v>
      </c>
      <c r="I97" s="84">
        <v>-12</v>
      </c>
      <c r="J97" s="84">
        <v>-10</v>
      </c>
      <c r="K97" s="84">
        <v>-14</v>
      </c>
      <c r="L97" s="84">
        <v>-5</v>
      </c>
      <c r="M97" s="84">
        <v>-9</v>
      </c>
      <c r="N97" s="84">
        <v>-10</v>
      </c>
      <c r="O97" s="84">
        <v>6</v>
      </c>
      <c r="P97" s="84">
        <v>-2</v>
      </c>
      <c r="Q97" s="84">
        <v>-3</v>
      </c>
      <c r="R97" s="84">
        <v>-8</v>
      </c>
      <c r="S97" s="84">
        <v>-21</v>
      </c>
      <c r="T97" s="84">
        <v>-2</v>
      </c>
      <c r="U97" s="84">
        <v>-21</v>
      </c>
      <c r="V97" s="183">
        <v>-10</v>
      </c>
      <c r="W97" s="156">
        <f>AVERAGE(C97:V97)</f>
        <v>-7.3</v>
      </c>
      <c r="X97" s="198"/>
      <c r="Y97" s="200"/>
      <c r="Z97" s="200"/>
    </row>
    <row r="98" ht="26" customHeight="1">
      <c r="B98" s="77">
        <v>43979</v>
      </c>
      <c r="C98" s="80">
        <v>-8</v>
      </c>
      <c r="D98" s="81">
        <v>-6</v>
      </c>
      <c r="E98" s="81">
        <v>-4</v>
      </c>
      <c r="F98" s="81">
        <v>1</v>
      </c>
      <c r="G98" s="81">
        <v>-11</v>
      </c>
      <c r="H98" s="81">
        <v>-9</v>
      </c>
      <c r="I98" s="81">
        <v>-14</v>
      </c>
      <c r="J98" s="81">
        <v>-11</v>
      </c>
      <c r="K98" s="81">
        <v>-15</v>
      </c>
      <c r="L98" s="81">
        <v>-6</v>
      </c>
      <c r="M98" s="81">
        <v>-12</v>
      </c>
      <c r="N98" s="81">
        <v>-12</v>
      </c>
      <c r="O98" s="81">
        <v>3</v>
      </c>
      <c r="P98" s="81">
        <v>-4</v>
      </c>
      <c r="Q98" s="81">
        <v>-5</v>
      </c>
      <c r="R98" s="81">
        <v>-10</v>
      </c>
      <c r="S98" s="81">
        <v>-24</v>
      </c>
      <c r="T98" s="81">
        <v>-5</v>
      </c>
      <c r="U98" s="81">
        <v>-28</v>
      </c>
      <c r="V98" s="182">
        <v>-12</v>
      </c>
      <c r="W98" s="155">
        <f>AVERAGE(C98:V98)</f>
        <v>-9.6</v>
      </c>
      <c r="X98" s="205"/>
      <c r="Y98" s="208"/>
      <c r="Z98" s="207"/>
    </row>
    <row r="99" ht="26" customHeight="1">
      <c r="B99" s="77">
        <v>43980</v>
      </c>
      <c r="C99" s="83">
        <v>-11</v>
      </c>
      <c r="D99" s="84">
        <v>-6</v>
      </c>
      <c r="E99" s="84">
        <v>-3</v>
      </c>
      <c r="F99" s="84">
        <v>-3</v>
      </c>
      <c r="G99" s="84">
        <v>-11</v>
      </c>
      <c r="H99" s="84">
        <v>-7</v>
      </c>
      <c r="I99" s="84">
        <v>-16</v>
      </c>
      <c r="J99" s="84">
        <v>-13</v>
      </c>
      <c r="K99" s="84">
        <v>-16</v>
      </c>
      <c r="L99" s="84">
        <v>-10</v>
      </c>
      <c r="M99" s="84">
        <v>-16</v>
      </c>
      <c r="N99" s="84">
        <v>-14</v>
      </c>
      <c r="O99" s="84">
        <v>1</v>
      </c>
      <c r="P99" s="84">
        <v>-5</v>
      </c>
      <c r="Q99" s="84">
        <v>-6</v>
      </c>
      <c r="R99" s="84">
        <v>-10</v>
      </c>
      <c r="S99" s="84">
        <v>-25</v>
      </c>
      <c r="T99" s="84">
        <v>-7</v>
      </c>
      <c r="U99" s="84">
        <v>-34</v>
      </c>
      <c r="V99" s="183">
        <v>-12</v>
      </c>
      <c r="W99" s="156">
        <f>AVERAGE(C99:V99)</f>
        <v>-11.2</v>
      </c>
      <c r="X99" s="209"/>
      <c r="Y99" s="156">
        <f>AVERAGE(W95:W99)</f>
        <v>-9.720000000000001</v>
      </c>
      <c r="Z99" s="203"/>
    </row>
    <row r="100" ht="26" customHeight="1">
      <c r="B100" s="77">
        <v>43981</v>
      </c>
      <c r="C100" s="80">
        <v>-6</v>
      </c>
      <c r="D100" s="81">
        <v>-5</v>
      </c>
      <c r="E100" s="81">
        <v>7</v>
      </c>
      <c r="F100" s="81">
        <v>15</v>
      </c>
      <c r="G100" s="81">
        <v>-6</v>
      </c>
      <c r="H100" s="81">
        <v>-10</v>
      </c>
      <c r="I100" s="81">
        <v>-5</v>
      </c>
      <c r="J100" s="81">
        <v>-10</v>
      </c>
      <c r="K100" s="81">
        <v>-7</v>
      </c>
      <c r="L100" s="81">
        <v>-4</v>
      </c>
      <c r="M100" s="81">
        <v>-22</v>
      </c>
      <c r="N100" s="81">
        <v>-4</v>
      </c>
      <c r="O100" s="81">
        <v>9</v>
      </c>
      <c r="P100" s="81">
        <v>7</v>
      </c>
      <c r="Q100" s="81">
        <v>7</v>
      </c>
      <c r="R100" s="81">
        <v>-7</v>
      </c>
      <c r="S100" s="81">
        <v>-45</v>
      </c>
      <c r="T100" s="81">
        <v>-6</v>
      </c>
      <c r="U100" s="81">
        <v>-53</v>
      </c>
      <c r="V100" s="182">
        <v>-9</v>
      </c>
      <c r="W100" s="155">
        <f>AVERAGE(C100:V100)</f>
        <v>-7.7</v>
      </c>
      <c r="X100" s="202"/>
      <c r="Y100" s="210"/>
      <c r="Z100" s="155">
        <f>AVERAGE(W100:W101)</f>
        <v>-11.525</v>
      </c>
    </row>
    <row r="101" ht="26" customHeight="1">
      <c r="B101" s="77">
        <v>43982</v>
      </c>
      <c r="C101" s="83">
        <v>-19</v>
      </c>
      <c r="D101" s="84">
        <v>-12</v>
      </c>
      <c r="E101" s="84">
        <v>4</v>
      </c>
      <c r="F101" s="84">
        <v>15</v>
      </c>
      <c r="G101" s="84">
        <v>-15</v>
      </c>
      <c r="H101" s="84">
        <v>-17</v>
      </c>
      <c r="I101" s="84">
        <v>-6</v>
      </c>
      <c r="J101" s="84">
        <v>-23</v>
      </c>
      <c r="K101" s="84">
        <v>-13</v>
      </c>
      <c r="L101" s="84">
        <v>-8</v>
      </c>
      <c r="M101" s="84">
        <v>-45</v>
      </c>
      <c r="N101" s="84">
        <v>-13</v>
      </c>
      <c r="O101" s="84">
        <v>18</v>
      </c>
      <c r="P101" s="84">
        <v>8</v>
      </c>
      <c r="Q101" s="84">
        <v>-2</v>
      </c>
      <c r="R101" s="84">
        <v>-13</v>
      </c>
      <c r="S101" s="84">
        <v>-63</v>
      </c>
      <c r="T101" s="84">
        <v>-16</v>
      </c>
      <c r="U101" s="84">
        <v>-69</v>
      </c>
      <c r="V101" s="183">
        <v>-18</v>
      </c>
      <c r="W101" s="156">
        <f>AVERAGE(C101:V101)</f>
        <v>-15.35</v>
      </c>
      <c r="X101" s="156">
        <f>AVERAGE(W95:W101)</f>
        <v>-10.2357142857143</v>
      </c>
      <c r="Y101" s="198"/>
      <c r="Z101" s="211"/>
    </row>
    <row r="102" ht="26" customHeight="1">
      <c r="B102" s="77">
        <v>43983</v>
      </c>
      <c r="C102" s="80">
        <v>-15</v>
      </c>
      <c r="D102" s="81">
        <v>-5</v>
      </c>
      <c r="E102" s="81">
        <v>-1</v>
      </c>
      <c r="F102" s="81">
        <v>3</v>
      </c>
      <c r="G102" s="81">
        <v>-26</v>
      </c>
      <c r="H102" s="81">
        <v>-30</v>
      </c>
      <c r="I102" s="81">
        <v>-15</v>
      </c>
      <c r="J102" s="81">
        <v>-20</v>
      </c>
      <c r="K102" s="81">
        <v>-26</v>
      </c>
      <c r="L102" s="81">
        <v>-19</v>
      </c>
      <c r="M102" s="81">
        <v>-19</v>
      </c>
      <c r="N102" s="81">
        <v>-18</v>
      </c>
      <c r="O102" s="81">
        <v>7</v>
      </c>
      <c r="P102" s="81">
        <v>-8</v>
      </c>
      <c r="Q102" s="81">
        <v>-2</v>
      </c>
      <c r="R102" s="81">
        <v>-21</v>
      </c>
      <c r="S102" s="81">
        <v>-51</v>
      </c>
      <c r="T102" s="81">
        <v>-15</v>
      </c>
      <c r="U102" s="81">
        <v>-30</v>
      </c>
      <c r="V102" s="182">
        <v>-29</v>
      </c>
      <c r="W102" s="155">
        <f>AVERAGE(C102:V102)</f>
        <v>-17</v>
      </c>
      <c r="X102" s="196"/>
      <c r="Y102" s="207"/>
      <c r="Z102" s="207"/>
    </row>
    <row r="103" ht="27" customHeight="1">
      <c r="B103" s="82">
        <v>43984</v>
      </c>
      <c r="C103" s="92">
        <v>-59</v>
      </c>
      <c r="D103" s="93">
        <v>-54</v>
      </c>
      <c r="E103" s="93">
        <v>-41</v>
      </c>
      <c r="F103" s="93">
        <v>-17</v>
      </c>
      <c r="G103" s="93">
        <v>-66</v>
      </c>
      <c r="H103" s="93">
        <v>-63</v>
      </c>
      <c r="I103" s="93">
        <v>-49</v>
      </c>
      <c r="J103" s="93">
        <v>-53</v>
      </c>
      <c r="K103" s="93">
        <v>-61</v>
      </c>
      <c r="L103" s="93">
        <v>-55</v>
      </c>
      <c r="M103" s="93">
        <v>-63</v>
      </c>
      <c r="N103" s="93">
        <v>-48</v>
      </c>
      <c r="O103" s="93">
        <v>-20</v>
      </c>
      <c r="P103" s="93">
        <v>-61</v>
      </c>
      <c r="Q103" s="93">
        <v>-42</v>
      </c>
      <c r="R103" s="93">
        <v>-59</v>
      </c>
      <c r="S103" s="93">
        <v>-66</v>
      </c>
      <c r="T103" s="93">
        <v>-57</v>
      </c>
      <c r="U103" s="93">
        <v>-52</v>
      </c>
      <c r="V103" s="191">
        <v>-65</v>
      </c>
      <c r="W103" s="158">
        <f>AVERAGE(C103:V103)</f>
        <v>-52.55</v>
      </c>
      <c r="X103" s="212"/>
      <c r="Y103" s="213"/>
      <c r="Z103" s="213"/>
    </row>
    <row r="104" ht="28" customHeight="1">
      <c r="B104" s="85">
        <v>43985</v>
      </c>
      <c r="C104" s="94">
        <v>4</v>
      </c>
      <c r="D104" s="95">
        <v>8</v>
      </c>
      <c r="E104" s="95">
        <v>9</v>
      </c>
      <c r="F104" s="95">
        <v>10</v>
      </c>
      <c r="G104" s="95">
        <v>-4</v>
      </c>
      <c r="H104" s="95">
        <v>4</v>
      </c>
      <c r="I104" s="95">
        <v>-3</v>
      </c>
      <c r="J104" s="95">
        <v>4</v>
      </c>
      <c r="K104" s="95">
        <v>-7</v>
      </c>
      <c r="L104" s="95">
        <v>1</v>
      </c>
      <c r="M104" s="95">
        <v>7</v>
      </c>
      <c r="N104" s="95">
        <v>-3</v>
      </c>
      <c r="O104" s="95">
        <v>12</v>
      </c>
      <c r="P104" s="95">
        <v>4</v>
      </c>
      <c r="Q104" s="95">
        <v>3</v>
      </c>
      <c r="R104" s="95">
        <v>-1</v>
      </c>
      <c r="S104" s="95">
        <v>-16</v>
      </c>
      <c r="T104" s="95">
        <v>12</v>
      </c>
      <c r="U104" s="95">
        <v>-16</v>
      </c>
      <c r="V104" s="214">
        <v>-4</v>
      </c>
      <c r="W104" s="215">
        <f>AVERAGE(C104:V104)</f>
        <v>1.2</v>
      </c>
      <c r="X104" s="216"/>
      <c r="Y104" s="217"/>
      <c r="Z104" s="218"/>
    </row>
    <row r="105" ht="27" customHeight="1">
      <c r="B105" s="87">
        <v>43986</v>
      </c>
      <c r="C105" s="97">
        <v>1</v>
      </c>
      <c r="D105" s="98">
        <v>4</v>
      </c>
      <c r="E105" s="98">
        <v>5</v>
      </c>
      <c r="F105" s="98">
        <v>7</v>
      </c>
      <c r="G105" s="98">
        <v>-4</v>
      </c>
      <c r="H105" s="98">
        <v>-2</v>
      </c>
      <c r="I105" s="98">
        <v>-7</v>
      </c>
      <c r="J105" s="98">
        <v>0</v>
      </c>
      <c r="K105" s="98">
        <v>-10</v>
      </c>
      <c r="L105" s="98">
        <v>1</v>
      </c>
      <c r="M105" s="98">
        <v>4</v>
      </c>
      <c r="N105" s="98">
        <v>-7</v>
      </c>
      <c r="O105" s="98">
        <v>8</v>
      </c>
      <c r="P105" s="98">
        <v>2</v>
      </c>
      <c r="Q105" s="98">
        <v>-1</v>
      </c>
      <c r="R105" s="98">
        <v>-3</v>
      </c>
      <c r="S105" s="98">
        <v>-13</v>
      </c>
      <c r="T105" s="98">
        <v>6</v>
      </c>
      <c r="U105" s="98">
        <v>-16</v>
      </c>
      <c r="V105" s="195">
        <v>-6</v>
      </c>
      <c r="W105" s="165">
        <f>AVERAGE(C105:V105)</f>
        <v>-1.55</v>
      </c>
      <c r="X105" s="219"/>
      <c r="Y105" s="220"/>
      <c r="Z105" s="221"/>
    </row>
    <row r="106" ht="26" customHeight="1">
      <c r="B106" s="77">
        <v>43987</v>
      </c>
      <c r="C106" s="80">
        <v>2</v>
      </c>
      <c r="D106" s="81">
        <v>3</v>
      </c>
      <c r="E106" s="81">
        <v>3</v>
      </c>
      <c r="F106" s="81">
        <v>1</v>
      </c>
      <c r="G106" s="81">
        <v>-2</v>
      </c>
      <c r="H106" s="81">
        <v>2</v>
      </c>
      <c r="I106" s="81">
        <v>-10</v>
      </c>
      <c r="J106" s="81">
        <v>6</v>
      </c>
      <c r="K106" s="81">
        <v>-10</v>
      </c>
      <c r="L106" s="81">
        <v>1</v>
      </c>
      <c r="M106" s="81">
        <v>-1</v>
      </c>
      <c r="N106" s="81">
        <v>-6</v>
      </c>
      <c r="O106" s="81">
        <v>4</v>
      </c>
      <c r="P106" s="81">
        <v>-1</v>
      </c>
      <c r="Q106" s="81">
        <v>-3</v>
      </c>
      <c r="R106" s="81">
        <v>-2</v>
      </c>
      <c r="S106" s="81">
        <v>-16</v>
      </c>
      <c r="T106" s="81">
        <v>5</v>
      </c>
      <c r="U106" s="81">
        <v>-21</v>
      </c>
      <c r="V106" s="182">
        <v>-6</v>
      </c>
      <c r="W106" s="155">
        <f>AVERAGE(C106:V106)</f>
        <v>-2.55</v>
      </c>
      <c r="X106" s="201"/>
      <c r="Y106" s="155">
        <f>AVERAGE(W102:W106)</f>
        <v>-14.49</v>
      </c>
      <c r="Z106" s="202"/>
    </row>
    <row r="107" ht="26" customHeight="1">
      <c r="B107" s="77">
        <v>43988</v>
      </c>
      <c r="C107" s="83">
        <v>16</v>
      </c>
      <c r="D107" s="84">
        <v>17</v>
      </c>
      <c r="E107" s="84">
        <v>20</v>
      </c>
      <c r="F107" s="84">
        <v>26</v>
      </c>
      <c r="G107" s="84">
        <v>6</v>
      </c>
      <c r="H107" s="84">
        <v>-3</v>
      </c>
      <c r="I107" s="84">
        <v>8</v>
      </c>
      <c r="J107" s="84">
        <v>13</v>
      </c>
      <c r="K107" s="84">
        <v>-3</v>
      </c>
      <c r="L107" s="84">
        <v>11</v>
      </c>
      <c r="M107" s="84">
        <v>25</v>
      </c>
      <c r="N107" s="84">
        <v>5</v>
      </c>
      <c r="O107" s="84">
        <v>24</v>
      </c>
      <c r="P107" s="84">
        <v>10</v>
      </c>
      <c r="Q107" s="84">
        <v>12</v>
      </c>
      <c r="R107" s="84">
        <v>5</v>
      </c>
      <c r="S107" s="84">
        <v>-32</v>
      </c>
      <c r="T107" s="84">
        <v>16</v>
      </c>
      <c r="U107" s="84">
        <v>-28</v>
      </c>
      <c r="V107" s="183">
        <v>-1</v>
      </c>
      <c r="W107" s="156">
        <f>AVERAGE(C107:V107)</f>
        <v>7.35</v>
      </c>
      <c r="X107" s="203"/>
      <c r="Y107" s="204"/>
      <c r="Z107" s="156">
        <f>AVERAGE(W107:W108)</f>
        <v>6.525</v>
      </c>
    </row>
    <row r="108" ht="26" customHeight="1">
      <c r="B108" s="77">
        <v>43989</v>
      </c>
      <c r="C108" s="80">
        <v>22</v>
      </c>
      <c r="D108" s="81">
        <v>42</v>
      </c>
      <c r="E108" s="81">
        <v>30</v>
      </c>
      <c r="F108" s="81">
        <v>37</v>
      </c>
      <c r="G108" s="81">
        <v>3</v>
      </c>
      <c r="H108" s="81">
        <v>-15</v>
      </c>
      <c r="I108" s="81">
        <v>10</v>
      </c>
      <c r="J108" s="81">
        <v>0</v>
      </c>
      <c r="K108" s="81">
        <v>-18</v>
      </c>
      <c r="L108" s="81">
        <v>20</v>
      </c>
      <c r="M108" s="81">
        <v>28</v>
      </c>
      <c r="N108" s="81">
        <v>-12</v>
      </c>
      <c r="O108" s="81">
        <v>43</v>
      </c>
      <c r="P108" s="81">
        <v>12</v>
      </c>
      <c r="Q108" s="81">
        <v>10</v>
      </c>
      <c r="R108" s="81">
        <v>6</v>
      </c>
      <c r="S108" s="81">
        <v>-52</v>
      </c>
      <c r="T108" s="81">
        <v>18</v>
      </c>
      <c r="U108" s="81">
        <v>-55</v>
      </c>
      <c r="V108" s="182">
        <v>-15</v>
      </c>
      <c r="W108" s="155">
        <f>AVERAGE(C108:V108)</f>
        <v>5.7</v>
      </c>
      <c r="X108" s="155">
        <f>AVERAGE(W102:W108)</f>
        <v>-8.485714285714289</v>
      </c>
      <c r="Y108" s="205"/>
      <c r="Z108" s="197"/>
    </row>
    <row r="109" ht="26" customHeight="1">
      <c r="B109" s="77">
        <v>43990</v>
      </c>
      <c r="C109" s="83">
        <v>3</v>
      </c>
      <c r="D109" s="84">
        <v>8</v>
      </c>
      <c r="E109" s="84">
        <v>10</v>
      </c>
      <c r="F109" s="84">
        <v>8</v>
      </c>
      <c r="G109" s="84">
        <v>-4</v>
      </c>
      <c r="H109" s="84">
        <v>-5</v>
      </c>
      <c r="I109" s="84">
        <v>-9</v>
      </c>
      <c r="J109" s="84">
        <v>-1</v>
      </c>
      <c r="K109" s="84">
        <v>-11</v>
      </c>
      <c r="L109" s="84">
        <v>2</v>
      </c>
      <c r="M109" s="84">
        <v>6</v>
      </c>
      <c r="N109" s="84">
        <v>-8</v>
      </c>
      <c r="O109" s="84">
        <v>11</v>
      </c>
      <c r="P109" s="84">
        <v>2</v>
      </c>
      <c r="Q109" s="84">
        <v>1</v>
      </c>
      <c r="R109" s="84">
        <v>-2</v>
      </c>
      <c r="S109" s="84">
        <v>-18</v>
      </c>
      <c r="T109" s="84">
        <v>4</v>
      </c>
      <c r="U109" s="84">
        <v>-13</v>
      </c>
      <c r="V109" s="183">
        <v>-6</v>
      </c>
      <c r="W109" s="156">
        <f>AVERAGE(C109:V109)</f>
        <v>-1.1</v>
      </c>
      <c r="X109" s="206"/>
      <c r="Y109" s="200"/>
      <c r="Z109" s="200"/>
    </row>
    <row r="110" ht="26" customHeight="1">
      <c r="B110" s="77">
        <v>43991</v>
      </c>
      <c r="C110" s="80">
        <v>5</v>
      </c>
      <c r="D110" s="81">
        <v>10</v>
      </c>
      <c r="E110" s="81">
        <v>11</v>
      </c>
      <c r="F110" s="81">
        <v>13</v>
      </c>
      <c r="G110" s="81">
        <v>-3</v>
      </c>
      <c r="H110" s="81">
        <v>-4</v>
      </c>
      <c r="I110" s="81">
        <v>-3</v>
      </c>
      <c r="J110" s="81">
        <v>3</v>
      </c>
      <c r="K110" s="81">
        <v>-7</v>
      </c>
      <c r="L110" s="81">
        <v>6</v>
      </c>
      <c r="M110" s="81">
        <v>7</v>
      </c>
      <c r="N110" s="81">
        <v>-3</v>
      </c>
      <c r="O110" s="81">
        <v>14</v>
      </c>
      <c r="P110" s="81">
        <v>4</v>
      </c>
      <c r="Q110" s="81">
        <v>4</v>
      </c>
      <c r="R110" s="81">
        <v>2</v>
      </c>
      <c r="S110" s="81">
        <v>-11</v>
      </c>
      <c r="T110" s="81">
        <v>5</v>
      </c>
      <c r="U110" s="81">
        <v>-8</v>
      </c>
      <c r="V110" s="182">
        <v>-4</v>
      </c>
      <c r="W110" s="155">
        <f>AVERAGE(C110:V110)</f>
        <v>2.05</v>
      </c>
      <c r="X110" s="205"/>
      <c r="Y110" s="207"/>
      <c r="Z110" s="207"/>
    </row>
    <row r="111" ht="26" customHeight="1">
      <c r="B111" s="77">
        <v>43992</v>
      </c>
      <c r="C111" s="83">
        <v>3</v>
      </c>
      <c r="D111" s="84">
        <v>9</v>
      </c>
      <c r="E111" s="84">
        <v>11</v>
      </c>
      <c r="F111" s="84">
        <v>12</v>
      </c>
      <c r="G111" s="84">
        <v>-2</v>
      </c>
      <c r="H111" s="84">
        <v>1</v>
      </c>
      <c r="I111" s="84">
        <v>-3</v>
      </c>
      <c r="J111" s="84">
        <v>3</v>
      </c>
      <c r="K111" s="84">
        <v>-8</v>
      </c>
      <c r="L111" s="84">
        <v>3</v>
      </c>
      <c r="M111" s="84">
        <v>6</v>
      </c>
      <c r="N111" s="84">
        <v>-3</v>
      </c>
      <c r="O111" s="84">
        <v>15</v>
      </c>
      <c r="P111" s="84">
        <v>4</v>
      </c>
      <c r="Q111" s="84">
        <v>6</v>
      </c>
      <c r="R111" s="84">
        <v>1</v>
      </c>
      <c r="S111" s="84">
        <v>-12</v>
      </c>
      <c r="T111" s="84">
        <v>8</v>
      </c>
      <c r="U111" s="84">
        <v>-9</v>
      </c>
      <c r="V111" s="183">
        <v>-4</v>
      </c>
      <c r="W111" s="156">
        <f>AVERAGE(C111:V111)</f>
        <v>2.05</v>
      </c>
      <c r="X111" s="198"/>
      <c r="Y111" s="200"/>
      <c r="Z111" s="200"/>
    </row>
    <row r="112" ht="26" customHeight="1">
      <c r="B112" s="77">
        <v>43993</v>
      </c>
      <c r="C112" s="80">
        <v>3</v>
      </c>
      <c r="D112" s="81">
        <v>9</v>
      </c>
      <c r="E112" s="81">
        <v>10</v>
      </c>
      <c r="F112" s="81">
        <v>12</v>
      </c>
      <c r="G112" s="81">
        <v>-3</v>
      </c>
      <c r="H112" s="81">
        <v>-5</v>
      </c>
      <c r="I112" s="81">
        <v>-6</v>
      </c>
      <c r="J112" s="81">
        <v>4</v>
      </c>
      <c r="K112" s="81">
        <v>-8</v>
      </c>
      <c r="L112" s="81">
        <v>6</v>
      </c>
      <c r="M112" s="81">
        <v>4</v>
      </c>
      <c r="N112" s="81">
        <v>-4</v>
      </c>
      <c r="O112" s="81">
        <v>14</v>
      </c>
      <c r="P112" s="81">
        <v>2</v>
      </c>
      <c r="Q112" s="81">
        <v>3</v>
      </c>
      <c r="R112" s="81">
        <v>0</v>
      </c>
      <c r="S112" s="81">
        <v>-17</v>
      </c>
      <c r="T112" s="81">
        <v>8</v>
      </c>
      <c r="U112" s="81">
        <v>-10</v>
      </c>
      <c r="V112" s="182">
        <v>-4</v>
      </c>
      <c r="W112" s="155">
        <f>AVERAGE(C112:V112)</f>
        <v>0.9</v>
      </c>
      <c r="X112" s="205"/>
      <c r="Y112" s="208"/>
      <c r="Z112" s="207"/>
    </row>
    <row r="113" ht="26" customHeight="1">
      <c r="B113" s="77">
        <v>43994</v>
      </c>
      <c r="C113" s="83">
        <v>-8</v>
      </c>
      <c r="D113" s="84">
        <v>-1</v>
      </c>
      <c r="E113" s="84">
        <v>-3</v>
      </c>
      <c r="F113" s="84">
        <v>2</v>
      </c>
      <c r="G113" s="84">
        <v>-10</v>
      </c>
      <c r="H113" s="84">
        <v>-8</v>
      </c>
      <c r="I113" s="84">
        <v>-14</v>
      </c>
      <c r="J113" s="84">
        <v>-2</v>
      </c>
      <c r="K113" s="84">
        <v>-15</v>
      </c>
      <c r="L113" s="84">
        <v>-7</v>
      </c>
      <c r="M113" s="84">
        <v>-14</v>
      </c>
      <c r="N113" s="84">
        <v>-11</v>
      </c>
      <c r="O113" s="84">
        <v>6</v>
      </c>
      <c r="P113" s="84">
        <v>-12</v>
      </c>
      <c r="Q113" s="84">
        <v>-6</v>
      </c>
      <c r="R113" s="84">
        <v>-10</v>
      </c>
      <c r="S113" s="84">
        <v>-12</v>
      </c>
      <c r="T113" s="84">
        <v>-4</v>
      </c>
      <c r="U113" s="84">
        <v>-22</v>
      </c>
      <c r="V113" s="183">
        <v>-10</v>
      </c>
      <c r="W113" s="156">
        <f>AVERAGE(C113:V113)</f>
        <v>-8.050000000000001</v>
      </c>
      <c r="X113" s="209"/>
      <c r="Y113" s="156">
        <f>AVERAGE(W109:W113)</f>
        <v>-0.83</v>
      </c>
      <c r="Z113" s="203"/>
    </row>
    <row r="114" ht="26" customHeight="1">
      <c r="B114" s="77">
        <v>43995</v>
      </c>
      <c r="C114" s="80">
        <v>13</v>
      </c>
      <c r="D114" s="81">
        <v>18</v>
      </c>
      <c r="E114" s="81">
        <v>23</v>
      </c>
      <c r="F114" s="81">
        <v>22</v>
      </c>
      <c r="G114" s="81">
        <v>4</v>
      </c>
      <c r="H114" s="81">
        <v>1</v>
      </c>
      <c r="I114" s="81">
        <v>3</v>
      </c>
      <c r="J114" s="81">
        <v>10</v>
      </c>
      <c r="K114" s="81">
        <v>-2</v>
      </c>
      <c r="L114" s="81">
        <v>10</v>
      </c>
      <c r="M114" s="81">
        <v>16</v>
      </c>
      <c r="N114" s="81">
        <v>-2</v>
      </c>
      <c r="O114" s="81">
        <v>27</v>
      </c>
      <c r="P114" s="81">
        <v>6</v>
      </c>
      <c r="Q114" s="81">
        <v>12</v>
      </c>
      <c r="R114" s="81">
        <v>5</v>
      </c>
      <c r="S114" s="81">
        <v>-28</v>
      </c>
      <c r="T114" s="81">
        <v>13</v>
      </c>
      <c r="U114" s="81">
        <v>-34</v>
      </c>
      <c r="V114" s="182">
        <v>3</v>
      </c>
      <c r="W114" s="155">
        <f>AVERAGE(C114:V114)</f>
        <v>6</v>
      </c>
      <c r="X114" s="222"/>
      <c r="Y114" s="155"/>
      <c r="Z114" s="155">
        <f>AVERAGE(W114:W115)</f>
        <v>9.525</v>
      </c>
    </row>
    <row r="115" ht="26" customHeight="1">
      <c r="B115" s="77">
        <v>43996</v>
      </c>
      <c r="C115" s="83">
        <v>18</v>
      </c>
      <c r="D115" s="84">
        <v>50</v>
      </c>
      <c r="E115" s="84">
        <v>36</v>
      </c>
      <c r="F115" s="84">
        <v>40</v>
      </c>
      <c r="G115" s="84">
        <v>7</v>
      </c>
      <c r="H115" s="84">
        <v>-5</v>
      </c>
      <c r="I115" s="84">
        <v>12</v>
      </c>
      <c r="J115" s="84">
        <v>27</v>
      </c>
      <c r="K115" s="84">
        <v>-3</v>
      </c>
      <c r="L115" s="84">
        <v>20</v>
      </c>
      <c r="M115" s="84">
        <v>17</v>
      </c>
      <c r="N115" s="84">
        <v>11</v>
      </c>
      <c r="O115" s="84">
        <v>45</v>
      </c>
      <c r="P115" s="84">
        <v>25</v>
      </c>
      <c r="Q115" s="84">
        <v>17</v>
      </c>
      <c r="R115" s="84">
        <v>8</v>
      </c>
      <c r="S115" s="84">
        <v>-37</v>
      </c>
      <c r="T115" s="84">
        <v>12</v>
      </c>
      <c r="U115" s="84">
        <v>-35</v>
      </c>
      <c r="V115" s="183">
        <v>-4</v>
      </c>
      <c r="W115" s="156">
        <f>AVERAGE(C115:V115)</f>
        <v>13.05</v>
      </c>
      <c r="X115" s="156">
        <f>AVERAGE(W109:W115)</f>
        <v>2.12857142857143</v>
      </c>
      <c r="Y115" s="156"/>
      <c r="Z115" s="206"/>
    </row>
    <row r="116" ht="26" customHeight="1">
      <c r="B116" s="77">
        <v>47284</v>
      </c>
      <c r="C116" s="80">
        <v>-3</v>
      </c>
      <c r="D116" s="81">
        <v>3</v>
      </c>
      <c r="E116" s="81">
        <v>5</v>
      </c>
      <c r="F116" s="81">
        <v>5</v>
      </c>
      <c r="G116" s="81">
        <v>-6</v>
      </c>
      <c r="H116" s="81">
        <v>-8</v>
      </c>
      <c r="I116" s="81">
        <v>-12</v>
      </c>
      <c r="J116" s="81">
        <v>9</v>
      </c>
      <c r="K116" s="81">
        <v>-13</v>
      </c>
      <c r="L116" s="81">
        <v>-3</v>
      </c>
      <c r="M116" s="81">
        <v>-2</v>
      </c>
      <c r="N116" s="81">
        <v>-6</v>
      </c>
      <c r="O116" s="81">
        <v>10</v>
      </c>
      <c r="P116" s="81">
        <v>-3</v>
      </c>
      <c r="Q116" s="81">
        <v>-2</v>
      </c>
      <c r="R116" s="81">
        <v>-4</v>
      </c>
      <c r="S116" s="81">
        <v>-14</v>
      </c>
      <c r="T116" s="81">
        <v>-2</v>
      </c>
      <c r="U116" s="81">
        <v>-4</v>
      </c>
      <c r="V116" s="182">
        <v>-8</v>
      </c>
      <c r="W116" s="155">
        <f>AVERAGE(C116:V116)</f>
        <v>-2.9</v>
      </c>
      <c r="X116" s="155"/>
      <c r="Y116" s="155"/>
      <c r="Z116" s="205"/>
    </row>
    <row r="117" ht="26" customHeight="1">
      <c r="B117" s="77">
        <v>47285</v>
      </c>
      <c r="C117" s="83">
        <v>5</v>
      </c>
      <c r="D117" s="84">
        <v>9</v>
      </c>
      <c r="E117" s="84">
        <v>13</v>
      </c>
      <c r="F117" s="84">
        <v>14</v>
      </c>
      <c r="G117" s="84">
        <v>-1</v>
      </c>
      <c r="H117" s="84">
        <v>-1</v>
      </c>
      <c r="I117" s="84">
        <v>-1</v>
      </c>
      <c r="J117" s="84">
        <v>8</v>
      </c>
      <c r="K117" s="84">
        <v>-5</v>
      </c>
      <c r="L117" s="84">
        <v>6</v>
      </c>
      <c r="M117" s="84">
        <v>10</v>
      </c>
      <c r="N117" s="84">
        <v>0</v>
      </c>
      <c r="O117" s="84">
        <v>16</v>
      </c>
      <c r="P117" s="84">
        <v>10</v>
      </c>
      <c r="Q117" s="84">
        <v>7</v>
      </c>
      <c r="R117" s="84">
        <v>4</v>
      </c>
      <c r="S117" s="84">
        <v>-5</v>
      </c>
      <c r="T117" s="84">
        <v>9</v>
      </c>
      <c r="U117" s="84">
        <v>2</v>
      </c>
      <c r="V117" s="183">
        <v>-2</v>
      </c>
      <c r="W117" s="156">
        <f>AVERAGE(C117:V117)</f>
        <v>4.9</v>
      </c>
      <c r="X117" s="156"/>
      <c r="Y117" s="156"/>
      <c r="Z117" s="198"/>
    </row>
    <row r="118" ht="26" customHeight="1">
      <c r="B118" s="77">
        <v>47286</v>
      </c>
      <c r="C118" s="80">
        <v>7</v>
      </c>
      <c r="D118" s="81">
        <v>12</v>
      </c>
      <c r="E118" s="81">
        <v>13</v>
      </c>
      <c r="F118" s="81">
        <v>13</v>
      </c>
      <c r="G118" s="81">
        <v>0</v>
      </c>
      <c r="H118" s="81">
        <v>1</v>
      </c>
      <c r="I118" s="81">
        <v>0</v>
      </c>
      <c r="J118" s="81">
        <v>7</v>
      </c>
      <c r="K118" s="81">
        <v>-5</v>
      </c>
      <c r="L118" s="81">
        <v>6</v>
      </c>
      <c r="M118" s="81">
        <v>6</v>
      </c>
      <c r="N118" s="81">
        <v>0</v>
      </c>
      <c r="O118" s="81">
        <v>18</v>
      </c>
      <c r="P118" s="81">
        <v>11</v>
      </c>
      <c r="Q118" s="81">
        <v>8</v>
      </c>
      <c r="R118" s="81">
        <v>4</v>
      </c>
      <c r="S118" s="81">
        <v>-6</v>
      </c>
      <c r="T118" s="81">
        <v>12</v>
      </c>
      <c r="U118" s="81">
        <v>-3</v>
      </c>
      <c r="V118" s="182">
        <v>-1</v>
      </c>
      <c r="W118" s="155">
        <f>AVERAGE(C118:V118)</f>
        <v>5.15</v>
      </c>
      <c r="X118" s="155"/>
      <c r="Y118" s="155"/>
      <c r="Z118" s="205"/>
    </row>
    <row r="119" ht="26" customHeight="1">
      <c r="B119" s="77">
        <v>47287</v>
      </c>
      <c r="C119" s="83">
        <v>6</v>
      </c>
      <c r="D119" s="84">
        <v>9</v>
      </c>
      <c r="E119" s="84">
        <v>11</v>
      </c>
      <c r="F119" s="84">
        <v>13</v>
      </c>
      <c r="G119" s="84">
        <v>-1</v>
      </c>
      <c r="H119" s="84">
        <v>-1</v>
      </c>
      <c r="I119" s="84">
        <v>-2</v>
      </c>
      <c r="J119" s="84">
        <v>9</v>
      </c>
      <c r="K119" s="84">
        <v>-7</v>
      </c>
      <c r="L119" s="84">
        <v>6</v>
      </c>
      <c r="M119" s="84">
        <v>8</v>
      </c>
      <c r="N119" s="84">
        <v>-1</v>
      </c>
      <c r="O119" s="84">
        <v>17</v>
      </c>
      <c r="P119" s="84">
        <v>9</v>
      </c>
      <c r="Q119" s="84">
        <v>5</v>
      </c>
      <c r="R119" s="84">
        <v>1</v>
      </c>
      <c r="S119" s="84">
        <v>-9</v>
      </c>
      <c r="T119" s="84">
        <v>7</v>
      </c>
      <c r="U119" s="84">
        <v>-3</v>
      </c>
      <c r="V119" s="183">
        <v>-3</v>
      </c>
      <c r="W119" s="156">
        <f>AVERAGE(C119:V119)</f>
        <v>3.7</v>
      </c>
      <c r="X119" s="156"/>
      <c r="Y119" s="156"/>
      <c r="Z119" s="198"/>
    </row>
    <row r="120" ht="26" customHeight="1">
      <c r="B120" s="77">
        <v>47288</v>
      </c>
      <c r="C120" s="80">
        <v>8</v>
      </c>
      <c r="D120" s="81">
        <v>13</v>
      </c>
      <c r="E120" s="81">
        <v>16</v>
      </c>
      <c r="F120" s="81">
        <v>14</v>
      </c>
      <c r="G120" s="81">
        <v>1</v>
      </c>
      <c r="H120" s="81">
        <v>1</v>
      </c>
      <c r="I120" s="81">
        <v>-2</v>
      </c>
      <c r="J120" s="81">
        <v>15</v>
      </c>
      <c r="K120" s="81">
        <v>-7</v>
      </c>
      <c r="L120" s="81">
        <v>8</v>
      </c>
      <c r="M120" s="81">
        <v>6</v>
      </c>
      <c r="N120" s="81">
        <v>0</v>
      </c>
      <c r="O120" s="81">
        <v>17</v>
      </c>
      <c r="P120" s="81">
        <v>8</v>
      </c>
      <c r="Q120" s="81">
        <v>5</v>
      </c>
      <c r="R120" s="81">
        <v>4</v>
      </c>
      <c r="S120" s="81">
        <v>-9</v>
      </c>
      <c r="T120" s="81">
        <v>10</v>
      </c>
      <c r="U120" s="81">
        <v>-8</v>
      </c>
      <c r="V120" s="182">
        <v>-2</v>
      </c>
      <c r="W120" s="155">
        <f>AVERAGE(C120:V120)</f>
        <v>4.9</v>
      </c>
      <c r="X120" s="155"/>
      <c r="Y120" s="155">
        <f>AVERAGE(W116:W120)</f>
        <v>3.15</v>
      </c>
      <c r="Z120" s="202"/>
    </row>
    <row r="121" ht="26" customHeight="1">
      <c r="B121" s="77">
        <v>47289</v>
      </c>
      <c r="C121" s="83">
        <v>19</v>
      </c>
      <c r="D121" s="84">
        <v>28</v>
      </c>
      <c r="E121" s="84">
        <v>29</v>
      </c>
      <c r="F121" s="84">
        <v>27</v>
      </c>
      <c r="G121" s="84">
        <v>10</v>
      </c>
      <c r="H121" s="84">
        <v>4</v>
      </c>
      <c r="I121" s="84">
        <v>11</v>
      </c>
      <c r="J121" s="84">
        <v>32</v>
      </c>
      <c r="K121" s="84">
        <v>2</v>
      </c>
      <c r="L121" s="84">
        <v>19</v>
      </c>
      <c r="M121" s="84">
        <v>19</v>
      </c>
      <c r="N121" s="84">
        <v>9</v>
      </c>
      <c r="O121" s="84">
        <v>31</v>
      </c>
      <c r="P121" s="84">
        <v>28</v>
      </c>
      <c r="Q121" s="84">
        <v>16</v>
      </c>
      <c r="R121" s="84">
        <v>15</v>
      </c>
      <c r="S121" s="84">
        <v>-17</v>
      </c>
      <c r="T121" s="84">
        <v>18</v>
      </c>
      <c r="U121" s="84">
        <v>-10</v>
      </c>
      <c r="V121" s="183">
        <v>5</v>
      </c>
      <c r="W121" s="156">
        <f>AVERAGE(C121:V121)</f>
        <v>14.75</v>
      </c>
      <c r="X121" s="156"/>
      <c r="Y121" s="156"/>
      <c r="Z121" s="156">
        <f>AVERAGE(W121:W122)</f>
        <v>20.95</v>
      </c>
    </row>
    <row r="122" ht="26" customHeight="1">
      <c r="B122" s="77">
        <v>47290</v>
      </c>
      <c r="C122" s="80">
        <v>27</v>
      </c>
      <c r="D122" s="81">
        <v>65</v>
      </c>
      <c r="E122" s="81">
        <v>37</v>
      </c>
      <c r="F122" s="81">
        <v>40</v>
      </c>
      <c r="G122" s="81">
        <v>26</v>
      </c>
      <c r="H122" s="81">
        <v>6</v>
      </c>
      <c r="I122" s="81">
        <v>23</v>
      </c>
      <c r="J122" s="81">
        <v>52</v>
      </c>
      <c r="K122" s="81">
        <v>8</v>
      </c>
      <c r="L122" s="81">
        <v>30</v>
      </c>
      <c r="M122" s="81">
        <v>25</v>
      </c>
      <c r="N122" s="81">
        <v>22</v>
      </c>
      <c r="O122" s="81">
        <v>51</v>
      </c>
      <c r="P122" s="81">
        <v>42</v>
      </c>
      <c r="Q122" s="81">
        <v>25</v>
      </c>
      <c r="R122" s="81">
        <v>27</v>
      </c>
      <c r="S122" s="81">
        <v>-10</v>
      </c>
      <c r="T122" s="81">
        <v>24</v>
      </c>
      <c r="U122" s="81">
        <v>8</v>
      </c>
      <c r="V122" s="182">
        <v>15</v>
      </c>
      <c r="W122" s="155">
        <f>AVERAGE(C122:V122)</f>
        <v>27.15</v>
      </c>
      <c r="X122" s="155">
        <f>AVERAGE(W116:W122)</f>
        <v>8.235714285714289</v>
      </c>
      <c r="Y122" s="155"/>
      <c r="Z122" s="196"/>
    </row>
    <row r="123" ht="26" customHeight="1">
      <c r="B123" s="77">
        <v>47291</v>
      </c>
      <c r="C123" s="83">
        <v>9</v>
      </c>
      <c r="D123" s="84">
        <v>14</v>
      </c>
      <c r="E123" s="84">
        <v>15</v>
      </c>
      <c r="F123" s="84">
        <v>13</v>
      </c>
      <c r="G123" s="84">
        <v>1</v>
      </c>
      <c r="H123" s="84">
        <v>-1</v>
      </c>
      <c r="I123" s="84">
        <v>-3</v>
      </c>
      <c r="J123" s="84">
        <v>19</v>
      </c>
      <c r="K123" s="84">
        <v>-7</v>
      </c>
      <c r="L123" s="84">
        <v>7</v>
      </c>
      <c r="M123" s="84">
        <v>8</v>
      </c>
      <c r="N123" s="84">
        <v>-2</v>
      </c>
      <c r="O123" s="84">
        <v>18</v>
      </c>
      <c r="P123" s="84">
        <v>13</v>
      </c>
      <c r="Q123" s="84">
        <v>6</v>
      </c>
      <c r="R123" s="84">
        <v>3</v>
      </c>
      <c r="S123" s="84">
        <v>-4</v>
      </c>
      <c r="T123" s="84">
        <v>8</v>
      </c>
      <c r="U123" s="84">
        <v>0</v>
      </c>
      <c r="V123" s="183">
        <v>-2</v>
      </c>
      <c r="W123" s="156">
        <f>AVERAGE(C123:V123)</f>
        <v>5.75</v>
      </c>
      <c r="X123" s="156"/>
      <c r="Y123" s="156"/>
      <c r="Z123" s="198"/>
    </row>
    <row r="124" ht="26" customHeight="1">
      <c r="B124" s="77">
        <v>47292</v>
      </c>
      <c r="C124" s="80">
        <v>8</v>
      </c>
      <c r="D124" s="81">
        <v>12</v>
      </c>
      <c r="E124" s="81">
        <v>15</v>
      </c>
      <c r="F124" s="81">
        <v>15</v>
      </c>
      <c r="G124" s="81">
        <v>2</v>
      </c>
      <c r="H124" s="81">
        <v>3</v>
      </c>
      <c r="I124" s="81">
        <v>2</v>
      </c>
      <c r="J124" s="81">
        <v>21</v>
      </c>
      <c r="K124" s="81">
        <v>-3</v>
      </c>
      <c r="L124" s="81">
        <v>6</v>
      </c>
      <c r="M124" s="81">
        <v>9</v>
      </c>
      <c r="N124" s="81">
        <v>4</v>
      </c>
      <c r="O124" s="81">
        <v>21</v>
      </c>
      <c r="P124" s="81">
        <v>15</v>
      </c>
      <c r="Q124" s="81">
        <v>10</v>
      </c>
      <c r="R124" s="81">
        <v>7</v>
      </c>
      <c r="S124" s="81">
        <v>-2</v>
      </c>
      <c r="T124" s="81">
        <v>10</v>
      </c>
      <c r="U124" s="81">
        <v>8</v>
      </c>
      <c r="V124" s="182">
        <v>0</v>
      </c>
      <c r="W124" s="155">
        <f>AVERAGE(C124:V124)</f>
        <v>8.15</v>
      </c>
      <c r="X124" s="155"/>
      <c r="Y124" s="155"/>
      <c r="Z124" s="205"/>
    </row>
    <row r="125" ht="26" customHeight="1">
      <c r="B125" s="77">
        <v>47293</v>
      </c>
      <c r="C125" s="83">
        <v>10</v>
      </c>
      <c r="D125" s="84">
        <v>15</v>
      </c>
      <c r="E125" s="84">
        <v>17</v>
      </c>
      <c r="F125" s="84">
        <v>18</v>
      </c>
      <c r="G125" s="84">
        <v>1</v>
      </c>
      <c r="H125" s="84">
        <v>2</v>
      </c>
      <c r="I125" s="84">
        <v>3</v>
      </c>
      <c r="J125" s="84">
        <v>6</v>
      </c>
      <c r="K125" s="84">
        <v>-3</v>
      </c>
      <c r="L125" s="84">
        <v>8</v>
      </c>
      <c r="M125" s="84">
        <v>10</v>
      </c>
      <c r="N125" s="84">
        <v>1</v>
      </c>
      <c r="O125" s="84">
        <v>23</v>
      </c>
      <c r="P125" s="84">
        <v>16</v>
      </c>
      <c r="Q125" s="84">
        <v>12</v>
      </c>
      <c r="R125" s="84">
        <v>4</v>
      </c>
      <c r="S125" s="84">
        <v>-4</v>
      </c>
      <c r="T125" s="84">
        <v>13</v>
      </c>
      <c r="U125" s="84">
        <v>18</v>
      </c>
      <c r="V125" s="183">
        <v>1</v>
      </c>
      <c r="W125" s="156">
        <f>AVERAGE(C125:V125)</f>
        <v>8.550000000000001</v>
      </c>
      <c r="X125" s="156"/>
      <c r="Y125" s="156"/>
      <c r="Z125" s="198"/>
    </row>
    <row r="126" ht="26" customHeight="1">
      <c r="B126" s="77">
        <v>47294</v>
      </c>
      <c r="C126" s="80">
        <v>8</v>
      </c>
      <c r="D126" s="81">
        <v>15</v>
      </c>
      <c r="E126" s="81">
        <v>13</v>
      </c>
      <c r="F126" s="81">
        <v>16</v>
      </c>
      <c r="G126" s="81">
        <v>1</v>
      </c>
      <c r="H126" s="81">
        <v>-1</v>
      </c>
      <c r="I126" s="81">
        <v>1</v>
      </c>
      <c r="J126" s="81">
        <v>16</v>
      </c>
      <c r="K126" s="81">
        <v>-5</v>
      </c>
      <c r="L126" s="81">
        <v>9</v>
      </c>
      <c r="M126" s="81">
        <v>9</v>
      </c>
      <c r="N126" s="81">
        <v>1</v>
      </c>
      <c r="O126" s="81">
        <v>21</v>
      </c>
      <c r="P126" s="81">
        <v>13</v>
      </c>
      <c r="Q126" s="81">
        <v>9</v>
      </c>
      <c r="R126" s="81">
        <v>5</v>
      </c>
      <c r="S126" s="81">
        <v>-6</v>
      </c>
      <c r="T126" s="81">
        <v>10</v>
      </c>
      <c r="U126" s="81">
        <v>8</v>
      </c>
      <c r="V126" s="182">
        <v>-2</v>
      </c>
      <c r="W126" s="155">
        <f>AVERAGE(C126:V126)</f>
        <v>7.05</v>
      </c>
      <c r="X126" s="155"/>
      <c r="Y126" s="155"/>
      <c r="Z126" s="205"/>
    </row>
    <row r="127" ht="26" customHeight="1">
      <c r="B127" s="77">
        <v>47295</v>
      </c>
      <c r="C127" s="83">
        <v>10</v>
      </c>
      <c r="D127" s="84">
        <v>19</v>
      </c>
      <c r="E127" s="84">
        <v>20</v>
      </c>
      <c r="F127" s="84">
        <v>17</v>
      </c>
      <c r="G127" s="84">
        <v>4</v>
      </c>
      <c r="H127" s="84">
        <v>3</v>
      </c>
      <c r="I127" s="84">
        <v>3</v>
      </c>
      <c r="J127" s="84">
        <v>16</v>
      </c>
      <c r="K127" s="84">
        <v>-6</v>
      </c>
      <c r="L127" s="84">
        <v>12</v>
      </c>
      <c r="M127" s="84">
        <v>8</v>
      </c>
      <c r="N127" s="84">
        <v>-1</v>
      </c>
      <c r="O127" s="84">
        <v>21</v>
      </c>
      <c r="P127" s="84">
        <v>17</v>
      </c>
      <c r="Q127" s="84">
        <v>10</v>
      </c>
      <c r="R127" s="84">
        <v>9</v>
      </c>
      <c r="S127" s="84">
        <v>-7</v>
      </c>
      <c r="T127" s="84">
        <v>14</v>
      </c>
      <c r="U127" s="84">
        <v>-2</v>
      </c>
      <c r="V127" s="183">
        <v>0</v>
      </c>
      <c r="W127" s="156">
        <f>AVERAGE(C127:V127)</f>
        <v>8.35</v>
      </c>
      <c r="X127" s="156"/>
      <c r="Y127" s="156">
        <f>AVERAGE(W123:W127)</f>
        <v>7.57</v>
      </c>
      <c r="Z127" s="203"/>
    </row>
    <row r="128" ht="26" customHeight="1">
      <c r="B128" s="77">
        <v>47296</v>
      </c>
      <c r="C128" s="80">
        <v>30</v>
      </c>
      <c r="D128" s="81">
        <v>32</v>
      </c>
      <c r="E128" s="81">
        <v>36</v>
      </c>
      <c r="F128" s="81">
        <v>27</v>
      </c>
      <c r="G128" s="81">
        <v>14</v>
      </c>
      <c r="H128" s="81">
        <v>5</v>
      </c>
      <c r="I128" s="81">
        <v>10</v>
      </c>
      <c r="J128" s="81">
        <v>31</v>
      </c>
      <c r="K128" s="81">
        <v>2</v>
      </c>
      <c r="L128" s="81">
        <v>25</v>
      </c>
      <c r="M128" s="81">
        <v>35</v>
      </c>
      <c r="N128" s="81">
        <v>7</v>
      </c>
      <c r="O128" s="81">
        <v>36</v>
      </c>
      <c r="P128" s="81">
        <v>35</v>
      </c>
      <c r="Q128" s="81">
        <v>21</v>
      </c>
      <c r="R128" s="81">
        <v>21</v>
      </c>
      <c r="S128" s="81">
        <v>-12</v>
      </c>
      <c r="T128" s="81">
        <v>26</v>
      </c>
      <c r="U128" s="81">
        <v>-7</v>
      </c>
      <c r="V128" s="182">
        <v>7</v>
      </c>
      <c r="W128" s="155">
        <f>AVERAGE(C128:V128)</f>
        <v>19.05</v>
      </c>
      <c r="X128" s="155"/>
      <c r="Y128" s="155"/>
      <c r="Z128" s="155">
        <f>AVERAGE(W128:W129)</f>
        <v>25.35</v>
      </c>
    </row>
    <row r="129" ht="26" customHeight="1">
      <c r="B129" s="77">
        <v>47297</v>
      </c>
      <c r="C129" s="83">
        <v>40</v>
      </c>
      <c r="D129" s="84">
        <v>79</v>
      </c>
      <c r="E129" s="84">
        <v>49</v>
      </c>
      <c r="F129" s="84">
        <v>37</v>
      </c>
      <c r="G129" s="84">
        <v>28</v>
      </c>
      <c r="H129" s="84">
        <v>13</v>
      </c>
      <c r="I129" s="84">
        <v>12</v>
      </c>
      <c r="J129" s="84">
        <v>49</v>
      </c>
      <c r="K129" s="84">
        <v>6</v>
      </c>
      <c r="L129" s="84">
        <v>38</v>
      </c>
      <c r="M129" s="84">
        <v>40</v>
      </c>
      <c r="N129" s="84">
        <v>17</v>
      </c>
      <c r="O129" s="84">
        <v>59</v>
      </c>
      <c r="P129" s="84">
        <v>54</v>
      </c>
      <c r="Q129" s="84">
        <v>27</v>
      </c>
      <c r="R129" s="84">
        <v>35</v>
      </c>
      <c r="S129" s="84">
        <v>-4</v>
      </c>
      <c r="T129" s="84">
        <v>40</v>
      </c>
      <c r="U129" s="84">
        <v>-1</v>
      </c>
      <c r="V129" s="183">
        <v>15</v>
      </c>
      <c r="W129" s="156">
        <f>AVERAGE(C129:V129)</f>
        <v>31.65</v>
      </c>
      <c r="X129" s="156">
        <f>AVERAGE(W123:W129)</f>
        <v>12.65</v>
      </c>
      <c r="Y129" s="156"/>
      <c r="Z129" s="206"/>
    </row>
    <row r="130" ht="26" customHeight="1">
      <c r="B130" s="77">
        <v>47298</v>
      </c>
      <c r="C130" s="80">
        <v>19</v>
      </c>
      <c r="D130" s="81">
        <v>21</v>
      </c>
      <c r="E130" s="81">
        <v>20</v>
      </c>
      <c r="F130" s="81">
        <v>18</v>
      </c>
      <c r="G130" s="81">
        <v>3</v>
      </c>
      <c r="H130" s="81">
        <v>1</v>
      </c>
      <c r="I130" s="81">
        <v>-14</v>
      </c>
      <c r="J130" s="81">
        <v>25</v>
      </c>
      <c r="K130" s="81">
        <v>-6</v>
      </c>
      <c r="L130" s="81">
        <v>13</v>
      </c>
      <c r="M130" s="81">
        <v>14</v>
      </c>
      <c r="N130" s="81">
        <v>0</v>
      </c>
      <c r="O130" s="81">
        <v>24</v>
      </c>
      <c r="P130" s="81">
        <v>16</v>
      </c>
      <c r="Q130" s="81">
        <v>11</v>
      </c>
      <c r="R130" s="81">
        <v>8</v>
      </c>
      <c r="S130" s="81">
        <v>-4</v>
      </c>
      <c r="T130" s="81">
        <v>16</v>
      </c>
      <c r="U130" s="81">
        <v>3</v>
      </c>
      <c r="V130" s="182">
        <v>-1</v>
      </c>
      <c r="W130" s="155">
        <f>AVERAGE(C130:V130)</f>
        <v>9.35</v>
      </c>
      <c r="X130" s="155"/>
      <c r="Y130" s="155"/>
      <c r="Z130" s="205"/>
    </row>
    <row r="131" ht="26" customHeight="1">
      <c r="B131" s="77">
        <v>47299</v>
      </c>
      <c r="C131" s="83">
        <v>12</v>
      </c>
      <c r="D131" s="84">
        <v>18</v>
      </c>
      <c r="E131" s="84">
        <v>19</v>
      </c>
      <c r="F131" s="84">
        <v>18</v>
      </c>
      <c r="G131" s="84">
        <v>3</v>
      </c>
      <c r="H131" s="84">
        <v>3</v>
      </c>
      <c r="I131" s="84">
        <v>4</v>
      </c>
      <c r="J131" s="84">
        <v>18</v>
      </c>
      <c r="K131" s="84">
        <v>-2</v>
      </c>
      <c r="L131" s="84">
        <v>10</v>
      </c>
      <c r="M131" s="84">
        <v>14</v>
      </c>
      <c r="N131" s="84">
        <v>4</v>
      </c>
      <c r="O131" s="84">
        <v>25</v>
      </c>
      <c r="P131" s="84">
        <v>20</v>
      </c>
      <c r="Q131" s="84">
        <v>13</v>
      </c>
      <c r="R131" s="84">
        <v>9</v>
      </c>
      <c r="S131" s="84">
        <v>-3</v>
      </c>
      <c r="T131" s="84">
        <v>12</v>
      </c>
      <c r="U131" s="84">
        <v>8</v>
      </c>
      <c r="V131" s="183">
        <v>2</v>
      </c>
      <c r="W131" s="156">
        <f>AVERAGE(C131:V131)</f>
        <v>10.35</v>
      </c>
      <c r="X131" s="156"/>
      <c r="Y131" s="156"/>
      <c r="Z131" s="198"/>
    </row>
    <row r="132" ht="26" customHeight="1">
      <c r="B132" s="77">
        <v>47300</v>
      </c>
      <c r="C132" s="80">
        <v>14</v>
      </c>
      <c r="D132" s="81">
        <v>18</v>
      </c>
      <c r="E132" s="81">
        <v>21</v>
      </c>
      <c r="F132" s="81">
        <v>21</v>
      </c>
      <c r="G132" s="81">
        <v>4</v>
      </c>
      <c r="H132" s="81">
        <v>3</v>
      </c>
      <c r="I132" s="81">
        <v>5</v>
      </c>
      <c r="J132" s="81">
        <v>17</v>
      </c>
      <c r="K132" s="81">
        <v>0</v>
      </c>
      <c r="L132" s="81">
        <v>12</v>
      </c>
      <c r="M132" s="81">
        <v>14</v>
      </c>
      <c r="N132" s="81">
        <v>5</v>
      </c>
      <c r="O132" s="81">
        <v>28</v>
      </c>
      <c r="P132" s="81">
        <v>21</v>
      </c>
      <c r="Q132" s="81">
        <v>18</v>
      </c>
      <c r="R132" s="81">
        <v>10</v>
      </c>
      <c r="S132" s="81">
        <v>-3</v>
      </c>
      <c r="T132" s="81">
        <v>16</v>
      </c>
      <c r="U132" s="81">
        <v>9</v>
      </c>
      <c r="V132" s="182">
        <v>2</v>
      </c>
      <c r="W132" s="155">
        <f>AVERAGE(C132:V132)</f>
        <v>11.75</v>
      </c>
      <c r="X132" s="155"/>
      <c r="Y132" s="155"/>
      <c r="Z132" s="205"/>
    </row>
    <row r="133" ht="26" customHeight="1">
      <c r="B133" s="77">
        <v>47301</v>
      </c>
      <c r="C133" s="83">
        <v>10</v>
      </c>
      <c r="D133" s="84">
        <v>11</v>
      </c>
      <c r="E133" s="84">
        <v>18</v>
      </c>
      <c r="F133" s="84">
        <v>15</v>
      </c>
      <c r="G133" s="84">
        <v>3</v>
      </c>
      <c r="H133" s="84">
        <v>1</v>
      </c>
      <c r="I133" s="84">
        <v>1</v>
      </c>
      <c r="J133" s="84">
        <v>19</v>
      </c>
      <c r="K133" s="84">
        <v>-2</v>
      </c>
      <c r="L133" s="84">
        <v>13</v>
      </c>
      <c r="M133" s="84">
        <v>10</v>
      </c>
      <c r="N133" s="84">
        <v>4</v>
      </c>
      <c r="O133" s="84">
        <v>24</v>
      </c>
      <c r="P133" s="84">
        <v>19</v>
      </c>
      <c r="Q133" s="84">
        <v>12</v>
      </c>
      <c r="R133" s="84">
        <v>7</v>
      </c>
      <c r="S133" s="84">
        <v>-4</v>
      </c>
      <c r="T133" s="84">
        <v>12</v>
      </c>
      <c r="U133" s="84">
        <v>12</v>
      </c>
      <c r="V133" s="183">
        <v>1</v>
      </c>
      <c r="W133" s="156">
        <f>AVERAGE(C133:V133)</f>
        <v>9.300000000000001</v>
      </c>
      <c r="X133" s="156"/>
      <c r="Y133" s="156"/>
      <c r="Z133" s="198"/>
    </row>
    <row r="134" ht="26" customHeight="1">
      <c r="B134" s="77">
        <v>47302</v>
      </c>
      <c r="C134" s="80">
        <v>11</v>
      </c>
      <c r="D134" s="81">
        <v>17</v>
      </c>
      <c r="E134" s="81">
        <v>20</v>
      </c>
      <c r="F134" s="81">
        <v>13</v>
      </c>
      <c r="G134" s="81">
        <v>2</v>
      </c>
      <c r="H134" s="81">
        <v>3</v>
      </c>
      <c r="I134" s="81">
        <v>3</v>
      </c>
      <c r="J134" s="81">
        <v>20</v>
      </c>
      <c r="K134" s="81">
        <v>-5</v>
      </c>
      <c r="L134" s="81">
        <v>13</v>
      </c>
      <c r="M134" s="81">
        <v>9</v>
      </c>
      <c r="N134" s="81">
        <v>0</v>
      </c>
      <c r="O134" s="81">
        <v>20</v>
      </c>
      <c r="P134" s="81">
        <v>20</v>
      </c>
      <c r="Q134" s="81">
        <v>10</v>
      </c>
      <c r="R134" s="81">
        <v>8</v>
      </c>
      <c r="S134" s="81">
        <v>-4</v>
      </c>
      <c r="T134" s="81">
        <v>14</v>
      </c>
      <c r="U134" s="81">
        <v>6</v>
      </c>
      <c r="V134" s="182">
        <v>-1</v>
      </c>
      <c r="W134" s="155">
        <f>AVERAGE(C134:V134)</f>
        <v>8.949999999999999</v>
      </c>
      <c r="X134" s="155"/>
      <c r="Y134" s="155">
        <f>AVERAGE(W130:W134)</f>
        <v>9.94</v>
      </c>
      <c r="Z134" s="202"/>
    </row>
    <row r="135" ht="26" customHeight="1">
      <c r="B135" s="77">
        <v>47303</v>
      </c>
      <c r="C135" s="83">
        <v>27</v>
      </c>
      <c r="D135" s="84">
        <v>30</v>
      </c>
      <c r="E135" s="84">
        <v>33</v>
      </c>
      <c r="F135" s="84">
        <v>22</v>
      </c>
      <c r="G135" s="84">
        <v>10</v>
      </c>
      <c r="H135" s="84">
        <v>5</v>
      </c>
      <c r="I135" s="84">
        <v>8</v>
      </c>
      <c r="J135" s="84">
        <v>27</v>
      </c>
      <c r="K135" s="84">
        <v>1</v>
      </c>
      <c r="L135" s="84">
        <v>25</v>
      </c>
      <c r="M135" s="84">
        <v>28</v>
      </c>
      <c r="N135" s="84">
        <v>10</v>
      </c>
      <c r="O135" s="84">
        <v>34</v>
      </c>
      <c r="P135" s="84">
        <v>39</v>
      </c>
      <c r="Q135" s="84">
        <v>21</v>
      </c>
      <c r="R135" s="84">
        <v>19</v>
      </c>
      <c r="S135" s="84">
        <v>-9</v>
      </c>
      <c r="T135" s="84">
        <v>20</v>
      </c>
      <c r="U135" s="84">
        <v>5</v>
      </c>
      <c r="V135" s="183">
        <v>5</v>
      </c>
      <c r="W135" s="156">
        <f>AVERAGE(C135:V135)</f>
        <v>18</v>
      </c>
      <c r="X135" s="156"/>
      <c r="Y135" s="156"/>
      <c r="Z135" s="156">
        <f>AVERAGE(W135:W136)</f>
        <v>25.175</v>
      </c>
    </row>
    <row r="136" ht="26" customHeight="1">
      <c r="B136" s="77">
        <v>47304</v>
      </c>
      <c r="C136" s="80">
        <v>39</v>
      </c>
      <c r="D136" s="81">
        <v>65</v>
      </c>
      <c r="E136" s="81">
        <v>46</v>
      </c>
      <c r="F136" s="81">
        <v>36</v>
      </c>
      <c r="G136" s="81">
        <v>22</v>
      </c>
      <c r="H136" s="81">
        <v>12</v>
      </c>
      <c r="I136" s="81">
        <v>22</v>
      </c>
      <c r="J136" s="81">
        <v>36</v>
      </c>
      <c r="K136" s="81">
        <v>6</v>
      </c>
      <c r="L136" s="81">
        <v>39</v>
      </c>
      <c r="M136" s="81">
        <v>32</v>
      </c>
      <c r="N136" s="81">
        <v>22</v>
      </c>
      <c r="O136" s="81">
        <v>55</v>
      </c>
      <c r="P136" s="81">
        <v>65</v>
      </c>
      <c r="Q136" s="81">
        <v>29</v>
      </c>
      <c r="R136" s="81">
        <v>31</v>
      </c>
      <c r="S136" s="81">
        <v>7</v>
      </c>
      <c r="T136" s="81">
        <v>35</v>
      </c>
      <c r="U136" s="81">
        <v>33</v>
      </c>
      <c r="V136" s="182">
        <v>15</v>
      </c>
      <c r="W136" s="155">
        <f>AVERAGE(C136:V136)</f>
        <v>32.35</v>
      </c>
      <c r="X136" s="155">
        <f>AVERAGE(W130:W136)</f>
        <v>14.2928571428571</v>
      </c>
      <c r="Y136" s="155"/>
      <c r="Z136" s="196"/>
    </row>
    <row r="137" ht="26" customHeight="1">
      <c r="B137" s="77">
        <v>47305</v>
      </c>
      <c r="C137" s="83">
        <v>11</v>
      </c>
      <c r="D137" s="84">
        <v>17</v>
      </c>
      <c r="E137" s="84">
        <v>18</v>
      </c>
      <c r="F137" s="84">
        <v>10</v>
      </c>
      <c r="G137" s="84">
        <v>2</v>
      </c>
      <c r="H137" s="84">
        <v>1</v>
      </c>
      <c r="I137" s="84">
        <v>-2</v>
      </c>
      <c r="J137" s="84">
        <v>22</v>
      </c>
      <c r="K137" s="84">
        <v>-6</v>
      </c>
      <c r="L137" s="84">
        <v>11</v>
      </c>
      <c r="M137" s="84">
        <v>9</v>
      </c>
      <c r="N137" s="84">
        <v>-1</v>
      </c>
      <c r="O137" s="84">
        <v>19</v>
      </c>
      <c r="P137" s="84">
        <v>20</v>
      </c>
      <c r="Q137" s="84">
        <v>9</v>
      </c>
      <c r="R137" s="84">
        <v>6</v>
      </c>
      <c r="S137" s="84">
        <v>3</v>
      </c>
      <c r="T137" s="84">
        <v>12</v>
      </c>
      <c r="U137" s="84">
        <v>15</v>
      </c>
      <c r="V137" s="183">
        <v>0</v>
      </c>
      <c r="W137" s="156">
        <f>AVERAGE(C137:V137)</f>
        <v>8.800000000000001</v>
      </c>
      <c r="X137" s="156"/>
      <c r="Y137" s="156"/>
      <c r="Z137" s="198"/>
    </row>
    <row r="138" ht="26" customHeight="1">
      <c r="B138" s="77">
        <v>47306</v>
      </c>
      <c r="C138" s="80">
        <v>12</v>
      </c>
      <c r="D138" s="81">
        <v>21</v>
      </c>
      <c r="E138" s="81">
        <v>21</v>
      </c>
      <c r="F138" s="81">
        <v>19</v>
      </c>
      <c r="G138" s="81">
        <v>4</v>
      </c>
      <c r="H138" s="81">
        <v>3</v>
      </c>
      <c r="I138" s="81">
        <v>4</v>
      </c>
      <c r="J138" s="81">
        <v>18</v>
      </c>
      <c r="K138" s="81">
        <v>0</v>
      </c>
      <c r="L138" s="81">
        <v>14</v>
      </c>
      <c r="M138" s="81">
        <v>20</v>
      </c>
      <c r="N138" s="81">
        <v>6</v>
      </c>
      <c r="O138" s="81">
        <v>26</v>
      </c>
      <c r="P138" s="81">
        <v>24</v>
      </c>
      <c r="Q138" s="81">
        <v>17</v>
      </c>
      <c r="R138" s="81">
        <v>9</v>
      </c>
      <c r="S138" s="81">
        <v>6</v>
      </c>
      <c r="T138" s="81">
        <v>12</v>
      </c>
      <c r="U138" s="81">
        <v>22</v>
      </c>
      <c r="V138" s="182">
        <v>2</v>
      </c>
      <c r="W138" s="155">
        <f>AVERAGE(C138:V138)</f>
        <v>13</v>
      </c>
      <c r="X138" s="155"/>
      <c r="Y138" s="155"/>
      <c r="Z138" s="205"/>
    </row>
    <row r="139" ht="26" customHeight="1">
      <c r="B139" s="77">
        <v>47307</v>
      </c>
      <c r="C139" s="83">
        <v>15</v>
      </c>
      <c r="D139" s="84">
        <v>20</v>
      </c>
      <c r="E139" s="84">
        <v>23</v>
      </c>
      <c r="F139" s="84">
        <v>19</v>
      </c>
      <c r="G139" s="84">
        <v>4</v>
      </c>
      <c r="H139" s="84">
        <v>6</v>
      </c>
      <c r="I139" s="84">
        <v>5</v>
      </c>
      <c r="J139" s="84">
        <v>24</v>
      </c>
      <c r="K139" s="84">
        <v>0</v>
      </c>
      <c r="L139" s="84">
        <v>14</v>
      </c>
      <c r="M139" s="84">
        <v>18</v>
      </c>
      <c r="N139" s="84">
        <v>7</v>
      </c>
      <c r="O139" s="84">
        <v>29</v>
      </c>
      <c r="P139" s="84">
        <v>27</v>
      </c>
      <c r="Q139" s="84">
        <v>18</v>
      </c>
      <c r="R139" s="84">
        <v>10</v>
      </c>
      <c r="S139" s="84">
        <v>4</v>
      </c>
      <c r="T139" s="84">
        <v>17</v>
      </c>
      <c r="U139" s="84">
        <v>17</v>
      </c>
      <c r="V139" s="183">
        <v>3</v>
      </c>
      <c r="W139" s="156">
        <f>AVERAGE(C139:V139)</f>
        <v>14</v>
      </c>
      <c r="X139" s="156"/>
      <c r="Y139" s="156"/>
      <c r="Z139" s="198"/>
    </row>
    <row r="140" ht="26" customHeight="1">
      <c r="B140" s="77">
        <v>47308</v>
      </c>
      <c r="C140" s="80">
        <v>16</v>
      </c>
      <c r="D140" s="81">
        <v>18</v>
      </c>
      <c r="E140" s="81">
        <v>22</v>
      </c>
      <c r="F140" s="81">
        <v>19</v>
      </c>
      <c r="G140" s="81">
        <v>5</v>
      </c>
      <c r="H140" s="81">
        <v>2</v>
      </c>
      <c r="I140" s="81">
        <v>4</v>
      </c>
      <c r="J140" s="81">
        <v>25</v>
      </c>
      <c r="K140" s="81">
        <v>-1</v>
      </c>
      <c r="L140" s="81">
        <v>14</v>
      </c>
      <c r="M140" s="81">
        <v>16</v>
      </c>
      <c r="N140" s="81">
        <v>7</v>
      </c>
      <c r="O140" s="81">
        <v>28</v>
      </c>
      <c r="P140" s="81">
        <v>26</v>
      </c>
      <c r="Q140" s="81">
        <v>17</v>
      </c>
      <c r="R140" s="81">
        <v>10</v>
      </c>
      <c r="S140" s="81">
        <v>4</v>
      </c>
      <c r="T140" s="81">
        <v>15</v>
      </c>
      <c r="U140" s="81">
        <v>19</v>
      </c>
      <c r="V140" s="182">
        <v>2</v>
      </c>
      <c r="W140" s="155">
        <f>AVERAGE(C140:V140)</f>
        <v>13.4</v>
      </c>
      <c r="X140" s="155"/>
      <c r="Y140" s="155"/>
      <c r="Z140" s="205"/>
    </row>
    <row r="141" ht="26" customHeight="1">
      <c r="B141" s="77">
        <v>47309</v>
      </c>
      <c r="C141" s="83">
        <v>18</v>
      </c>
      <c r="D141" s="84">
        <v>25</v>
      </c>
      <c r="E141" s="84">
        <v>28</v>
      </c>
      <c r="F141" s="84">
        <v>20</v>
      </c>
      <c r="G141" s="84">
        <v>8</v>
      </c>
      <c r="H141" s="84">
        <v>7</v>
      </c>
      <c r="I141" s="84">
        <v>6</v>
      </c>
      <c r="J141" s="84">
        <v>22</v>
      </c>
      <c r="K141" s="84">
        <v>-2</v>
      </c>
      <c r="L141" s="84">
        <v>15</v>
      </c>
      <c r="M141" s="84">
        <v>22</v>
      </c>
      <c r="N141" s="84">
        <v>4</v>
      </c>
      <c r="O141" s="84">
        <v>29</v>
      </c>
      <c r="P141" s="84">
        <v>27</v>
      </c>
      <c r="Q141" s="84">
        <v>17</v>
      </c>
      <c r="R141" s="84">
        <v>11</v>
      </c>
      <c r="S141" s="84">
        <v>3</v>
      </c>
      <c r="T141" s="84">
        <v>17</v>
      </c>
      <c r="U141" s="84">
        <v>14</v>
      </c>
      <c r="V141" s="183">
        <v>2</v>
      </c>
      <c r="W141" s="156">
        <f>AVERAGE(C141:V141)</f>
        <v>14.65</v>
      </c>
      <c r="X141" s="156"/>
      <c r="Y141" s="156">
        <f>AVERAGE(W137:W141)</f>
        <v>12.77</v>
      </c>
      <c r="Z141" s="198"/>
    </row>
    <row r="142" ht="26" customHeight="1">
      <c r="B142" s="77">
        <v>47310</v>
      </c>
      <c r="C142" s="80">
        <v>34</v>
      </c>
      <c r="D142" s="81">
        <v>38</v>
      </c>
      <c r="E142" s="81">
        <v>42</v>
      </c>
      <c r="F142" s="81">
        <v>25</v>
      </c>
      <c r="G142" s="81">
        <v>12</v>
      </c>
      <c r="H142" s="81">
        <v>9</v>
      </c>
      <c r="I142" s="81">
        <v>10</v>
      </c>
      <c r="J142" s="81">
        <v>30</v>
      </c>
      <c r="K142" s="81">
        <v>0</v>
      </c>
      <c r="L142" s="81">
        <v>27</v>
      </c>
      <c r="M142" s="81">
        <v>37</v>
      </c>
      <c r="N142" s="81">
        <v>8</v>
      </c>
      <c r="O142" s="81">
        <v>40</v>
      </c>
      <c r="P142" s="81">
        <v>52</v>
      </c>
      <c r="Q142" s="81">
        <v>25</v>
      </c>
      <c r="R142" s="81">
        <v>22</v>
      </c>
      <c r="S142" s="81">
        <v>0</v>
      </c>
      <c r="T142" s="81">
        <v>22</v>
      </c>
      <c r="U142" s="81">
        <v>4</v>
      </c>
      <c r="V142" s="182">
        <v>3</v>
      </c>
      <c r="W142" s="155">
        <f>AVERAGE(C142:V142)</f>
        <v>22</v>
      </c>
      <c r="X142" s="155"/>
      <c r="Y142" s="155"/>
      <c r="Z142" s="205"/>
    </row>
  </sheetData>
  <mergeCells count="1">
    <mergeCell ref="B2:Z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23" customWidth="1"/>
    <col min="2" max="12" width="16.3516" style="223" customWidth="1"/>
    <col min="13" max="16384" width="16.3516" style="223" customWidth="1"/>
  </cols>
  <sheetData>
    <row r="1" ht="74.55" customHeight="1"/>
    <row r="2" ht="36.45" customHeight="1">
      <c r="B2" t="s" s="2">
        <v>59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224">
        <v>2</v>
      </c>
      <c r="D3" t="s" s="225">
        <v>3</v>
      </c>
      <c r="E3" t="s" s="226">
        <v>4</v>
      </c>
      <c r="F3" t="s" s="227">
        <v>5</v>
      </c>
      <c r="G3" t="s" s="228">
        <v>6</v>
      </c>
      <c r="H3" t="s" s="224">
        <v>7</v>
      </c>
      <c r="I3" t="s" s="225">
        <v>8</v>
      </c>
      <c r="J3" t="s" s="226">
        <v>9</v>
      </c>
      <c r="K3" t="s" s="229">
        <v>10</v>
      </c>
      <c r="L3" t="s" s="228">
        <v>11</v>
      </c>
    </row>
    <row r="4" ht="27" customHeight="1">
      <c r="B4" s="230">
        <v>43885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231">
        <v>0</v>
      </c>
      <c r="K4" s="232">
        <v>0</v>
      </c>
      <c r="L4" s="233">
        <v>1</v>
      </c>
    </row>
    <row r="5" ht="26" customHeight="1">
      <c r="B5" s="44">
        <v>43886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72">
        <v>0</v>
      </c>
      <c r="K5" s="234">
        <v>0</v>
      </c>
      <c r="L5" s="74">
        <v>2</v>
      </c>
    </row>
    <row r="6" ht="26" customHeight="1">
      <c r="B6" s="44">
        <v>43887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231">
        <v>0</v>
      </c>
      <c r="K6" s="235">
        <v>0</v>
      </c>
      <c r="L6" s="233">
        <v>3</v>
      </c>
    </row>
    <row r="7" ht="26" customHeight="1">
      <c r="B7" s="44">
        <v>43888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72">
        <v>0</v>
      </c>
      <c r="K7" s="234">
        <v>0</v>
      </c>
      <c r="L7" s="74">
        <v>14</v>
      </c>
    </row>
    <row r="8" ht="26" customHeight="1">
      <c r="B8" s="44">
        <v>43889</v>
      </c>
      <c r="C8" s="45">
        <v>0</v>
      </c>
      <c r="D8" s="45">
        <v>0</v>
      </c>
      <c r="E8" s="45">
        <v>0</v>
      </c>
      <c r="F8" s="45">
        <v>1</v>
      </c>
      <c r="G8" s="45">
        <v>1</v>
      </c>
      <c r="H8" s="45">
        <v>1</v>
      </c>
      <c r="I8" s="45">
        <v>0</v>
      </c>
      <c r="J8" s="231">
        <v>0</v>
      </c>
      <c r="K8" s="235">
        <v>1</v>
      </c>
      <c r="L8" s="233">
        <v>21</v>
      </c>
    </row>
    <row r="9" ht="26" customHeight="1">
      <c r="B9" s="44">
        <v>43890</v>
      </c>
      <c r="C9" s="49">
        <v>0</v>
      </c>
      <c r="D9" s="49">
        <v>0</v>
      </c>
      <c r="E9" s="49">
        <v>0</v>
      </c>
      <c r="F9" s="49">
        <v>1</v>
      </c>
      <c r="G9" s="49">
        <v>1</v>
      </c>
      <c r="H9" s="49">
        <v>0</v>
      </c>
      <c r="I9" s="49">
        <v>0</v>
      </c>
      <c r="J9" s="72">
        <v>0</v>
      </c>
      <c r="K9" s="234">
        <v>1</v>
      </c>
      <c r="L9" s="74">
        <v>27</v>
      </c>
    </row>
    <row r="10" ht="26" customHeight="1">
      <c r="B10" s="44">
        <v>43891</v>
      </c>
      <c r="C10" s="45">
        <v>0</v>
      </c>
      <c r="D10" s="45">
        <v>0</v>
      </c>
      <c r="E10" s="45">
        <v>0</v>
      </c>
      <c r="F10" s="45">
        <v>1</v>
      </c>
      <c r="G10" s="45">
        <v>1</v>
      </c>
      <c r="H10" s="45">
        <v>0</v>
      </c>
      <c r="I10" s="45">
        <v>0</v>
      </c>
      <c r="J10" s="231">
        <v>0</v>
      </c>
      <c r="K10" s="235">
        <v>1</v>
      </c>
      <c r="L10" s="233">
        <v>35</v>
      </c>
    </row>
    <row r="11" ht="26" customHeight="1">
      <c r="B11" s="44">
        <v>43892</v>
      </c>
      <c r="C11" s="49">
        <v>0</v>
      </c>
      <c r="D11" s="49">
        <v>0</v>
      </c>
      <c r="E11" s="49">
        <v>0</v>
      </c>
      <c r="F11" s="49">
        <v>1</v>
      </c>
      <c r="G11" s="49">
        <v>1</v>
      </c>
      <c r="H11" s="49">
        <v>0</v>
      </c>
      <c r="I11" s="49">
        <v>0</v>
      </c>
      <c r="J11" s="72">
        <v>0</v>
      </c>
      <c r="K11" s="234">
        <v>1</v>
      </c>
      <c r="L11" s="74">
        <v>39</v>
      </c>
    </row>
    <row r="12" ht="26" customHeight="1">
      <c r="B12" s="44">
        <v>43893</v>
      </c>
      <c r="C12" s="45">
        <v>0</v>
      </c>
      <c r="D12" s="45">
        <v>0</v>
      </c>
      <c r="E12" s="45">
        <v>0</v>
      </c>
      <c r="F12" s="45">
        <v>1</v>
      </c>
      <c r="G12" s="45">
        <v>1</v>
      </c>
      <c r="H12" s="45">
        <v>0</v>
      </c>
      <c r="I12" s="45">
        <v>0</v>
      </c>
      <c r="J12" s="231">
        <v>0</v>
      </c>
      <c r="K12" s="235">
        <v>1</v>
      </c>
      <c r="L12" s="233">
        <v>39</v>
      </c>
    </row>
    <row r="13" ht="26" customHeight="1">
      <c r="B13" s="44">
        <v>43894</v>
      </c>
      <c r="C13" s="49">
        <v>0</v>
      </c>
      <c r="D13" s="49">
        <v>0</v>
      </c>
      <c r="E13" s="49">
        <v>0</v>
      </c>
      <c r="F13" s="49">
        <v>1</v>
      </c>
      <c r="G13" s="49">
        <v>1</v>
      </c>
      <c r="H13" s="49">
        <v>0</v>
      </c>
      <c r="I13" s="49">
        <v>0</v>
      </c>
      <c r="J13" s="72">
        <v>0</v>
      </c>
      <c r="K13" s="234">
        <v>1</v>
      </c>
      <c r="L13" s="74">
        <v>46</v>
      </c>
    </row>
    <row r="14" ht="26" customHeight="1">
      <c r="B14" s="44">
        <v>43895</v>
      </c>
      <c r="C14" s="45">
        <v>1</v>
      </c>
      <c r="D14" s="45">
        <v>0</v>
      </c>
      <c r="E14" s="45">
        <v>1</v>
      </c>
      <c r="F14" s="45">
        <v>1</v>
      </c>
      <c r="G14" s="45">
        <v>2</v>
      </c>
      <c r="H14" s="45">
        <v>1</v>
      </c>
      <c r="I14" s="45">
        <v>0</v>
      </c>
      <c r="J14" s="231">
        <v>0</v>
      </c>
      <c r="K14" s="235">
        <v>2</v>
      </c>
      <c r="L14" s="233">
        <v>53</v>
      </c>
    </row>
    <row r="15" ht="27" customHeight="1">
      <c r="B15" s="236">
        <v>43896</v>
      </c>
      <c r="C15" s="49">
        <v>2</v>
      </c>
      <c r="D15" s="49">
        <v>0</v>
      </c>
      <c r="E15" s="49">
        <v>2</v>
      </c>
      <c r="F15" s="49">
        <v>2</v>
      </c>
      <c r="G15" s="49">
        <v>4</v>
      </c>
      <c r="H15" s="49">
        <v>2</v>
      </c>
      <c r="I15" s="49">
        <v>0</v>
      </c>
      <c r="J15" s="72">
        <v>0</v>
      </c>
      <c r="K15" s="234">
        <v>4</v>
      </c>
      <c r="L15" s="74">
        <v>99</v>
      </c>
    </row>
    <row r="16" ht="28" customHeight="1">
      <c r="B16" s="22">
        <v>43897</v>
      </c>
      <c r="C16" s="237">
        <v>2</v>
      </c>
      <c r="D16" s="45">
        <v>0</v>
      </c>
      <c r="E16" s="45">
        <v>2</v>
      </c>
      <c r="F16" s="45">
        <v>2</v>
      </c>
      <c r="G16" s="45">
        <v>4</v>
      </c>
      <c r="H16" s="45">
        <v>0</v>
      </c>
      <c r="I16" s="45">
        <v>0</v>
      </c>
      <c r="J16" s="231">
        <v>0</v>
      </c>
      <c r="K16" s="235">
        <v>4</v>
      </c>
      <c r="L16" s="233">
        <v>113</v>
      </c>
    </row>
    <row r="17" ht="28" customHeight="1">
      <c r="B17" s="238">
        <v>43898</v>
      </c>
      <c r="C17" s="239">
        <v>5</v>
      </c>
      <c r="D17" s="239">
        <v>0</v>
      </c>
      <c r="E17" s="239">
        <v>5</v>
      </c>
      <c r="F17" s="239">
        <v>4</v>
      </c>
      <c r="G17" s="239">
        <v>9</v>
      </c>
      <c r="H17" s="239">
        <v>5</v>
      </c>
      <c r="I17" s="239">
        <v>0</v>
      </c>
      <c r="J17" s="240">
        <v>0</v>
      </c>
      <c r="K17" s="241">
        <v>9</v>
      </c>
      <c r="L17" s="242">
        <v>113</v>
      </c>
    </row>
    <row r="18" ht="28" customHeight="1">
      <c r="B18" s="22">
        <v>43899</v>
      </c>
      <c r="C18" s="243">
        <v>8</v>
      </c>
      <c r="D18" s="244">
        <v>0</v>
      </c>
      <c r="E18" s="244">
        <v>8</v>
      </c>
      <c r="F18" s="244">
        <v>1</v>
      </c>
      <c r="G18" s="244">
        <v>9</v>
      </c>
      <c r="H18" s="244">
        <v>0</v>
      </c>
      <c r="I18" s="244">
        <v>2</v>
      </c>
      <c r="J18" s="245">
        <v>0</v>
      </c>
      <c r="K18" s="246">
        <v>11</v>
      </c>
      <c r="L18" s="247">
        <v>173</v>
      </c>
    </row>
    <row r="19" ht="27" customHeight="1">
      <c r="B19" s="70">
        <v>43900</v>
      </c>
      <c r="C19" s="248">
        <v>8</v>
      </c>
      <c r="D19" s="248">
        <v>2</v>
      </c>
      <c r="E19" s="248">
        <v>10</v>
      </c>
      <c r="F19" s="248">
        <v>1</v>
      </c>
      <c r="G19" s="248">
        <v>11</v>
      </c>
      <c r="H19" s="248">
        <v>2</v>
      </c>
      <c r="I19" s="248">
        <v>2</v>
      </c>
      <c r="J19" s="249">
        <v>0</v>
      </c>
      <c r="K19" s="250">
        <v>13</v>
      </c>
      <c r="L19" s="251">
        <v>360</v>
      </c>
    </row>
    <row r="20" ht="26" customHeight="1">
      <c r="B20" s="44">
        <v>43901</v>
      </c>
      <c r="C20" s="45">
        <v>10</v>
      </c>
      <c r="D20" s="45">
        <v>2</v>
      </c>
      <c r="E20" s="45">
        <v>12</v>
      </c>
      <c r="F20" s="45">
        <v>5</v>
      </c>
      <c r="G20" s="45">
        <v>17</v>
      </c>
      <c r="H20" s="45">
        <v>6</v>
      </c>
      <c r="I20" s="45">
        <v>2</v>
      </c>
      <c r="J20" s="231">
        <v>0</v>
      </c>
      <c r="K20" s="235">
        <v>19</v>
      </c>
      <c r="L20" s="233">
        <v>405</v>
      </c>
    </row>
    <row r="21" ht="26" customHeight="1">
      <c r="B21" s="44">
        <v>43902</v>
      </c>
      <c r="C21" s="49">
        <v>14</v>
      </c>
      <c r="D21" s="49">
        <v>2</v>
      </c>
      <c r="E21" s="49">
        <v>16</v>
      </c>
      <c r="F21" s="49">
        <v>16</v>
      </c>
      <c r="G21" s="49">
        <v>32</v>
      </c>
      <c r="H21" s="49">
        <v>15</v>
      </c>
      <c r="I21" s="49">
        <v>1</v>
      </c>
      <c r="J21" s="72">
        <v>0</v>
      </c>
      <c r="K21" s="234">
        <v>33</v>
      </c>
      <c r="L21" s="74">
        <v>483</v>
      </c>
    </row>
    <row r="22" ht="26" customHeight="1">
      <c r="B22" s="44">
        <v>43903</v>
      </c>
      <c r="C22" s="45">
        <v>18</v>
      </c>
      <c r="D22" s="45">
        <v>3</v>
      </c>
      <c r="E22" s="45">
        <v>21</v>
      </c>
      <c r="F22" s="45">
        <v>16</v>
      </c>
      <c r="G22" s="45">
        <v>37</v>
      </c>
      <c r="H22" s="45">
        <v>5</v>
      </c>
      <c r="I22" s="45">
        <v>1</v>
      </c>
      <c r="J22" s="231">
        <v>0</v>
      </c>
      <c r="K22" s="235">
        <v>38</v>
      </c>
      <c r="L22" s="233">
        <v>504</v>
      </c>
    </row>
    <row r="23" ht="26" customHeight="1">
      <c r="B23" s="44">
        <v>43904</v>
      </c>
      <c r="C23" s="49">
        <v>22</v>
      </c>
      <c r="D23" s="49">
        <v>4</v>
      </c>
      <c r="E23" s="49">
        <v>26</v>
      </c>
      <c r="F23" s="49">
        <v>33</v>
      </c>
      <c r="G23" s="49">
        <v>59</v>
      </c>
      <c r="H23" s="49">
        <v>22</v>
      </c>
      <c r="I23" s="49">
        <v>1</v>
      </c>
      <c r="J23" s="72">
        <v>0</v>
      </c>
      <c r="K23" s="234">
        <v>60</v>
      </c>
      <c r="L23" s="74">
        <v>711</v>
      </c>
    </row>
    <row r="24" ht="26" customHeight="1">
      <c r="B24" s="44">
        <v>43905</v>
      </c>
      <c r="C24" s="45">
        <v>32</v>
      </c>
      <c r="D24" s="45">
        <v>6</v>
      </c>
      <c r="E24" s="45">
        <v>38</v>
      </c>
      <c r="F24" s="45">
        <v>28</v>
      </c>
      <c r="G24" s="45">
        <v>66</v>
      </c>
      <c r="H24" s="45">
        <v>7</v>
      </c>
      <c r="I24" s="45">
        <v>1</v>
      </c>
      <c r="J24" s="231">
        <v>1</v>
      </c>
      <c r="K24" s="235">
        <v>68</v>
      </c>
      <c r="L24" s="233">
        <v>884</v>
      </c>
    </row>
    <row r="25" ht="26" customHeight="1">
      <c r="B25" s="44">
        <v>43906</v>
      </c>
      <c r="C25" s="49">
        <v>36</v>
      </c>
      <c r="D25" s="49">
        <v>7</v>
      </c>
      <c r="E25" s="49">
        <v>43</v>
      </c>
      <c r="F25" s="49">
        <v>44</v>
      </c>
      <c r="G25" s="49">
        <v>87</v>
      </c>
      <c r="H25" s="49">
        <v>21</v>
      </c>
      <c r="I25" s="49">
        <v>1</v>
      </c>
      <c r="J25" s="72">
        <v>1</v>
      </c>
      <c r="K25" s="234">
        <v>89</v>
      </c>
      <c r="L25" s="74">
        <v>1030</v>
      </c>
    </row>
    <row r="26" ht="26" customHeight="1">
      <c r="B26" s="44">
        <v>43907</v>
      </c>
      <c r="C26" s="45">
        <v>45</v>
      </c>
      <c r="D26" s="45">
        <v>10</v>
      </c>
      <c r="E26" s="45">
        <v>55</v>
      </c>
      <c r="F26" s="45">
        <v>57</v>
      </c>
      <c r="G26" s="45">
        <v>112</v>
      </c>
      <c r="H26" s="45">
        <v>25</v>
      </c>
      <c r="I26" s="45">
        <v>1</v>
      </c>
      <c r="J26" s="231">
        <v>1</v>
      </c>
      <c r="K26" s="235">
        <v>114</v>
      </c>
      <c r="L26" s="233">
        <v>1293</v>
      </c>
    </row>
    <row r="27" ht="26" customHeight="1">
      <c r="B27" s="44">
        <v>43908</v>
      </c>
      <c r="C27" s="49">
        <v>45</v>
      </c>
      <c r="D27" s="49">
        <v>11</v>
      </c>
      <c r="E27" s="49">
        <v>56</v>
      </c>
      <c r="F27" s="49">
        <v>70</v>
      </c>
      <c r="G27" s="49">
        <v>126</v>
      </c>
      <c r="H27" s="49">
        <v>14</v>
      </c>
      <c r="I27" s="49">
        <v>2</v>
      </c>
      <c r="J27" s="72">
        <v>1</v>
      </c>
      <c r="K27" s="234">
        <v>129</v>
      </c>
      <c r="L27" s="74">
        <v>1668</v>
      </c>
    </row>
    <row r="28" ht="26" customHeight="1">
      <c r="B28" s="44">
        <v>43909</v>
      </c>
      <c r="C28" s="45">
        <v>60</v>
      </c>
      <c r="D28" s="45">
        <v>13</v>
      </c>
      <c r="E28" s="45">
        <v>73</v>
      </c>
      <c r="F28" s="45">
        <v>91</v>
      </c>
      <c r="G28" s="45">
        <v>164</v>
      </c>
      <c r="H28" s="45">
        <v>38</v>
      </c>
      <c r="I28" s="45">
        <v>2</v>
      </c>
      <c r="J28" s="231">
        <v>3</v>
      </c>
      <c r="K28" s="235">
        <v>169</v>
      </c>
      <c r="L28" s="233">
        <v>2342</v>
      </c>
    </row>
    <row r="29" ht="27" customHeight="1">
      <c r="B29" s="236">
        <v>43910</v>
      </c>
      <c r="C29" s="49">
        <v>71</v>
      </c>
      <c r="D29" s="49">
        <v>16</v>
      </c>
      <c r="E29" s="49">
        <v>87</v>
      </c>
      <c r="F29" s="49">
        <v>114</v>
      </c>
      <c r="G29" s="49">
        <v>201</v>
      </c>
      <c r="H29" s="49">
        <v>37</v>
      </c>
      <c r="I29" s="49">
        <v>2</v>
      </c>
      <c r="J29" s="72">
        <v>4</v>
      </c>
      <c r="K29" s="234">
        <v>207</v>
      </c>
      <c r="L29" s="74">
        <v>2690</v>
      </c>
    </row>
    <row r="30" ht="28" customHeight="1">
      <c r="B30" s="22">
        <v>43911</v>
      </c>
      <c r="C30" s="237">
        <v>73</v>
      </c>
      <c r="D30" s="45">
        <v>16</v>
      </c>
      <c r="E30" s="45">
        <v>89</v>
      </c>
      <c r="F30" s="45">
        <v>136</v>
      </c>
      <c r="G30" s="45">
        <v>225</v>
      </c>
      <c r="H30" s="45">
        <v>24</v>
      </c>
      <c r="I30" s="45">
        <v>5</v>
      </c>
      <c r="J30" s="231">
        <v>5</v>
      </c>
      <c r="K30" s="235">
        <v>235</v>
      </c>
      <c r="L30" s="233">
        <v>3050</v>
      </c>
    </row>
    <row r="31" ht="28" customHeight="1">
      <c r="B31" s="22">
        <v>43912</v>
      </c>
      <c r="C31" s="69">
        <v>77</v>
      </c>
      <c r="D31" s="49">
        <v>17</v>
      </c>
      <c r="E31" s="49">
        <v>94</v>
      </c>
      <c r="F31" s="49">
        <v>166</v>
      </c>
      <c r="G31" s="49">
        <v>260</v>
      </c>
      <c r="H31" s="49">
        <v>35</v>
      </c>
      <c r="I31" s="49">
        <v>5</v>
      </c>
      <c r="J31" s="49">
        <v>8</v>
      </c>
      <c r="K31" s="49">
        <v>273</v>
      </c>
      <c r="L31" s="49">
        <v>3666</v>
      </c>
    </row>
    <row r="32" ht="27" customHeight="1">
      <c r="B32" s="70">
        <v>43913</v>
      </c>
      <c r="C32" s="45">
        <v>82</v>
      </c>
      <c r="D32" s="45">
        <v>20</v>
      </c>
      <c r="E32" s="45">
        <v>102</v>
      </c>
      <c r="F32" s="45">
        <v>178</v>
      </c>
      <c r="G32" s="45">
        <v>280</v>
      </c>
      <c r="H32" s="45">
        <v>20</v>
      </c>
      <c r="I32" s="45">
        <v>5</v>
      </c>
      <c r="J32" s="45">
        <v>7</v>
      </c>
      <c r="K32" s="45">
        <v>292</v>
      </c>
      <c r="L32" s="45">
        <v>4073</v>
      </c>
    </row>
    <row r="33" ht="27" customHeight="1">
      <c r="B33" s="44">
        <v>43914</v>
      </c>
      <c r="C33" s="49">
        <v>88</v>
      </c>
      <c r="D33" s="54">
        <v>21</v>
      </c>
      <c r="E33" s="49">
        <v>109</v>
      </c>
      <c r="F33" s="49">
        <v>195</v>
      </c>
      <c r="G33" s="49">
        <v>304</v>
      </c>
      <c r="H33" s="49">
        <v>24</v>
      </c>
      <c r="I33" s="49">
        <v>5</v>
      </c>
      <c r="J33" s="49">
        <v>10</v>
      </c>
      <c r="K33" s="49">
        <v>319</v>
      </c>
      <c r="L33" s="49">
        <v>4486</v>
      </c>
    </row>
    <row r="34" ht="28" customHeight="1">
      <c r="B34" s="44">
        <v>43915</v>
      </c>
      <c r="C34" s="231">
        <v>93</v>
      </c>
      <c r="D34" s="252">
        <v>23</v>
      </c>
      <c r="E34" s="233">
        <v>116</v>
      </c>
      <c r="F34" s="45">
        <v>217</v>
      </c>
      <c r="G34" s="45">
        <v>333</v>
      </c>
      <c r="H34" s="45">
        <v>29</v>
      </c>
      <c r="I34" s="45">
        <v>7</v>
      </c>
      <c r="J34" s="45">
        <v>11</v>
      </c>
      <c r="K34" s="45">
        <v>351</v>
      </c>
      <c r="L34" s="45">
        <v>5058</v>
      </c>
    </row>
    <row r="35" ht="27" customHeight="1">
      <c r="B35" s="44">
        <v>43916</v>
      </c>
      <c r="C35" s="49">
        <v>101</v>
      </c>
      <c r="D35" s="65">
        <v>23</v>
      </c>
      <c r="E35" s="49">
        <v>124</v>
      </c>
      <c r="F35" s="49">
        <v>248</v>
      </c>
      <c r="G35" s="49">
        <v>372</v>
      </c>
      <c r="H35" s="49">
        <v>39</v>
      </c>
      <c r="I35" s="49">
        <v>7</v>
      </c>
      <c r="J35" s="49">
        <v>14</v>
      </c>
      <c r="K35" s="49">
        <v>393</v>
      </c>
      <c r="L35" s="49">
        <v>5933</v>
      </c>
    </row>
    <row r="36" ht="26" customHeight="1">
      <c r="B36" s="44">
        <v>43917</v>
      </c>
      <c r="C36" s="45">
        <v>103</v>
      </c>
      <c r="D36" s="45">
        <v>22</v>
      </c>
      <c r="E36" s="45">
        <v>125</v>
      </c>
      <c r="F36" s="45">
        <v>344</v>
      </c>
      <c r="G36" s="45">
        <v>469</v>
      </c>
      <c r="H36" s="45">
        <v>97</v>
      </c>
      <c r="I36" s="45">
        <v>7</v>
      </c>
      <c r="J36" s="45">
        <v>18</v>
      </c>
      <c r="K36" s="45">
        <v>494</v>
      </c>
      <c r="L36" s="45">
        <v>6901</v>
      </c>
    </row>
    <row r="37" ht="26" customHeight="1">
      <c r="B37" s="44">
        <v>43918</v>
      </c>
      <c r="C37" s="49">
        <v>107</v>
      </c>
      <c r="D37" s="49">
        <v>22</v>
      </c>
      <c r="E37" s="49">
        <v>129</v>
      </c>
      <c r="F37" s="49">
        <v>394</v>
      </c>
      <c r="G37" s="49">
        <v>523</v>
      </c>
      <c r="H37" s="49">
        <v>54</v>
      </c>
      <c r="I37" s="49">
        <v>11</v>
      </c>
      <c r="J37" s="49">
        <v>21</v>
      </c>
      <c r="K37" s="49">
        <v>555</v>
      </c>
      <c r="L37" s="49">
        <v>7760</v>
      </c>
    </row>
    <row r="38" ht="26" customHeight="1">
      <c r="B38" s="44">
        <v>43919</v>
      </c>
      <c r="C38" s="45">
        <v>124</v>
      </c>
      <c r="D38" s="45">
        <v>19</v>
      </c>
      <c r="E38" s="45">
        <v>143</v>
      </c>
      <c r="F38" s="45">
        <v>434</v>
      </c>
      <c r="G38" s="45">
        <v>577</v>
      </c>
      <c r="H38" s="45">
        <v>54</v>
      </c>
      <c r="I38" s="45">
        <v>12</v>
      </c>
      <c r="J38" s="45">
        <v>25</v>
      </c>
      <c r="K38" s="45">
        <v>614</v>
      </c>
      <c r="L38" s="45">
        <v>8485</v>
      </c>
    </row>
    <row r="39" ht="26" customHeight="1">
      <c r="B39" s="44">
        <v>43920</v>
      </c>
      <c r="C39" s="49">
        <v>130</v>
      </c>
      <c r="D39" s="49">
        <v>18</v>
      </c>
      <c r="E39" s="49">
        <v>148</v>
      </c>
      <c r="F39" s="49">
        <v>454</v>
      </c>
      <c r="G39" s="49">
        <v>602</v>
      </c>
      <c r="H39" s="49">
        <v>25</v>
      </c>
      <c r="I39" s="49">
        <v>14</v>
      </c>
      <c r="J39" s="49">
        <v>31</v>
      </c>
      <c r="K39" s="49">
        <v>647</v>
      </c>
      <c r="L39" s="49">
        <v>9013</v>
      </c>
    </row>
    <row r="40" ht="26" customHeight="1">
      <c r="B40" s="44">
        <v>43921</v>
      </c>
      <c r="C40" s="45">
        <v>132</v>
      </c>
      <c r="D40" s="45">
        <v>17</v>
      </c>
      <c r="E40" s="45">
        <v>149</v>
      </c>
      <c r="F40" s="45">
        <v>457</v>
      </c>
      <c r="G40" s="45">
        <v>606</v>
      </c>
      <c r="H40" s="45">
        <v>4</v>
      </c>
      <c r="I40" s="45">
        <v>17</v>
      </c>
      <c r="J40" s="45">
        <v>36</v>
      </c>
      <c r="K40" s="45">
        <v>659</v>
      </c>
      <c r="L40" s="45">
        <v>9327</v>
      </c>
    </row>
    <row r="41" ht="26" customHeight="1">
      <c r="B41" s="44">
        <v>43922</v>
      </c>
      <c r="C41" s="49">
        <v>144</v>
      </c>
      <c r="D41" s="49">
        <v>16</v>
      </c>
      <c r="E41" s="49">
        <v>160</v>
      </c>
      <c r="F41" s="49">
        <v>450</v>
      </c>
      <c r="G41" s="49">
        <v>610</v>
      </c>
      <c r="H41" s="49">
        <v>4</v>
      </c>
      <c r="I41" s="49">
        <v>21</v>
      </c>
      <c r="J41" s="49">
        <v>38</v>
      </c>
      <c r="K41" s="49">
        <v>669</v>
      </c>
      <c r="L41" s="49">
        <v>9983</v>
      </c>
    </row>
    <row r="42" ht="26" customHeight="1">
      <c r="B42" s="44">
        <v>43923</v>
      </c>
      <c r="C42" s="45">
        <v>163</v>
      </c>
      <c r="D42" s="45">
        <v>19</v>
      </c>
      <c r="E42" s="45">
        <v>182</v>
      </c>
      <c r="F42" s="45">
        <v>445</v>
      </c>
      <c r="G42" s="45">
        <v>627</v>
      </c>
      <c r="H42" s="45">
        <v>17</v>
      </c>
      <c r="I42" s="45">
        <v>23</v>
      </c>
      <c r="J42" s="45">
        <v>41</v>
      </c>
      <c r="K42" s="45">
        <v>691</v>
      </c>
      <c r="L42" s="45">
        <v>10679</v>
      </c>
    </row>
    <row r="43" ht="26" customHeight="1">
      <c r="B43" s="44">
        <v>43924</v>
      </c>
      <c r="C43" s="49">
        <v>183</v>
      </c>
      <c r="D43" s="49">
        <v>17</v>
      </c>
      <c r="E43" s="49">
        <v>200</v>
      </c>
      <c r="F43" s="49">
        <v>462</v>
      </c>
      <c r="G43" s="49">
        <v>662</v>
      </c>
      <c r="H43" s="49">
        <v>35</v>
      </c>
      <c r="I43" s="49">
        <v>26</v>
      </c>
      <c r="J43" s="49">
        <v>45</v>
      </c>
      <c r="K43" s="49">
        <v>733</v>
      </c>
      <c r="L43" s="49">
        <v>11608</v>
      </c>
    </row>
    <row r="44" ht="26" customHeight="1">
      <c r="B44" s="75">
        <v>43925</v>
      </c>
      <c r="C44" s="45">
        <v>178</v>
      </c>
      <c r="D44" s="45">
        <v>15</v>
      </c>
      <c r="E44" s="45">
        <v>193</v>
      </c>
      <c r="F44" s="45">
        <v>469</v>
      </c>
      <c r="G44" s="45">
        <v>662</v>
      </c>
      <c r="H44" s="45">
        <v>0</v>
      </c>
      <c r="I44" s="45">
        <v>30</v>
      </c>
      <c r="J44" s="45">
        <v>49</v>
      </c>
      <c r="K44" s="45">
        <v>741</v>
      </c>
      <c r="L44" s="45">
        <v>12314</v>
      </c>
    </row>
    <row r="45" ht="25.5" customHeight="1">
      <c r="B45" s="77">
        <v>43926</v>
      </c>
      <c r="C45" s="78">
        <v>174</v>
      </c>
      <c r="D45" s="79">
        <v>13</v>
      </c>
      <c r="E45" s="79">
        <v>187</v>
      </c>
      <c r="F45" s="79">
        <v>519</v>
      </c>
      <c r="G45" s="79">
        <v>706</v>
      </c>
      <c r="H45" s="79">
        <v>44</v>
      </c>
      <c r="I45" s="79">
        <v>33</v>
      </c>
      <c r="J45" s="79">
        <v>56</v>
      </c>
      <c r="K45" s="79">
        <v>795</v>
      </c>
      <c r="L45" s="79">
        <v>13077</v>
      </c>
    </row>
    <row r="46" ht="25" customHeight="1">
      <c r="B46" s="77">
        <v>43927</v>
      </c>
      <c r="C46" s="80">
        <v>170</v>
      </c>
      <c r="D46" s="81">
        <v>14</v>
      </c>
      <c r="E46" s="81">
        <v>184</v>
      </c>
      <c r="F46" s="81">
        <v>538</v>
      </c>
      <c r="G46" s="81">
        <v>722</v>
      </c>
      <c r="H46" s="81">
        <v>16</v>
      </c>
      <c r="I46" s="81">
        <v>37</v>
      </c>
      <c r="J46" s="81">
        <v>58</v>
      </c>
      <c r="K46" s="81">
        <v>817</v>
      </c>
      <c r="L46" s="81">
        <v>13633</v>
      </c>
    </row>
    <row r="47" ht="25" customHeight="1">
      <c r="B47" s="77">
        <v>43928</v>
      </c>
      <c r="C47" s="83">
        <v>169</v>
      </c>
      <c r="D47" s="84">
        <v>14</v>
      </c>
      <c r="E47" s="84">
        <v>183</v>
      </c>
      <c r="F47" s="84">
        <v>550</v>
      </c>
      <c r="G47" s="84">
        <v>733</v>
      </c>
      <c r="H47" s="84">
        <v>11</v>
      </c>
      <c r="I47" s="84">
        <v>40</v>
      </c>
      <c r="J47" s="84">
        <v>60</v>
      </c>
      <c r="K47" s="84">
        <v>833</v>
      </c>
      <c r="L47" s="84">
        <v>14072</v>
      </c>
    </row>
    <row r="48" ht="25" customHeight="1">
      <c r="B48" s="77">
        <v>43929</v>
      </c>
      <c r="C48" s="80">
        <v>170</v>
      </c>
      <c r="D48" s="81">
        <v>15</v>
      </c>
      <c r="E48" s="81">
        <v>185</v>
      </c>
      <c r="F48" s="81">
        <v>570</v>
      </c>
      <c r="G48" s="81">
        <v>755</v>
      </c>
      <c r="H48" s="81">
        <v>22</v>
      </c>
      <c r="I48" s="81">
        <v>44</v>
      </c>
      <c r="J48" s="81">
        <v>60</v>
      </c>
      <c r="K48" s="81">
        <v>859</v>
      </c>
      <c r="L48" s="81">
        <v>14977</v>
      </c>
    </row>
    <row r="49" ht="25" customHeight="1">
      <c r="B49" s="77">
        <v>43930</v>
      </c>
      <c r="C49" s="83">
        <v>168</v>
      </c>
      <c r="D49" s="84">
        <v>15</v>
      </c>
      <c r="E49" s="84">
        <v>183</v>
      </c>
      <c r="F49" s="84">
        <v>582</v>
      </c>
      <c r="G49" s="84">
        <v>765</v>
      </c>
      <c r="H49" s="84">
        <v>10</v>
      </c>
      <c r="I49" s="84">
        <v>48</v>
      </c>
      <c r="J49" s="84">
        <v>61</v>
      </c>
      <c r="K49" s="84">
        <v>874</v>
      </c>
      <c r="L49" s="84">
        <v>15698</v>
      </c>
    </row>
    <row r="50" ht="25" customHeight="1">
      <c r="B50" s="77">
        <v>43931</v>
      </c>
      <c r="C50" s="80">
        <v>168</v>
      </c>
      <c r="D50" s="81">
        <v>14</v>
      </c>
      <c r="E50" s="81">
        <v>182</v>
      </c>
      <c r="F50" s="81">
        <v>604</v>
      </c>
      <c r="G50" s="81">
        <v>786</v>
      </c>
      <c r="H50" s="81">
        <v>21</v>
      </c>
      <c r="I50" s="81">
        <v>50</v>
      </c>
      <c r="J50" s="81">
        <v>65</v>
      </c>
      <c r="K50" s="81">
        <v>901</v>
      </c>
      <c r="L50" s="81">
        <v>16637</v>
      </c>
    </row>
    <row r="51" ht="25" customHeight="1">
      <c r="B51" s="77">
        <v>43932</v>
      </c>
      <c r="C51" s="83">
        <v>169</v>
      </c>
      <c r="D51" s="84">
        <v>15</v>
      </c>
      <c r="E51" s="84">
        <v>184</v>
      </c>
      <c r="F51" s="84">
        <v>608</v>
      </c>
      <c r="G51" s="84">
        <v>792</v>
      </c>
      <c r="H51" s="84">
        <v>6</v>
      </c>
      <c r="I51" s="84">
        <v>57</v>
      </c>
      <c r="J51" s="84">
        <v>66</v>
      </c>
      <c r="K51" s="84">
        <v>915</v>
      </c>
      <c r="L51" s="84">
        <v>17493</v>
      </c>
    </row>
    <row r="52" ht="25" customHeight="1">
      <c r="B52" s="77">
        <v>43933</v>
      </c>
      <c r="C52" s="80">
        <v>165</v>
      </c>
      <c r="D52" s="81">
        <v>14</v>
      </c>
      <c r="E52" s="81">
        <v>179</v>
      </c>
      <c r="F52" s="81">
        <v>616</v>
      </c>
      <c r="G52" s="81">
        <v>795</v>
      </c>
      <c r="H52" s="81">
        <v>3</v>
      </c>
      <c r="I52" s="81">
        <v>62</v>
      </c>
      <c r="J52" s="81">
        <v>66</v>
      </c>
      <c r="K52" s="81">
        <v>923</v>
      </c>
      <c r="L52" s="81">
        <v>18211</v>
      </c>
    </row>
    <row r="53" ht="25" customHeight="1">
      <c r="B53" s="77">
        <v>43934</v>
      </c>
      <c r="C53" s="83">
        <v>160</v>
      </c>
      <c r="D53" s="84">
        <v>12</v>
      </c>
      <c r="E53" s="84">
        <v>172</v>
      </c>
      <c r="F53" s="84">
        <v>619</v>
      </c>
      <c r="G53" s="84">
        <v>791</v>
      </c>
      <c r="H53" s="84">
        <v>-4</v>
      </c>
      <c r="I53" s="84">
        <v>70</v>
      </c>
      <c r="J53" s="84">
        <v>67</v>
      </c>
      <c r="K53" s="84">
        <v>928</v>
      </c>
      <c r="L53" s="84">
        <v>18596</v>
      </c>
    </row>
    <row r="54" ht="25" customHeight="1">
      <c r="B54" s="77">
        <v>43935</v>
      </c>
      <c r="C54" s="80">
        <v>161</v>
      </c>
      <c r="D54" s="81">
        <v>12</v>
      </c>
      <c r="E54" s="81">
        <v>173</v>
      </c>
      <c r="F54" s="81">
        <v>643</v>
      </c>
      <c r="G54" s="81">
        <v>816</v>
      </c>
      <c r="H54" s="81">
        <v>25</v>
      </c>
      <c r="I54" s="81">
        <v>72</v>
      </c>
      <c r="J54" s="81">
        <v>68</v>
      </c>
      <c r="K54" s="81">
        <v>956</v>
      </c>
      <c r="L54" s="81">
        <v>19014</v>
      </c>
    </row>
    <row r="55" ht="26.5" customHeight="1">
      <c r="B55" s="77">
        <v>43936</v>
      </c>
      <c r="C55" s="83">
        <v>156</v>
      </c>
      <c r="D55" s="84">
        <v>11</v>
      </c>
      <c r="E55" s="84">
        <v>167</v>
      </c>
      <c r="F55" s="84">
        <v>652</v>
      </c>
      <c r="G55" s="253">
        <v>819</v>
      </c>
      <c r="H55" s="84">
        <v>3</v>
      </c>
      <c r="I55" s="84">
        <v>81</v>
      </c>
      <c r="J55" s="84">
        <v>71</v>
      </c>
      <c r="K55" s="84">
        <v>971</v>
      </c>
      <c r="L55" s="84">
        <v>19662</v>
      </c>
    </row>
    <row r="56" ht="28" customHeight="1">
      <c r="B56" s="77">
        <v>43937</v>
      </c>
      <c r="C56" s="80">
        <v>157</v>
      </c>
      <c r="D56" s="81">
        <v>9</v>
      </c>
      <c r="E56" s="81">
        <v>166</v>
      </c>
      <c r="F56" s="254">
        <v>681</v>
      </c>
      <c r="G56" s="252">
        <v>847</v>
      </c>
      <c r="H56" s="255">
        <v>28</v>
      </c>
      <c r="I56" s="81">
        <v>90</v>
      </c>
      <c r="J56" s="81">
        <v>72</v>
      </c>
      <c r="K56" s="81">
        <v>1009</v>
      </c>
      <c r="L56" s="81">
        <v>20642</v>
      </c>
    </row>
    <row r="57" ht="26.5" customHeight="1">
      <c r="B57" s="77">
        <v>43938</v>
      </c>
      <c r="C57" s="83">
        <v>154</v>
      </c>
      <c r="D57" s="84">
        <v>7</v>
      </c>
      <c r="E57" s="84">
        <v>161</v>
      </c>
      <c r="F57" s="84">
        <v>658</v>
      </c>
      <c r="G57" s="256">
        <v>819</v>
      </c>
      <c r="H57" s="84">
        <v>-28</v>
      </c>
      <c r="I57" s="84">
        <v>99</v>
      </c>
      <c r="J57" s="84">
        <v>73</v>
      </c>
      <c r="K57" s="84">
        <v>991</v>
      </c>
      <c r="L57" s="84">
        <v>21657</v>
      </c>
    </row>
    <row r="58" ht="25" customHeight="1">
      <c r="B58" s="77">
        <v>43939</v>
      </c>
      <c r="C58" s="80">
        <v>152</v>
      </c>
      <c r="D58" s="81">
        <v>7</v>
      </c>
      <c r="E58" s="81">
        <v>159</v>
      </c>
      <c r="F58" s="81">
        <v>673</v>
      </c>
      <c r="G58" s="81">
        <v>832</v>
      </c>
      <c r="H58" s="81">
        <v>13</v>
      </c>
      <c r="I58" s="81">
        <v>106</v>
      </c>
      <c r="J58" s="81">
        <v>73</v>
      </c>
      <c r="K58" s="81">
        <v>1011</v>
      </c>
      <c r="L58" s="81">
        <v>22794</v>
      </c>
    </row>
    <row r="59" ht="25" customHeight="1">
      <c r="B59" s="77">
        <v>43940</v>
      </c>
      <c r="C59" s="83">
        <v>142</v>
      </c>
      <c r="D59" s="84">
        <v>6</v>
      </c>
      <c r="E59" s="84">
        <v>148</v>
      </c>
      <c r="F59" s="84">
        <v>696</v>
      </c>
      <c r="G59" s="84">
        <v>844</v>
      </c>
      <c r="H59" s="84">
        <v>12</v>
      </c>
      <c r="I59" s="84">
        <v>116</v>
      </c>
      <c r="J59" s="84">
        <v>75</v>
      </c>
      <c r="K59" s="84">
        <v>1035</v>
      </c>
      <c r="L59" s="84">
        <v>23760</v>
      </c>
    </row>
    <row r="60" ht="25" customHeight="1">
      <c r="B60" s="77">
        <v>43941</v>
      </c>
      <c r="C60" s="80">
        <v>140</v>
      </c>
      <c r="D60" s="81">
        <v>7</v>
      </c>
      <c r="E60" s="81">
        <v>147</v>
      </c>
      <c r="F60" s="81">
        <v>681</v>
      </c>
      <c r="G60" s="81">
        <v>828</v>
      </c>
      <c r="H60" s="81">
        <v>-16</v>
      </c>
      <c r="I60" s="81">
        <v>135</v>
      </c>
      <c r="J60" s="81">
        <v>75</v>
      </c>
      <c r="K60" s="81">
        <v>1038</v>
      </c>
      <c r="L60" s="81">
        <v>24373</v>
      </c>
    </row>
    <row r="61" ht="25" customHeight="1">
      <c r="B61" s="77">
        <v>43942</v>
      </c>
      <c r="C61" s="83">
        <v>133</v>
      </c>
      <c r="D61" s="84">
        <v>7</v>
      </c>
      <c r="E61" s="84">
        <v>140</v>
      </c>
      <c r="F61" s="84">
        <v>679</v>
      </c>
      <c r="G61" s="84">
        <v>819</v>
      </c>
      <c r="H61" s="84">
        <v>-9</v>
      </c>
      <c r="I61" s="84">
        <v>152</v>
      </c>
      <c r="J61" s="84">
        <v>76</v>
      </c>
      <c r="K61" s="84">
        <v>1047</v>
      </c>
      <c r="L61" s="84">
        <v>25440</v>
      </c>
    </row>
    <row r="62" ht="25" customHeight="1">
      <c r="B62" s="77">
        <v>43943</v>
      </c>
      <c r="C62" s="80">
        <v>128</v>
      </c>
      <c r="D62" s="81">
        <v>7</v>
      </c>
      <c r="E62" s="81">
        <v>135</v>
      </c>
      <c r="F62" s="81">
        <v>686</v>
      </c>
      <c r="G62" s="81">
        <v>821</v>
      </c>
      <c r="H62" s="81">
        <v>2</v>
      </c>
      <c r="I62" s="81">
        <v>163</v>
      </c>
      <c r="J62" s="81">
        <v>76</v>
      </c>
      <c r="K62" s="81">
        <v>1060</v>
      </c>
      <c r="L62" s="81">
        <v>26560</v>
      </c>
    </row>
    <row r="63" ht="25" customHeight="1">
      <c r="B63" s="77">
        <v>43944</v>
      </c>
      <c r="C63" s="83">
        <v>129</v>
      </c>
      <c r="D63" s="84">
        <v>7</v>
      </c>
      <c r="E63" s="84">
        <v>136</v>
      </c>
      <c r="F63" s="84">
        <v>687</v>
      </c>
      <c r="G63" s="84">
        <v>823</v>
      </c>
      <c r="H63" s="84">
        <v>2</v>
      </c>
      <c r="I63" s="84">
        <v>170</v>
      </c>
      <c r="J63" s="84">
        <v>76</v>
      </c>
      <c r="K63" s="84">
        <v>1069</v>
      </c>
      <c r="L63" s="84">
        <v>27869</v>
      </c>
    </row>
    <row r="64" ht="25" customHeight="1">
      <c r="B64" s="77">
        <v>43945</v>
      </c>
      <c r="C64" s="80">
        <v>123</v>
      </c>
      <c r="D64" s="81">
        <v>7</v>
      </c>
      <c r="E64" s="81">
        <v>130</v>
      </c>
      <c r="F64" s="81">
        <v>691</v>
      </c>
      <c r="G64" s="81">
        <v>821</v>
      </c>
      <c r="H64" s="81">
        <v>-2</v>
      </c>
      <c r="I64" s="81">
        <v>178</v>
      </c>
      <c r="J64" s="81">
        <v>80</v>
      </c>
      <c r="K64" s="81">
        <v>1079</v>
      </c>
      <c r="L64" s="81">
        <v>28764</v>
      </c>
    </row>
    <row r="65" ht="25" customHeight="1">
      <c r="B65" s="77">
        <v>43946</v>
      </c>
      <c r="C65" s="83">
        <v>125</v>
      </c>
      <c r="D65" s="84">
        <v>7</v>
      </c>
      <c r="E65" s="84">
        <v>132</v>
      </c>
      <c r="F65" s="84">
        <v>679</v>
      </c>
      <c r="G65" s="84">
        <v>811</v>
      </c>
      <c r="H65" s="84">
        <v>-10</v>
      </c>
      <c r="I65" s="84">
        <v>197</v>
      </c>
      <c r="J65" s="84">
        <v>80</v>
      </c>
      <c r="K65" s="84">
        <v>1088</v>
      </c>
      <c r="L65" s="84">
        <v>29959</v>
      </c>
    </row>
    <row r="66" ht="25" customHeight="1">
      <c r="B66" s="77">
        <v>43947</v>
      </c>
      <c r="C66" s="80">
        <v>118</v>
      </c>
      <c r="D66" s="81">
        <v>8</v>
      </c>
      <c r="E66" s="81">
        <v>126</v>
      </c>
      <c r="F66" s="81">
        <v>671</v>
      </c>
      <c r="G66" s="81">
        <v>797</v>
      </c>
      <c r="H66" s="81">
        <v>-14</v>
      </c>
      <c r="I66" s="81">
        <v>212</v>
      </c>
      <c r="J66" s="81">
        <v>80</v>
      </c>
      <c r="K66" s="81">
        <v>1089</v>
      </c>
      <c r="L66" s="81">
        <v>30853</v>
      </c>
    </row>
    <row r="67" ht="25" customHeight="1">
      <c r="B67" s="77">
        <v>43948</v>
      </c>
      <c r="C67" s="83">
        <v>114</v>
      </c>
      <c r="D67" s="84">
        <v>6</v>
      </c>
      <c r="E67" s="84">
        <v>120</v>
      </c>
      <c r="F67" s="84">
        <v>662</v>
      </c>
      <c r="G67" s="84">
        <v>782</v>
      </c>
      <c r="H67" s="84">
        <v>-15</v>
      </c>
      <c r="I67" s="84">
        <v>231</v>
      </c>
      <c r="J67" s="84">
        <v>83</v>
      </c>
      <c r="K67" s="84">
        <v>1096</v>
      </c>
      <c r="L67" s="84">
        <v>31787</v>
      </c>
    </row>
    <row r="68" ht="25" customHeight="1">
      <c r="B68" s="77">
        <v>43949</v>
      </c>
      <c r="C68" s="80">
        <v>113</v>
      </c>
      <c r="D68" s="81">
        <v>6</v>
      </c>
      <c r="E68" s="81">
        <v>119</v>
      </c>
      <c r="F68" s="81">
        <v>645</v>
      </c>
      <c r="G68" s="81">
        <v>764</v>
      </c>
      <c r="H68" s="81">
        <v>-18</v>
      </c>
      <c r="I68" s="81">
        <v>248</v>
      </c>
      <c r="J68" s="81">
        <v>85</v>
      </c>
      <c r="K68" s="81">
        <v>1097</v>
      </c>
      <c r="L68" s="81">
        <v>33755</v>
      </c>
    </row>
    <row r="69" ht="25" customHeight="1">
      <c r="B69" s="77">
        <v>43950</v>
      </c>
      <c r="C69" s="83">
        <v>107</v>
      </c>
      <c r="D69" s="84">
        <v>6</v>
      </c>
      <c r="E69" s="84">
        <v>113</v>
      </c>
      <c r="F69" s="84">
        <v>640</v>
      </c>
      <c r="G69" s="84">
        <v>753</v>
      </c>
      <c r="H69" s="84">
        <v>-11</v>
      </c>
      <c r="I69" s="84">
        <v>263</v>
      </c>
      <c r="J69" s="84">
        <v>86</v>
      </c>
      <c r="K69" s="84">
        <v>1102</v>
      </c>
      <c r="L69" s="84">
        <v>34914</v>
      </c>
    </row>
    <row r="70" ht="25" customHeight="1">
      <c r="B70" s="77">
        <v>43951</v>
      </c>
      <c r="C70" s="80">
        <v>105</v>
      </c>
      <c r="D70" s="81">
        <v>6</v>
      </c>
      <c r="E70" s="81">
        <v>111</v>
      </c>
      <c r="F70" s="81">
        <v>629</v>
      </c>
      <c r="G70" s="81">
        <v>740</v>
      </c>
      <c r="H70" s="81">
        <v>-13</v>
      </c>
      <c r="I70" s="81">
        <v>282</v>
      </c>
      <c r="J70" s="81">
        <v>86</v>
      </c>
      <c r="K70" s="81">
        <v>1108</v>
      </c>
      <c r="L70" s="81">
        <v>35903</v>
      </c>
    </row>
    <row r="71" ht="25" customHeight="1">
      <c r="B71" s="77">
        <v>43952</v>
      </c>
      <c r="C71" s="83">
        <v>105</v>
      </c>
      <c r="D71" s="84">
        <v>3</v>
      </c>
      <c r="E71" s="84">
        <v>108</v>
      </c>
      <c r="F71" s="84">
        <v>619</v>
      </c>
      <c r="G71" s="84">
        <v>727</v>
      </c>
      <c r="H71" s="84">
        <v>-13</v>
      </c>
      <c r="I71" s="84">
        <v>299</v>
      </c>
      <c r="J71" s="84">
        <v>86</v>
      </c>
      <c r="K71" s="84">
        <v>1112</v>
      </c>
      <c r="L71" s="84">
        <v>37054</v>
      </c>
    </row>
    <row r="72" ht="25" customHeight="1">
      <c r="B72" s="77">
        <v>43953</v>
      </c>
      <c r="C72" s="80">
        <v>100</v>
      </c>
      <c r="D72" s="81">
        <v>4</v>
      </c>
      <c r="E72" s="81">
        <v>104</v>
      </c>
      <c r="F72" s="81">
        <v>609</v>
      </c>
      <c r="G72" s="81">
        <v>713</v>
      </c>
      <c r="H72" s="81">
        <v>-14</v>
      </c>
      <c r="I72" s="81">
        <v>311</v>
      </c>
      <c r="J72" s="81">
        <v>88</v>
      </c>
      <c r="K72" s="81">
        <v>1112</v>
      </c>
      <c r="L72" s="81">
        <v>37928</v>
      </c>
    </row>
    <row r="73" ht="25" customHeight="1">
      <c r="B73" s="77">
        <v>43954</v>
      </c>
      <c r="C73" s="83">
        <v>95</v>
      </c>
      <c r="D73" s="84">
        <v>4</v>
      </c>
      <c r="E73" s="84">
        <v>99</v>
      </c>
      <c r="F73" s="84">
        <v>603</v>
      </c>
      <c r="G73" s="84">
        <v>702</v>
      </c>
      <c r="H73" s="84">
        <v>-11</v>
      </c>
      <c r="I73" s="84">
        <v>324</v>
      </c>
      <c r="J73" s="84">
        <v>88</v>
      </c>
      <c r="K73" s="84">
        <v>1114</v>
      </c>
      <c r="L73" s="84">
        <v>38835</v>
      </c>
    </row>
    <row r="74" ht="25" customHeight="1">
      <c r="B74" s="77">
        <v>43955</v>
      </c>
      <c r="C74" s="80">
        <v>93</v>
      </c>
      <c r="D74" s="81">
        <v>4</v>
      </c>
      <c r="E74" s="81">
        <v>97</v>
      </c>
      <c r="F74" s="81">
        <v>577</v>
      </c>
      <c r="G74" s="81">
        <v>674</v>
      </c>
      <c r="H74" s="81">
        <v>-28</v>
      </c>
      <c r="I74" s="81">
        <v>356</v>
      </c>
      <c r="J74" s="81">
        <v>88</v>
      </c>
      <c r="K74" s="81">
        <v>1118</v>
      </c>
      <c r="L74" s="81">
        <v>39438</v>
      </c>
    </row>
    <row r="75" ht="25" customHeight="1">
      <c r="B75" s="77">
        <v>43956</v>
      </c>
      <c r="C75" s="83">
        <v>92</v>
      </c>
      <c r="D75" s="84">
        <v>4</v>
      </c>
      <c r="E75" s="84">
        <v>96</v>
      </c>
      <c r="F75" s="84">
        <v>554</v>
      </c>
      <c r="G75" s="84">
        <v>650</v>
      </c>
      <c r="H75" s="84">
        <v>-24</v>
      </c>
      <c r="I75" s="84">
        <v>381</v>
      </c>
      <c r="J75" s="84">
        <v>88</v>
      </c>
      <c r="K75" s="84">
        <v>1119</v>
      </c>
      <c r="L75" s="84">
        <v>40509</v>
      </c>
    </row>
    <row r="76" ht="25" customHeight="1">
      <c r="B76" s="77">
        <v>43957</v>
      </c>
      <c r="C76" s="80">
        <v>87</v>
      </c>
      <c r="D76" s="81">
        <v>3</v>
      </c>
      <c r="E76" s="81">
        <v>90</v>
      </c>
      <c r="F76" s="81">
        <v>554</v>
      </c>
      <c r="G76" s="81">
        <v>644</v>
      </c>
      <c r="H76" s="81">
        <v>-6</v>
      </c>
      <c r="I76" s="81">
        <v>389</v>
      </c>
      <c r="J76" s="81">
        <v>89</v>
      </c>
      <c r="K76" s="81">
        <v>1122</v>
      </c>
      <c r="L76" s="81">
        <v>41828</v>
      </c>
    </row>
    <row r="77" ht="25" customHeight="1">
      <c r="B77" s="77">
        <v>43958</v>
      </c>
      <c r="C77" s="83">
        <v>81</v>
      </c>
      <c r="D77" s="84">
        <v>2</v>
      </c>
      <c r="E77" s="84">
        <v>83</v>
      </c>
      <c r="F77" s="84">
        <v>550</v>
      </c>
      <c r="G77" s="84">
        <v>633</v>
      </c>
      <c r="H77" s="84">
        <v>-11</v>
      </c>
      <c r="I77" s="84">
        <v>403</v>
      </c>
      <c r="J77" s="84">
        <v>89</v>
      </c>
      <c r="K77" s="84">
        <v>1125</v>
      </c>
      <c r="L77" s="84">
        <v>42854</v>
      </c>
    </row>
    <row r="78" ht="25" customHeight="1">
      <c r="B78" s="77">
        <v>43959</v>
      </c>
      <c r="C78" s="80">
        <v>73</v>
      </c>
      <c r="D78" s="81">
        <v>2</v>
      </c>
      <c r="E78" s="81">
        <v>75</v>
      </c>
      <c r="F78" s="81">
        <v>544</v>
      </c>
      <c r="G78" s="81">
        <v>619</v>
      </c>
      <c r="H78" s="81">
        <v>-14</v>
      </c>
      <c r="I78" s="81">
        <v>417</v>
      </c>
      <c r="J78" s="81">
        <v>90</v>
      </c>
      <c r="K78" s="81">
        <v>1126</v>
      </c>
      <c r="L78" s="81">
        <v>43980</v>
      </c>
    </row>
    <row r="79" ht="25" customHeight="1">
      <c r="B79" s="77">
        <v>43960</v>
      </c>
      <c r="C79" s="83">
        <v>68</v>
      </c>
      <c r="D79" s="84">
        <v>2</v>
      </c>
      <c r="E79" s="84">
        <v>70</v>
      </c>
      <c r="F79" s="84">
        <v>542</v>
      </c>
      <c r="G79" s="84">
        <v>612</v>
      </c>
      <c r="H79" s="84">
        <v>-7</v>
      </c>
      <c r="I79" s="84">
        <v>427</v>
      </c>
      <c r="J79" s="84">
        <v>90</v>
      </c>
      <c r="K79" s="84">
        <v>1129</v>
      </c>
      <c r="L79" s="84">
        <v>45071</v>
      </c>
    </row>
    <row r="80" ht="25" customHeight="1">
      <c r="B80" s="77">
        <v>43961</v>
      </c>
      <c r="C80" s="80">
        <v>66</v>
      </c>
      <c r="D80" s="81">
        <v>2</v>
      </c>
      <c r="E80" s="81">
        <v>68</v>
      </c>
      <c r="F80" s="81">
        <v>528</v>
      </c>
      <c r="G80" s="81">
        <v>596</v>
      </c>
      <c r="H80" s="81">
        <v>-16</v>
      </c>
      <c r="I80" s="81">
        <v>445</v>
      </c>
      <c r="J80" s="81">
        <v>91</v>
      </c>
      <c r="K80" s="81">
        <v>1132</v>
      </c>
      <c r="L80" s="81">
        <v>46111</v>
      </c>
    </row>
    <row r="81" ht="25" customHeight="1">
      <c r="B81" s="77">
        <v>43962</v>
      </c>
      <c r="C81" s="83">
        <v>64</v>
      </c>
      <c r="D81" s="84">
        <v>1</v>
      </c>
      <c r="E81" s="84">
        <v>65</v>
      </c>
      <c r="F81" s="84">
        <v>503</v>
      </c>
      <c r="G81" s="84">
        <v>568</v>
      </c>
      <c r="H81" s="84">
        <v>-28</v>
      </c>
      <c r="I81" s="84">
        <v>473</v>
      </c>
      <c r="J81" s="84">
        <v>93</v>
      </c>
      <c r="K81" s="84">
        <v>1134</v>
      </c>
      <c r="L81" s="84">
        <v>47265</v>
      </c>
    </row>
    <row r="82" ht="25" customHeight="1">
      <c r="B82" s="77">
        <v>43963</v>
      </c>
      <c r="C82" s="80">
        <v>65</v>
      </c>
      <c r="D82" s="81">
        <v>1</v>
      </c>
      <c r="E82" s="81">
        <v>66</v>
      </c>
      <c r="F82" s="81">
        <v>502</v>
      </c>
      <c r="G82" s="81">
        <v>568</v>
      </c>
      <c r="H82" s="81">
        <v>0</v>
      </c>
      <c r="I82" s="81">
        <v>477</v>
      </c>
      <c r="J82" s="81">
        <v>93</v>
      </c>
      <c r="K82" s="81">
        <v>1138</v>
      </c>
      <c r="L82" s="81">
        <v>48420</v>
      </c>
    </row>
    <row r="83" ht="25" customHeight="1">
      <c r="B83" s="77">
        <v>43964</v>
      </c>
      <c r="C83" s="83">
        <v>64</v>
      </c>
      <c r="D83" s="84">
        <v>1</v>
      </c>
      <c r="E83" s="84">
        <v>65</v>
      </c>
      <c r="F83" s="84">
        <v>486</v>
      </c>
      <c r="G83" s="84">
        <v>551</v>
      </c>
      <c r="H83" s="84">
        <v>-17</v>
      </c>
      <c r="I83" s="84">
        <v>496</v>
      </c>
      <c r="J83" s="84">
        <v>93</v>
      </c>
      <c r="K83" s="84">
        <v>1140</v>
      </c>
      <c r="L83" s="84">
        <v>49787</v>
      </c>
    </row>
    <row r="84" ht="25" customHeight="1">
      <c r="B84" s="77">
        <v>43965</v>
      </c>
      <c r="C84" s="80">
        <v>59</v>
      </c>
      <c r="D84" s="81">
        <v>2</v>
      </c>
      <c r="E84" s="81">
        <v>61</v>
      </c>
      <c r="F84" s="81">
        <v>463</v>
      </c>
      <c r="G84" s="81">
        <v>524</v>
      </c>
      <c r="H84" s="81">
        <v>-27</v>
      </c>
      <c r="I84" s="81">
        <v>524</v>
      </c>
      <c r="J84" s="81">
        <v>95</v>
      </c>
      <c r="K84" s="81">
        <v>1143</v>
      </c>
      <c r="L84" s="81">
        <v>51050</v>
      </c>
    </row>
    <row r="85" ht="25" customHeight="1">
      <c r="B85" s="77">
        <v>43966</v>
      </c>
      <c r="C85" s="83">
        <v>56</v>
      </c>
      <c r="D85" s="84">
        <v>2</v>
      </c>
      <c r="E85" s="84">
        <v>58</v>
      </c>
      <c r="F85" s="84">
        <v>447</v>
      </c>
      <c r="G85" s="84">
        <v>505</v>
      </c>
      <c r="H85" s="84">
        <v>-19</v>
      </c>
      <c r="I85" s="84">
        <v>544</v>
      </c>
      <c r="J85" s="84">
        <v>95</v>
      </c>
      <c r="K85" s="84">
        <v>1144</v>
      </c>
      <c r="L85" s="84">
        <v>52701</v>
      </c>
    </row>
    <row r="86" ht="25" customHeight="1">
      <c r="B86" s="77">
        <v>43967</v>
      </c>
      <c r="C86" s="80">
        <v>56</v>
      </c>
      <c r="D86" s="81">
        <v>2</v>
      </c>
      <c r="E86" s="81">
        <v>58</v>
      </c>
      <c r="F86" s="81">
        <v>416</v>
      </c>
      <c r="G86" s="81">
        <v>474</v>
      </c>
      <c r="H86" s="81">
        <v>-31</v>
      </c>
      <c r="I86" s="81">
        <v>582</v>
      </c>
      <c r="J86" s="81">
        <v>95</v>
      </c>
      <c r="K86" s="81">
        <v>1151</v>
      </c>
      <c r="L86" s="81">
        <v>54091</v>
      </c>
    </row>
    <row r="87" ht="25" customHeight="1">
      <c r="B87" s="77">
        <v>43968</v>
      </c>
      <c r="C87" s="83">
        <v>56</v>
      </c>
      <c r="D87" s="84">
        <v>2</v>
      </c>
      <c r="E87" s="84">
        <v>58</v>
      </c>
      <c r="F87" s="84">
        <v>364</v>
      </c>
      <c r="G87" s="84">
        <v>422</v>
      </c>
      <c r="H87" s="84">
        <v>-52</v>
      </c>
      <c r="I87" s="84">
        <v>634</v>
      </c>
      <c r="J87" s="84">
        <v>95</v>
      </c>
      <c r="K87" s="84">
        <v>1151</v>
      </c>
      <c r="L87" s="84">
        <v>55304</v>
      </c>
    </row>
    <row r="88" ht="25" customHeight="1">
      <c r="B88" s="77">
        <v>43969</v>
      </c>
      <c r="C88" s="80">
        <v>53</v>
      </c>
      <c r="D88" s="81">
        <v>2</v>
      </c>
      <c r="E88" s="81">
        <v>55</v>
      </c>
      <c r="F88" s="81">
        <v>346</v>
      </c>
      <c r="G88" s="81">
        <v>401</v>
      </c>
      <c r="H88" s="81">
        <v>-21</v>
      </c>
      <c r="I88" s="81">
        <v>655</v>
      </c>
      <c r="J88" s="81">
        <v>95</v>
      </c>
      <c r="K88" s="81">
        <v>1151</v>
      </c>
      <c r="L88" s="81">
        <v>56167</v>
      </c>
    </row>
    <row r="89" ht="25" customHeight="1">
      <c r="B89" s="77">
        <v>43970</v>
      </c>
      <c r="C89" s="83">
        <v>50</v>
      </c>
      <c r="D89" s="84">
        <v>2</v>
      </c>
      <c r="E89" s="84">
        <v>52</v>
      </c>
      <c r="F89" s="84">
        <v>330</v>
      </c>
      <c r="G89" s="84">
        <v>382</v>
      </c>
      <c r="H89" s="84">
        <v>-19</v>
      </c>
      <c r="I89" s="84">
        <v>676</v>
      </c>
      <c r="J89" s="84">
        <v>95</v>
      </c>
      <c r="K89" s="84">
        <v>1153</v>
      </c>
      <c r="L89" s="84">
        <v>57310</v>
      </c>
    </row>
    <row r="90" ht="25" customHeight="1">
      <c r="B90" s="77">
        <v>43971</v>
      </c>
      <c r="C90" s="80">
        <v>49</v>
      </c>
      <c r="D90" s="81">
        <v>1</v>
      </c>
      <c r="E90" s="81">
        <v>50</v>
      </c>
      <c r="F90" s="81">
        <v>303</v>
      </c>
      <c r="G90" s="81">
        <v>353</v>
      </c>
      <c r="H90" s="81">
        <v>-29</v>
      </c>
      <c r="I90" s="81">
        <v>707</v>
      </c>
      <c r="J90" s="81">
        <v>96</v>
      </c>
      <c r="K90" s="81">
        <v>1156</v>
      </c>
      <c r="L90" s="81">
        <v>58468</v>
      </c>
    </row>
    <row r="91" ht="25" customHeight="1">
      <c r="B91" s="77">
        <v>43972</v>
      </c>
      <c r="C91" s="83">
        <v>47</v>
      </c>
      <c r="D91" s="84">
        <v>1</v>
      </c>
      <c r="E91" s="84">
        <v>48</v>
      </c>
      <c r="F91" s="84">
        <v>278</v>
      </c>
      <c r="G91" s="84">
        <v>326</v>
      </c>
      <c r="H91" s="84">
        <v>-27</v>
      </c>
      <c r="I91" s="84">
        <v>734</v>
      </c>
      <c r="J91" s="84">
        <v>96</v>
      </c>
      <c r="K91" s="84">
        <v>1156</v>
      </c>
      <c r="L91" s="84">
        <v>59724</v>
      </c>
    </row>
    <row r="92" ht="25" customHeight="1">
      <c r="B92" s="77">
        <v>43973</v>
      </c>
      <c r="C92" s="80">
        <v>47</v>
      </c>
      <c r="D92" s="81">
        <v>1</v>
      </c>
      <c r="E92" s="81">
        <v>48</v>
      </c>
      <c r="F92" s="81">
        <v>254</v>
      </c>
      <c r="G92" s="81">
        <v>302</v>
      </c>
      <c r="H92" s="81">
        <v>-24</v>
      </c>
      <c r="I92" s="81">
        <v>759</v>
      </c>
      <c r="J92" s="81">
        <v>96</v>
      </c>
      <c r="K92" s="81">
        <v>1157</v>
      </c>
      <c r="L92" s="81">
        <v>60847</v>
      </c>
    </row>
    <row r="93" ht="25" customHeight="1">
      <c r="B93" s="77">
        <v>43974</v>
      </c>
      <c r="C93" s="83">
        <v>43</v>
      </c>
      <c r="D93" s="84">
        <v>1</v>
      </c>
      <c r="E93" s="84">
        <v>44</v>
      </c>
      <c r="F93" s="84">
        <v>244</v>
      </c>
      <c r="G93" s="84">
        <v>288</v>
      </c>
      <c r="H93" s="84">
        <v>-14</v>
      </c>
      <c r="I93" s="84">
        <v>773</v>
      </c>
      <c r="J93" s="84">
        <v>96</v>
      </c>
      <c r="K93" s="84">
        <v>1157</v>
      </c>
      <c r="L93" s="84">
        <v>61892</v>
      </c>
    </row>
    <row r="94" ht="25" customHeight="1">
      <c r="B94" s="77">
        <v>43975</v>
      </c>
      <c r="C94" s="80">
        <v>43</v>
      </c>
      <c r="D94" s="81">
        <v>1</v>
      </c>
      <c r="E94" s="81">
        <v>44</v>
      </c>
      <c r="F94" s="81">
        <v>231</v>
      </c>
      <c r="G94" s="81">
        <v>275</v>
      </c>
      <c r="H94" s="81">
        <v>-13</v>
      </c>
      <c r="I94" s="81">
        <v>786</v>
      </c>
      <c r="J94" s="81">
        <v>96</v>
      </c>
      <c r="K94" s="81">
        <v>1157</v>
      </c>
      <c r="L94" s="81">
        <v>62952</v>
      </c>
    </row>
    <row r="95" ht="25" customHeight="1">
      <c r="B95" s="77">
        <v>43976</v>
      </c>
      <c r="C95" s="83">
        <v>42</v>
      </c>
      <c r="D95" s="84">
        <v>1</v>
      </c>
      <c r="E95" s="84">
        <v>43</v>
      </c>
      <c r="F95" s="84">
        <v>221</v>
      </c>
      <c r="G95" s="84">
        <v>264</v>
      </c>
      <c r="H95" s="84">
        <v>-11</v>
      </c>
      <c r="I95" s="84">
        <v>797</v>
      </c>
      <c r="J95" s="84">
        <v>96</v>
      </c>
      <c r="K95" s="84">
        <v>1157</v>
      </c>
      <c r="L95" s="84">
        <v>63508</v>
      </c>
    </row>
    <row r="96" ht="25" customHeight="1">
      <c r="B96" s="77">
        <v>43977</v>
      </c>
      <c r="C96" s="80">
        <v>41</v>
      </c>
      <c r="D96" s="81">
        <v>1</v>
      </c>
      <c r="E96" s="81">
        <v>42</v>
      </c>
      <c r="F96" s="81">
        <v>196</v>
      </c>
      <c r="G96" s="81">
        <v>238</v>
      </c>
      <c r="H96" s="81">
        <v>-26</v>
      </c>
      <c r="I96" s="81">
        <v>823</v>
      </c>
      <c r="J96" s="81">
        <v>96</v>
      </c>
      <c r="K96" s="81">
        <v>1157</v>
      </c>
      <c r="L96" s="81">
        <v>64514</v>
      </c>
    </row>
    <row r="97" ht="25" customHeight="1">
      <c r="B97" s="77">
        <v>43978</v>
      </c>
      <c r="C97" s="83">
        <v>35</v>
      </c>
      <c r="D97" s="84">
        <v>1</v>
      </c>
      <c r="E97" s="84">
        <v>36</v>
      </c>
      <c r="F97" s="84">
        <v>154</v>
      </c>
      <c r="G97" s="84">
        <v>190</v>
      </c>
      <c r="H97" s="84">
        <v>-48</v>
      </c>
      <c r="I97" s="84">
        <v>872</v>
      </c>
      <c r="J97" s="84">
        <v>96</v>
      </c>
      <c r="K97" s="84">
        <v>1158</v>
      </c>
      <c r="L97" s="84">
        <v>65631</v>
      </c>
    </row>
    <row r="98" ht="25" customHeight="1">
      <c r="B98" s="77">
        <v>43979</v>
      </c>
      <c r="C98" s="80">
        <v>31</v>
      </c>
      <c r="D98" s="81">
        <v>1</v>
      </c>
      <c r="E98" s="81">
        <v>32</v>
      </c>
      <c r="F98" s="81">
        <v>138</v>
      </c>
      <c r="G98" s="81">
        <v>170</v>
      </c>
      <c r="H98" s="81">
        <v>-20</v>
      </c>
      <c r="I98" s="81">
        <v>892</v>
      </c>
      <c r="J98" s="81">
        <v>96</v>
      </c>
      <c r="K98" s="81">
        <v>1158</v>
      </c>
      <c r="L98" s="81">
        <v>66956</v>
      </c>
    </row>
    <row r="99" ht="25" customHeight="1">
      <c r="B99" s="77">
        <v>43980</v>
      </c>
      <c r="C99" s="83">
        <v>25</v>
      </c>
      <c r="D99" s="84">
        <v>1</v>
      </c>
      <c r="E99" s="84">
        <v>26</v>
      </c>
      <c r="F99" s="84">
        <v>133</v>
      </c>
      <c r="G99" s="84">
        <v>159</v>
      </c>
      <c r="H99" s="84">
        <v>-11</v>
      </c>
      <c r="I99" s="84">
        <v>902</v>
      </c>
      <c r="J99" s="84">
        <v>97</v>
      </c>
      <c r="K99" s="84">
        <v>1158</v>
      </c>
      <c r="L99" s="84">
        <v>68131</v>
      </c>
    </row>
    <row r="100" ht="25" customHeight="1">
      <c r="B100" s="77">
        <v>43981</v>
      </c>
      <c r="C100" s="80">
        <v>23</v>
      </c>
      <c r="D100" s="81">
        <v>1</v>
      </c>
      <c r="E100" s="81">
        <v>24</v>
      </c>
      <c r="F100" s="81">
        <v>127</v>
      </c>
      <c r="G100" s="81">
        <v>151</v>
      </c>
      <c r="H100" s="81">
        <v>-8</v>
      </c>
      <c r="I100" s="81">
        <v>910</v>
      </c>
      <c r="J100" s="81">
        <v>97</v>
      </c>
      <c r="K100" s="81">
        <v>1158</v>
      </c>
      <c r="L100" s="81">
        <v>69334</v>
      </c>
    </row>
    <row r="101" ht="25" customHeight="1">
      <c r="B101" s="77">
        <v>43982</v>
      </c>
      <c r="C101" s="83">
        <v>22</v>
      </c>
      <c r="D101" s="84">
        <v>1</v>
      </c>
      <c r="E101" s="84">
        <v>23</v>
      </c>
      <c r="F101" s="84">
        <v>121</v>
      </c>
      <c r="G101" s="84">
        <v>144</v>
      </c>
      <c r="H101" s="84">
        <v>-7</v>
      </c>
      <c r="I101" s="84">
        <v>917</v>
      </c>
      <c r="J101" s="84">
        <v>97</v>
      </c>
      <c r="K101" s="84">
        <v>1158</v>
      </c>
      <c r="L101" s="84">
        <v>70274</v>
      </c>
    </row>
    <row r="102" ht="25" customHeight="1">
      <c r="B102" s="77">
        <v>43983</v>
      </c>
      <c r="C102" s="80">
        <v>20</v>
      </c>
      <c r="D102" s="81">
        <v>1</v>
      </c>
      <c r="E102" s="81">
        <v>21</v>
      </c>
      <c r="F102" s="81">
        <v>114</v>
      </c>
      <c r="G102" s="81">
        <v>135</v>
      </c>
      <c r="H102" s="81">
        <v>-9</v>
      </c>
      <c r="I102" s="81">
        <v>926</v>
      </c>
      <c r="J102" s="81">
        <v>97</v>
      </c>
      <c r="K102" s="81">
        <v>1158</v>
      </c>
      <c r="L102" s="81">
        <v>70892</v>
      </c>
    </row>
    <row r="103" ht="25" customHeight="1">
      <c r="B103" s="77">
        <v>43984</v>
      </c>
      <c r="C103" s="83">
        <v>20</v>
      </c>
      <c r="D103" s="84">
        <v>1</v>
      </c>
      <c r="E103" s="84">
        <v>21</v>
      </c>
      <c r="F103" s="84">
        <v>91</v>
      </c>
      <c r="G103" s="84">
        <v>112</v>
      </c>
      <c r="H103" s="84">
        <v>-23</v>
      </c>
      <c r="I103" s="84">
        <v>949</v>
      </c>
      <c r="J103" s="84">
        <v>97</v>
      </c>
      <c r="K103" s="84">
        <v>1158</v>
      </c>
      <c r="L103" s="84">
        <v>71617</v>
      </c>
    </row>
    <row r="104" ht="25" customHeight="1">
      <c r="B104" s="77">
        <v>43985</v>
      </c>
      <c r="C104" s="80">
        <v>20</v>
      </c>
      <c r="D104" s="81">
        <v>0</v>
      </c>
      <c r="E104" s="81">
        <v>20</v>
      </c>
      <c r="F104" s="81">
        <v>90</v>
      </c>
      <c r="G104" s="81">
        <v>110</v>
      </c>
      <c r="H104" s="81">
        <v>-2</v>
      </c>
      <c r="I104" s="81">
        <v>951</v>
      </c>
      <c r="J104" s="81">
        <v>97</v>
      </c>
      <c r="K104" s="81">
        <v>1158</v>
      </c>
      <c r="L104" s="81">
        <v>72237</v>
      </c>
    </row>
    <row r="105" ht="25" customHeight="1">
      <c r="B105" s="77">
        <v>43986</v>
      </c>
      <c r="C105" s="83">
        <v>19</v>
      </c>
      <c r="D105" s="84">
        <v>0</v>
      </c>
      <c r="E105" s="84">
        <v>19</v>
      </c>
      <c r="F105" s="84">
        <v>83</v>
      </c>
      <c r="G105" s="84">
        <v>102</v>
      </c>
      <c r="H105" s="84">
        <v>-8</v>
      </c>
      <c r="I105" s="84">
        <v>959</v>
      </c>
      <c r="J105" s="84">
        <v>97</v>
      </c>
      <c r="K105" s="84">
        <v>1158</v>
      </c>
      <c r="L105" s="84">
        <v>73072</v>
      </c>
    </row>
    <row r="106" ht="25" customHeight="1">
      <c r="B106" s="77">
        <v>43987</v>
      </c>
      <c r="C106" s="80">
        <v>18</v>
      </c>
      <c r="D106" s="81">
        <v>0</v>
      </c>
      <c r="E106" s="81">
        <v>18</v>
      </c>
      <c r="F106" s="81">
        <v>79</v>
      </c>
      <c r="G106" s="81">
        <v>97</v>
      </c>
      <c r="H106" s="81">
        <v>-5</v>
      </c>
      <c r="I106" s="81">
        <v>965</v>
      </c>
      <c r="J106" s="81">
        <v>97</v>
      </c>
      <c r="K106" s="81">
        <v>1159</v>
      </c>
      <c r="L106" s="81">
        <v>74186</v>
      </c>
    </row>
    <row r="107" ht="25" customHeight="1">
      <c r="B107" s="77">
        <v>43988</v>
      </c>
      <c r="C107" s="83">
        <v>18</v>
      </c>
      <c r="D107" s="84">
        <v>0</v>
      </c>
      <c r="E107" s="84">
        <v>18</v>
      </c>
      <c r="F107" s="84">
        <v>73</v>
      </c>
      <c r="G107" s="84">
        <v>91</v>
      </c>
      <c r="H107" s="84">
        <v>-6</v>
      </c>
      <c r="I107" s="84">
        <v>971</v>
      </c>
      <c r="J107" s="84">
        <v>97</v>
      </c>
      <c r="K107" s="84">
        <v>1159</v>
      </c>
      <c r="L107" s="84">
        <v>75290</v>
      </c>
    </row>
    <row r="108" ht="25" customHeight="1">
      <c r="B108" s="77">
        <v>43989</v>
      </c>
      <c r="C108" s="80">
        <v>18</v>
      </c>
      <c r="D108" s="81">
        <v>0</v>
      </c>
      <c r="E108" s="81">
        <v>18</v>
      </c>
      <c r="F108" s="81">
        <v>73</v>
      </c>
      <c r="G108" s="81">
        <v>91</v>
      </c>
      <c r="H108" s="81">
        <v>0</v>
      </c>
      <c r="I108" s="81">
        <v>971</v>
      </c>
      <c r="J108" s="81">
        <v>97</v>
      </c>
      <c r="K108" s="81">
        <v>1159</v>
      </c>
      <c r="L108" s="81">
        <v>76142</v>
      </c>
    </row>
    <row r="109" ht="25" customHeight="1">
      <c r="B109" s="77">
        <v>43990</v>
      </c>
      <c r="C109" s="83">
        <v>18</v>
      </c>
      <c r="D109" s="84">
        <v>0</v>
      </c>
      <c r="E109" s="84">
        <v>18</v>
      </c>
      <c r="F109" s="84">
        <v>59</v>
      </c>
      <c r="G109" s="84">
        <v>77</v>
      </c>
      <c r="H109" s="84">
        <v>-14</v>
      </c>
      <c r="I109" s="84">
        <v>985</v>
      </c>
      <c r="J109" s="84">
        <v>97</v>
      </c>
      <c r="K109" s="84">
        <v>1159</v>
      </c>
      <c r="L109" s="84">
        <v>76501</v>
      </c>
    </row>
    <row r="110" ht="25" customHeight="1">
      <c r="B110" s="77">
        <v>43991</v>
      </c>
      <c r="C110" s="80">
        <v>18</v>
      </c>
      <c r="D110" s="81">
        <v>0</v>
      </c>
      <c r="E110" s="81">
        <v>18</v>
      </c>
      <c r="F110" s="81">
        <v>50</v>
      </c>
      <c r="G110" s="81">
        <v>68</v>
      </c>
      <c r="H110" s="81">
        <v>-9</v>
      </c>
      <c r="I110" s="81">
        <v>994</v>
      </c>
      <c r="J110" s="81">
        <v>97</v>
      </c>
      <c r="K110" s="81">
        <v>1159</v>
      </c>
      <c r="L110" s="81">
        <v>77216</v>
      </c>
    </row>
    <row r="111" ht="25" customHeight="1">
      <c r="B111" s="77">
        <v>43992</v>
      </c>
      <c r="C111" s="83">
        <v>18</v>
      </c>
      <c r="D111" s="84">
        <v>0</v>
      </c>
      <c r="E111" s="84">
        <v>18</v>
      </c>
      <c r="F111" s="84">
        <v>36</v>
      </c>
      <c r="G111" s="84">
        <v>54</v>
      </c>
      <c r="H111" s="84">
        <v>-14</v>
      </c>
      <c r="I111" s="84">
        <v>1008</v>
      </c>
      <c r="J111" s="84">
        <v>97</v>
      </c>
      <c r="K111" s="84">
        <v>1159</v>
      </c>
      <c r="L111" s="84">
        <v>78174</v>
      </c>
    </row>
    <row r="112" ht="25" customHeight="1">
      <c r="B112" s="77">
        <v>43993</v>
      </c>
      <c r="C112" s="80">
        <v>16</v>
      </c>
      <c r="D112" s="81">
        <v>1</v>
      </c>
      <c r="E112" s="81">
        <v>17</v>
      </c>
      <c r="F112" s="81">
        <v>35</v>
      </c>
      <c r="G112" s="81">
        <v>52</v>
      </c>
      <c r="H112" s="81">
        <v>-2</v>
      </c>
      <c r="I112" s="81">
        <v>1012</v>
      </c>
      <c r="J112" s="81">
        <v>97</v>
      </c>
      <c r="K112" s="81">
        <v>1161</v>
      </c>
      <c r="L112" s="81">
        <v>79025</v>
      </c>
    </row>
    <row r="113" ht="25" customHeight="1">
      <c r="B113" s="77">
        <v>43994</v>
      </c>
      <c r="C113" s="83">
        <v>16</v>
      </c>
      <c r="D113" s="84">
        <v>1</v>
      </c>
      <c r="E113" s="84">
        <v>17</v>
      </c>
      <c r="F113" s="84">
        <v>30</v>
      </c>
      <c r="G113" s="84">
        <v>47</v>
      </c>
      <c r="H113" s="84">
        <v>-5</v>
      </c>
      <c r="I113" s="84">
        <v>1017</v>
      </c>
      <c r="J113" s="84">
        <v>97</v>
      </c>
      <c r="K113" s="84">
        <v>1161</v>
      </c>
      <c r="L113" s="84">
        <v>80063</v>
      </c>
    </row>
    <row r="114" ht="25" customHeight="1">
      <c r="B114" s="77">
        <v>43995</v>
      </c>
      <c r="C114" s="80">
        <v>15</v>
      </c>
      <c r="D114" s="81">
        <v>1</v>
      </c>
      <c r="E114" s="81">
        <v>16</v>
      </c>
      <c r="F114" s="81">
        <v>29</v>
      </c>
      <c r="G114" s="81">
        <v>45</v>
      </c>
      <c r="H114" s="81">
        <v>-2</v>
      </c>
      <c r="I114" s="81">
        <v>1020</v>
      </c>
      <c r="J114" s="81">
        <v>97</v>
      </c>
      <c r="K114" s="81">
        <v>1162</v>
      </c>
      <c r="L114" s="81">
        <v>81255</v>
      </c>
    </row>
    <row r="115" ht="25" customHeight="1">
      <c r="B115" s="77">
        <v>43996</v>
      </c>
      <c r="C115" s="83">
        <v>15</v>
      </c>
      <c r="D115" s="84">
        <v>1</v>
      </c>
      <c r="E115" s="84">
        <v>16</v>
      </c>
      <c r="F115" s="84">
        <v>28</v>
      </c>
      <c r="G115" s="84">
        <v>44</v>
      </c>
      <c r="H115" s="84">
        <v>-1</v>
      </c>
      <c r="I115" s="84">
        <v>1021</v>
      </c>
      <c r="J115" s="84">
        <v>97</v>
      </c>
      <c r="K115" s="84">
        <v>1162</v>
      </c>
      <c r="L115" s="84">
        <v>81981</v>
      </c>
    </row>
    <row r="116" ht="25" customHeight="1">
      <c r="B116" s="77">
        <v>43997</v>
      </c>
      <c r="C116" s="80">
        <v>17</v>
      </c>
      <c r="D116" s="81">
        <v>1</v>
      </c>
      <c r="E116" s="81">
        <v>18</v>
      </c>
      <c r="F116" s="81">
        <v>19</v>
      </c>
      <c r="G116" s="81">
        <v>37</v>
      </c>
      <c r="H116" s="81">
        <v>-7</v>
      </c>
      <c r="I116" s="81">
        <v>1028</v>
      </c>
      <c r="J116" s="81">
        <v>97</v>
      </c>
      <c r="K116" s="81">
        <v>1162</v>
      </c>
      <c r="L116" s="81">
        <v>82392</v>
      </c>
    </row>
    <row r="117" ht="25" customHeight="1">
      <c r="B117" s="77">
        <v>43998</v>
      </c>
      <c r="C117" s="83">
        <v>18</v>
      </c>
      <c r="D117" s="84">
        <v>0</v>
      </c>
      <c r="E117" s="84">
        <v>18</v>
      </c>
      <c r="F117" s="84">
        <v>18</v>
      </c>
      <c r="G117" s="84">
        <v>36</v>
      </c>
      <c r="H117" s="84">
        <v>-1</v>
      </c>
      <c r="I117" s="84">
        <v>1029</v>
      </c>
      <c r="J117" s="84">
        <v>97</v>
      </c>
      <c r="K117" s="84">
        <v>1162</v>
      </c>
      <c r="L117" s="84">
        <v>83281</v>
      </c>
    </row>
    <row r="118" ht="25" customHeight="1">
      <c r="B118" s="77">
        <v>43999</v>
      </c>
      <c r="C118" s="80">
        <v>18</v>
      </c>
      <c r="D118" s="81">
        <v>0</v>
      </c>
      <c r="E118" s="81">
        <v>18</v>
      </c>
      <c r="F118" s="81">
        <v>15</v>
      </c>
      <c r="G118" s="81">
        <v>33</v>
      </c>
      <c r="H118" s="81">
        <v>-3</v>
      </c>
      <c r="I118" s="81">
        <v>1032</v>
      </c>
      <c r="J118" s="81">
        <v>97</v>
      </c>
      <c r="K118" s="81">
        <v>1162</v>
      </c>
      <c r="L118" s="81">
        <v>84265</v>
      </c>
    </row>
    <row r="119" ht="25" customHeight="1">
      <c r="B119" s="77">
        <v>44000</v>
      </c>
      <c r="C119" s="83">
        <v>18</v>
      </c>
      <c r="D119" s="84">
        <v>0</v>
      </c>
      <c r="E119" s="84">
        <v>18</v>
      </c>
      <c r="F119" s="84">
        <v>17</v>
      </c>
      <c r="G119" s="84">
        <v>35</v>
      </c>
      <c r="H119" s="84">
        <v>2</v>
      </c>
      <c r="I119" s="84">
        <v>1033</v>
      </c>
      <c r="J119" s="84">
        <v>97</v>
      </c>
      <c r="K119" s="84">
        <v>1165</v>
      </c>
      <c r="L119" s="84">
        <v>85222</v>
      </c>
    </row>
    <row r="120" ht="25" customHeight="1">
      <c r="B120" s="77">
        <v>44001</v>
      </c>
      <c r="C120" s="80">
        <v>18</v>
      </c>
      <c r="D120" s="81">
        <v>0</v>
      </c>
      <c r="E120" s="81">
        <v>18</v>
      </c>
      <c r="F120" s="81">
        <v>16</v>
      </c>
      <c r="G120" s="81">
        <v>34</v>
      </c>
      <c r="H120" s="81">
        <v>-1</v>
      </c>
      <c r="I120" s="81">
        <v>1034</v>
      </c>
      <c r="J120" s="81">
        <v>97</v>
      </c>
      <c r="K120" s="81">
        <v>1165</v>
      </c>
      <c r="L120" s="81">
        <v>86273</v>
      </c>
    </row>
    <row r="121" ht="25" customHeight="1">
      <c r="B121" s="77">
        <v>44002</v>
      </c>
      <c r="C121" s="83">
        <v>18</v>
      </c>
      <c r="D121" s="84">
        <v>0</v>
      </c>
      <c r="E121" s="84">
        <v>18</v>
      </c>
      <c r="F121" s="84">
        <v>12</v>
      </c>
      <c r="G121" s="84">
        <v>30</v>
      </c>
      <c r="H121" s="84">
        <v>-4</v>
      </c>
      <c r="I121" s="84">
        <v>1040</v>
      </c>
      <c r="J121" s="84">
        <v>97</v>
      </c>
      <c r="K121" s="84">
        <v>1167</v>
      </c>
      <c r="L121" s="84">
        <v>87292</v>
      </c>
    </row>
    <row r="122" ht="25" customHeight="1">
      <c r="B122" s="77">
        <v>44003</v>
      </c>
      <c r="C122" s="80">
        <v>17</v>
      </c>
      <c r="D122" s="81">
        <v>0</v>
      </c>
      <c r="E122" s="81">
        <v>17</v>
      </c>
      <c r="F122" s="81">
        <v>19</v>
      </c>
      <c r="G122" s="81">
        <v>36</v>
      </c>
      <c r="H122" s="81">
        <v>6</v>
      </c>
      <c r="I122" s="81">
        <v>1040</v>
      </c>
      <c r="J122" s="81">
        <v>97</v>
      </c>
      <c r="K122" s="81">
        <v>1173</v>
      </c>
      <c r="L122" s="81">
        <v>87935</v>
      </c>
    </row>
    <row r="123" ht="25" customHeight="1">
      <c r="B123" s="77">
        <v>44004</v>
      </c>
      <c r="C123" s="83">
        <v>15</v>
      </c>
      <c r="D123" s="84">
        <v>0</v>
      </c>
      <c r="E123" s="84">
        <v>15</v>
      </c>
      <c r="F123" s="84">
        <v>18</v>
      </c>
      <c r="G123" s="84">
        <v>33</v>
      </c>
      <c r="H123" s="84">
        <v>-3</v>
      </c>
      <c r="I123" s="84">
        <v>1044</v>
      </c>
      <c r="J123" s="84">
        <v>97</v>
      </c>
      <c r="K123" s="84">
        <v>1174</v>
      </c>
      <c r="L123" s="84">
        <v>88372</v>
      </c>
    </row>
    <row r="124" ht="25" customHeight="1">
      <c r="B124" s="77">
        <v>44005</v>
      </c>
      <c r="C124" s="80">
        <v>9</v>
      </c>
      <c r="D124" s="81">
        <v>0</v>
      </c>
      <c r="E124" s="81">
        <v>9</v>
      </c>
      <c r="F124" s="81">
        <v>19</v>
      </c>
      <c r="G124" s="81">
        <v>28</v>
      </c>
      <c r="H124" s="81">
        <v>-5</v>
      </c>
      <c r="I124" s="81">
        <v>1050</v>
      </c>
      <c r="J124" s="81">
        <v>97</v>
      </c>
      <c r="K124" s="81">
        <v>1175</v>
      </c>
      <c r="L124" s="81">
        <v>89226</v>
      </c>
    </row>
    <row r="125" ht="25" customHeight="1">
      <c r="B125" s="77">
        <v>44006</v>
      </c>
      <c r="C125" s="83">
        <v>9</v>
      </c>
      <c r="D125" s="84">
        <v>0</v>
      </c>
      <c r="E125" s="84">
        <v>9</v>
      </c>
      <c r="F125" s="84">
        <v>19</v>
      </c>
      <c r="G125" s="84">
        <v>28</v>
      </c>
      <c r="H125" s="84">
        <v>0</v>
      </c>
      <c r="I125" s="84">
        <v>1050</v>
      </c>
      <c r="J125" s="84">
        <v>97</v>
      </c>
      <c r="K125" s="84">
        <v>1175</v>
      </c>
      <c r="L125" s="84">
        <v>90262</v>
      </c>
    </row>
    <row r="126" ht="25" customHeight="1">
      <c r="B126" s="77">
        <v>44007</v>
      </c>
      <c r="C126" s="80">
        <v>10</v>
      </c>
      <c r="D126" s="81">
        <v>0</v>
      </c>
      <c r="E126" s="81">
        <v>10</v>
      </c>
      <c r="F126" s="81">
        <v>18</v>
      </c>
      <c r="G126" s="81">
        <v>28</v>
      </c>
      <c r="H126" s="81">
        <v>0</v>
      </c>
      <c r="I126" s="81">
        <v>1050</v>
      </c>
      <c r="J126" s="81">
        <v>97</v>
      </c>
      <c r="K126" s="81">
        <v>1175</v>
      </c>
      <c r="L126" s="81">
        <v>91283</v>
      </c>
    </row>
    <row r="127" ht="25" customHeight="1">
      <c r="B127" s="77">
        <v>44008</v>
      </c>
      <c r="C127" s="83">
        <v>9</v>
      </c>
      <c r="D127" s="84">
        <v>0</v>
      </c>
      <c r="E127" s="84">
        <v>9</v>
      </c>
      <c r="F127" s="84">
        <v>21</v>
      </c>
      <c r="G127" s="84">
        <v>30</v>
      </c>
      <c r="H127" s="84">
        <v>2</v>
      </c>
      <c r="I127" s="84">
        <v>1051</v>
      </c>
      <c r="J127" s="84">
        <v>97</v>
      </c>
      <c r="K127" s="84">
        <v>1178</v>
      </c>
      <c r="L127" s="84">
        <v>92448</v>
      </c>
    </row>
    <row r="128" ht="25" customHeight="1">
      <c r="B128" s="77">
        <v>44009</v>
      </c>
      <c r="C128" s="80">
        <v>9</v>
      </c>
      <c r="D128" s="81">
        <v>0</v>
      </c>
      <c r="E128" s="81">
        <v>9</v>
      </c>
      <c r="F128" s="81">
        <v>22</v>
      </c>
      <c r="G128" s="81">
        <v>31</v>
      </c>
      <c r="H128" s="81">
        <v>1</v>
      </c>
      <c r="I128" s="81">
        <v>1051</v>
      </c>
      <c r="J128" s="81">
        <v>97</v>
      </c>
      <c r="K128" s="81">
        <v>1179</v>
      </c>
      <c r="L128" s="81">
        <v>93372</v>
      </c>
    </row>
    <row r="129" ht="25" customHeight="1">
      <c r="B129" s="77">
        <v>44010</v>
      </c>
      <c r="C129" s="83">
        <v>4</v>
      </c>
      <c r="D129" s="84">
        <v>0</v>
      </c>
      <c r="E129" s="84">
        <v>4</v>
      </c>
      <c r="F129" s="84">
        <v>22</v>
      </c>
      <c r="G129" s="84">
        <v>26</v>
      </c>
      <c r="H129" s="84">
        <v>-5</v>
      </c>
      <c r="I129" s="84">
        <v>1057</v>
      </c>
      <c r="J129" s="84">
        <v>97</v>
      </c>
      <c r="K129" s="84">
        <v>1180</v>
      </c>
      <c r="L129" s="84">
        <v>93852</v>
      </c>
    </row>
    <row r="130" ht="25" customHeight="1">
      <c r="B130" s="77">
        <v>44011</v>
      </c>
      <c r="C130" s="80">
        <v>4</v>
      </c>
      <c r="D130" s="81">
        <v>0</v>
      </c>
      <c r="E130" s="81">
        <v>4</v>
      </c>
      <c r="F130" s="81">
        <v>22</v>
      </c>
      <c r="G130" s="81">
        <v>26</v>
      </c>
      <c r="H130" s="81">
        <v>0</v>
      </c>
      <c r="I130" s="81">
        <v>1057</v>
      </c>
      <c r="J130" s="81">
        <v>97</v>
      </c>
      <c r="K130" s="81">
        <v>1180</v>
      </c>
      <c r="L130" s="81">
        <v>94170</v>
      </c>
    </row>
    <row r="131" ht="25" customHeight="1">
      <c r="B131" s="77">
        <v>44012</v>
      </c>
      <c r="C131" s="83">
        <v>4</v>
      </c>
      <c r="D131" s="84">
        <v>0</v>
      </c>
      <c r="E131" s="84">
        <v>4</v>
      </c>
      <c r="F131" s="84">
        <v>23</v>
      </c>
      <c r="G131" s="84">
        <v>27</v>
      </c>
      <c r="H131" s="84">
        <v>1</v>
      </c>
      <c r="I131" s="84">
        <v>1057</v>
      </c>
      <c r="J131" s="84">
        <v>97</v>
      </c>
      <c r="K131" s="84">
        <v>1181</v>
      </c>
      <c r="L131" s="84">
        <v>95094</v>
      </c>
    </row>
    <row r="132" ht="25" customHeight="1">
      <c r="B132" s="77">
        <v>44013</v>
      </c>
      <c r="C132" s="80">
        <v>4</v>
      </c>
      <c r="D132" s="81">
        <v>0</v>
      </c>
      <c r="E132" s="81">
        <v>4</v>
      </c>
      <c r="F132" s="81">
        <v>22</v>
      </c>
      <c r="G132" s="81">
        <v>26</v>
      </c>
      <c r="H132" s="81">
        <v>-1</v>
      </c>
      <c r="I132" s="81">
        <v>1058</v>
      </c>
      <c r="J132" s="81">
        <v>97</v>
      </c>
      <c r="K132" s="81">
        <v>1181</v>
      </c>
      <c r="L132" s="81">
        <v>95926</v>
      </c>
    </row>
    <row r="133" ht="25" customHeight="1">
      <c r="B133" s="77">
        <v>44014</v>
      </c>
      <c r="C133" s="83">
        <v>4</v>
      </c>
      <c r="D133" s="84">
        <v>0</v>
      </c>
      <c r="E133" s="84">
        <v>4</v>
      </c>
      <c r="F133" s="84">
        <v>21</v>
      </c>
      <c r="G133" s="84">
        <v>25</v>
      </c>
      <c r="H133" s="84">
        <v>-1</v>
      </c>
      <c r="I133" s="84">
        <v>1059</v>
      </c>
      <c r="J133" s="84">
        <v>97</v>
      </c>
      <c r="K133" s="84">
        <v>1181</v>
      </c>
      <c r="L133" s="84">
        <v>96914</v>
      </c>
    </row>
    <row r="134" ht="25" customHeight="1">
      <c r="B134" s="77">
        <v>44015</v>
      </c>
      <c r="C134" s="80">
        <v>4</v>
      </c>
      <c r="D134" s="81">
        <v>0</v>
      </c>
      <c r="E134" s="81">
        <v>4</v>
      </c>
      <c r="F134" s="81">
        <v>21</v>
      </c>
      <c r="G134" s="81">
        <v>25</v>
      </c>
      <c r="H134" s="81">
        <v>0</v>
      </c>
      <c r="I134" s="81">
        <v>1060</v>
      </c>
      <c r="J134" s="81">
        <v>97</v>
      </c>
      <c r="K134" s="81">
        <v>1182</v>
      </c>
      <c r="L134" s="81">
        <v>97852</v>
      </c>
    </row>
    <row r="135" ht="25" customHeight="1">
      <c r="B135" s="77">
        <v>44016</v>
      </c>
      <c r="C135" s="83">
        <v>3</v>
      </c>
      <c r="D135" s="84">
        <v>0</v>
      </c>
      <c r="E135" s="84">
        <v>3</v>
      </c>
      <c r="F135" s="84">
        <v>23</v>
      </c>
      <c r="G135" s="84">
        <v>26</v>
      </c>
      <c r="H135" s="84">
        <v>1</v>
      </c>
      <c r="I135" s="84">
        <v>1060</v>
      </c>
      <c r="J135" s="84">
        <v>97</v>
      </c>
      <c r="K135" s="84">
        <v>1183</v>
      </c>
      <c r="L135" s="84">
        <v>98936</v>
      </c>
    </row>
    <row r="136" ht="25" customHeight="1">
      <c r="B136" s="77">
        <v>44017</v>
      </c>
      <c r="C136" s="80">
        <v>3</v>
      </c>
      <c r="D136" s="81">
        <v>0</v>
      </c>
      <c r="E136" s="81">
        <v>3</v>
      </c>
      <c r="F136" s="81">
        <v>23</v>
      </c>
      <c r="G136" s="81">
        <v>26</v>
      </c>
      <c r="H136" s="81">
        <v>0</v>
      </c>
      <c r="I136" s="81">
        <v>1060</v>
      </c>
      <c r="J136" s="81">
        <v>97</v>
      </c>
      <c r="K136" s="81">
        <v>1183</v>
      </c>
      <c r="L136" s="81">
        <v>99467</v>
      </c>
    </row>
    <row r="137" ht="25" customHeight="1">
      <c r="B137" s="77">
        <v>44018</v>
      </c>
      <c r="C137" s="83">
        <v>4</v>
      </c>
      <c r="D137" s="84">
        <v>0</v>
      </c>
      <c r="E137" s="84">
        <v>4</v>
      </c>
      <c r="F137" s="84">
        <v>22</v>
      </c>
      <c r="G137" s="84">
        <v>26</v>
      </c>
      <c r="H137" s="84">
        <v>0</v>
      </c>
      <c r="I137" s="84">
        <v>1060</v>
      </c>
      <c r="J137" s="84">
        <v>97</v>
      </c>
      <c r="K137" s="84">
        <v>1183</v>
      </c>
      <c r="L137" s="84">
        <v>99705</v>
      </c>
    </row>
    <row r="138" ht="25" customHeight="1">
      <c r="B138" s="77">
        <v>44019</v>
      </c>
      <c r="C138" s="80">
        <v>4</v>
      </c>
      <c r="D138" s="81">
        <v>0</v>
      </c>
      <c r="E138" s="81">
        <v>4</v>
      </c>
      <c r="F138" s="81">
        <v>23</v>
      </c>
      <c r="G138" s="81">
        <v>27</v>
      </c>
      <c r="H138" s="81">
        <v>1</v>
      </c>
      <c r="I138" s="81">
        <v>1060</v>
      </c>
      <c r="J138" s="81">
        <v>97</v>
      </c>
      <c r="K138" s="81">
        <v>1184</v>
      </c>
      <c r="L138" s="81">
        <v>100737</v>
      </c>
    </row>
    <row r="139" ht="25" customHeight="1">
      <c r="B139" s="77">
        <v>44020</v>
      </c>
      <c r="C139" s="83">
        <v>4</v>
      </c>
      <c r="D139" s="84">
        <v>0</v>
      </c>
      <c r="E139" s="84">
        <v>4</v>
      </c>
      <c r="F139" s="84">
        <v>24</v>
      </c>
      <c r="G139" s="84">
        <v>28</v>
      </c>
      <c r="H139" s="84">
        <v>1</v>
      </c>
      <c r="I139" s="84">
        <v>1060</v>
      </c>
      <c r="J139" s="84">
        <v>97</v>
      </c>
      <c r="K139" s="84">
        <v>1185</v>
      </c>
      <c r="L139" s="84">
        <v>101642</v>
      </c>
    </row>
    <row r="140" ht="25" customHeight="1">
      <c r="B140" s="77">
        <v>44021</v>
      </c>
      <c r="C140" s="80">
        <v>4</v>
      </c>
      <c r="D140" s="81">
        <v>0</v>
      </c>
      <c r="E140" s="81">
        <v>4</v>
      </c>
      <c r="F140" s="81">
        <v>24</v>
      </c>
      <c r="G140" s="81">
        <v>28</v>
      </c>
      <c r="H140" s="81">
        <v>0</v>
      </c>
      <c r="I140" s="81">
        <v>1060</v>
      </c>
      <c r="J140" s="81">
        <v>97</v>
      </c>
      <c r="K140" s="81">
        <v>1185</v>
      </c>
      <c r="L140" s="81">
        <v>102585</v>
      </c>
    </row>
    <row r="141" ht="25" customHeight="1">
      <c r="B141" s="77">
        <v>44022</v>
      </c>
      <c r="C141" s="83">
        <v>4</v>
      </c>
      <c r="D141" s="84">
        <v>0</v>
      </c>
      <c r="E141" s="84">
        <v>4</v>
      </c>
      <c r="F141" s="84">
        <v>23</v>
      </c>
      <c r="G141" s="84">
        <v>27</v>
      </c>
      <c r="H141" s="84">
        <v>-1</v>
      </c>
      <c r="I141" s="84">
        <v>1062</v>
      </c>
      <c r="J141" s="84">
        <v>97</v>
      </c>
      <c r="K141" s="84">
        <v>1186</v>
      </c>
      <c r="L141" s="84">
        <v>103582</v>
      </c>
    </row>
    <row r="142" ht="25" customHeight="1">
      <c r="B142" s="77">
        <v>44023</v>
      </c>
      <c r="C142" s="80">
        <v>4</v>
      </c>
      <c r="D142" s="81">
        <v>0</v>
      </c>
      <c r="E142" s="81">
        <v>4</v>
      </c>
      <c r="F142" s="81">
        <v>25</v>
      </c>
      <c r="G142" s="81">
        <v>29</v>
      </c>
      <c r="H142" s="81">
        <v>2</v>
      </c>
      <c r="I142" s="81">
        <v>1062</v>
      </c>
      <c r="J142" s="81">
        <v>97</v>
      </c>
      <c r="K142" s="81">
        <v>1188</v>
      </c>
      <c r="L142" s="81">
        <v>104475</v>
      </c>
    </row>
    <row r="143" ht="25" customHeight="1">
      <c r="B143" s="77">
        <v>44024</v>
      </c>
      <c r="C143" s="83">
        <v>4</v>
      </c>
      <c r="D143" s="84">
        <v>0</v>
      </c>
      <c r="E143" s="84">
        <v>4</v>
      </c>
      <c r="F143" s="84">
        <v>53</v>
      </c>
      <c r="G143" s="84">
        <v>57</v>
      </c>
      <c r="H143" s="84">
        <v>28</v>
      </c>
      <c r="I143" s="84">
        <v>1062</v>
      </c>
      <c r="J143" s="84">
        <v>97</v>
      </c>
      <c r="K143" s="84">
        <v>1216</v>
      </c>
      <c r="L143" s="84">
        <v>105034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142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57" customWidth="1"/>
    <col min="2" max="8" width="16.3516" style="257" customWidth="1"/>
    <col min="9" max="16384" width="16.3516" style="257" customWidth="1"/>
  </cols>
  <sheetData>
    <row r="1" ht="74.55" customHeight="1"/>
    <row r="2" ht="68.15" customHeight="1">
      <c r="B2" t="s" s="3">
        <v>1</v>
      </c>
      <c r="C2" t="s" s="22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4">
        <v>25</v>
      </c>
    </row>
    <row r="3" ht="26" customHeight="1">
      <c r="B3" s="230">
        <v>43885</v>
      </c>
      <c r="C3" s="45">
        <v>0</v>
      </c>
      <c r="D3" s="138">
        <v>0</v>
      </c>
      <c r="E3" s="128">
        <v>0</v>
      </c>
      <c r="F3" s="128">
        <v>0</v>
      </c>
      <c r="G3" s="128">
        <v>1</v>
      </c>
      <c r="H3" s="128">
        <f>1</f>
        <v>1</v>
      </c>
    </row>
    <row r="4" ht="26" customHeight="1">
      <c r="B4" s="44">
        <v>43886</v>
      </c>
      <c r="C4" s="49">
        <v>0</v>
      </c>
      <c r="D4" s="258">
        <f>'Calabria-main'!J5-'Calabria-main'!J4</f>
        <v>0</v>
      </c>
      <c r="E4" s="130">
        <v>0</v>
      </c>
      <c r="F4" s="130">
        <f>D4-D3</f>
        <v>0</v>
      </c>
      <c r="G4" s="130">
        <f>E4-E3</f>
        <v>0</v>
      </c>
      <c r="H4" s="130">
        <f>'Calabria-main'!L5-'Calabria-main'!L4</f>
        <v>1</v>
      </c>
    </row>
    <row r="5" ht="26" customHeight="1">
      <c r="B5" s="44">
        <v>43887</v>
      </c>
      <c r="C5" s="45">
        <v>0</v>
      </c>
      <c r="D5" s="138">
        <f>'Calabria-main'!J6-'Calabria-main'!J5</f>
        <v>0</v>
      </c>
      <c r="E5" s="128">
        <v>0</v>
      </c>
      <c r="F5" s="128">
        <f>D5-D4</f>
        <v>0</v>
      </c>
      <c r="G5" s="128">
        <f>E5-E4</f>
        <v>0</v>
      </c>
      <c r="H5" s="128">
        <f>'Calabria-main'!L6-'Calabria-main'!L5</f>
        <v>1</v>
      </c>
    </row>
    <row r="6" ht="26" customHeight="1">
      <c r="B6" s="44">
        <v>43888</v>
      </c>
      <c r="C6" s="49">
        <v>0</v>
      </c>
      <c r="D6" s="258">
        <f>'Calabria-main'!J7-'Calabria-main'!J6</f>
        <v>0</v>
      </c>
      <c r="E6" s="130">
        <v>0</v>
      </c>
      <c r="F6" s="130">
        <f>D6-D5</f>
        <v>0</v>
      </c>
      <c r="G6" s="130">
        <f>E6-E5</f>
        <v>0</v>
      </c>
      <c r="H6" s="130">
        <f>'Calabria-main'!L7-'Calabria-main'!L6</f>
        <v>11</v>
      </c>
    </row>
    <row r="7" ht="26" customHeight="1">
      <c r="B7" s="44">
        <v>43889</v>
      </c>
      <c r="C7" s="45">
        <v>1</v>
      </c>
      <c r="D7" s="138">
        <f>'Calabria-main'!J8-'Calabria-main'!J7</f>
        <v>0</v>
      </c>
      <c r="E7" s="128">
        <v>1</v>
      </c>
      <c r="F7" s="128">
        <f>D7-D6</f>
        <v>0</v>
      </c>
      <c r="G7" s="128">
        <f>E7-E6</f>
        <v>1</v>
      </c>
      <c r="H7" s="128">
        <f>'Calabria-main'!L8-'Calabria-main'!L7</f>
        <v>7</v>
      </c>
    </row>
    <row r="8" ht="26" customHeight="1">
      <c r="B8" s="44">
        <v>43890</v>
      </c>
      <c r="C8" s="49">
        <v>0</v>
      </c>
      <c r="D8" s="258">
        <f>'Calabria-main'!J9-'Calabria-main'!J8</f>
        <v>0</v>
      </c>
      <c r="E8" s="130">
        <v>0</v>
      </c>
      <c r="F8" s="130">
        <f>D8-D7</f>
        <v>0</v>
      </c>
      <c r="G8" s="130">
        <f>E8-E7</f>
        <v>-1</v>
      </c>
      <c r="H8" s="130">
        <f>'Calabria-main'!L9-'Calabria-main'!L8</f>
        <v>6</v>
      </c>
    </row>
    <row r="9" ht="26" customHeight="1">
      <c r="B9" s="44">
        <v>43891</v>
      </c>
      <c r="C9" s="45">
        <v>0</v>
      </c>
      <c r="D9" s="138">
        <f>'Calabria-main'!J10-'Calabria-main'!J9</f>
        <v>0</v>
      </c>
      <c r="E9" s="128">
        <v>0</v>
      </c>
      <c r="F9" s="128">
        <f>D9-D8</f>
        <v>0</v>
      </c>
      <c r="G9" s="128">
        <f>E9-E8</f>
        <v>0</v>
      </c>
      <c r="H9" s="128">
        <f>'Calabria-main'!L10-'Calabria-main'!L9</f>
        <v>8</v>
      </c>
    </row>
    <row r="10" ht="26" customHeight="1">
      <c r="B10" s="44">
        <v>43892</v>
      </c>
      <c r="C10" s="49">
        <v>0</v>
      </c>
      <c r="D10" s="258">
        <f>'Calabria-main'!J11-'Calabria-main'!J10</f>
        <v>0</v>
      </c>
      <c r="E10" s="130">
        <v>0</v>
      </c>
      <c r="F10" s="130">
        <f>D10-D9</f>
        <v>0</v>
      </c>
      <c r="G10" s="130">
        <f>E10-E9</f>
        <v>0</v>
      </c>
      <c r="H10" s="130">
        <f>'Calabria-main'!L11-'Calabria-main'!L10</f>
        <v>4</v>
      </c>
    </row>
    <row r="11" ht="26" customHeight="1">
      <c r="B11" s="44">
        <v>43893</v>
      </c>
      <c r="C11" s="45">
        <v>0</v>
      </c>
      <c r="D11" s="138">
        <f>'Calabria-main'!J12-'Calabria-main'!J11</f>
        <v>0</v>
      </c>
      <c r="E11" s="128">
        <v>0</v>
      </c>
      <c r="F11" s="128">
        <f>D11-D10</f>
        <v>0</v>
      </c>
      <c r="G11" s="128">
        <f>E11-E10</f>
        <v>0</v>
      </c>
      <c r="H11" s="128">
        <f>'Calabria-main'!L12-'Calabria-main'!L11</f>
        <v>0</v>
      </c>
    </row>
    <row r="12" ht="26" customHeight="1">
      <c r="B12" s="44">
        <v>43894</v>
      </c>
      <c r="C12" s="49">
        <v>0</v>
      </c>
      <c r="D12" s="258">
        <f>'Calabria-main'!J13-'Calabria-main'!J12</f>
        <v>0</v>
      </c>
      <c r="E12" s="130">
        <v>0</v>
      </c>
      <c r="F12" s="130">
        <f>D12-D11</f>
        <v>0</v>
      </c>
      <c r="G12" s="130">
        <f>E12-E11</f>
        <v>0</v>
      </c>
      <c r="H12" s="130">
        <f>'Calabria-main'!L13-'Calabria-main'!L12</f>
        <v>7</v>
      </c>
    </row>
    <row r="13" ht="26" customHeight="1">
      <c r="B13" s="44">
        <v>43895</v>
      </c>
      <c r="C13" s="45">
        <v>1</v>
      </c>
      <c r="D13" s="138">
        <f>'Calabria-main'!J14-'Calabria-main'!J13</f>
        <v>0</v>
      </c>
      <c r="E13" s="128">
        <v>1</v>
      </c>
      <c r="F13" s="128">
        <f>D13-D12</f>
        <v>0</v>
      </c>
      <c r="G13" s="128">
        <f>E13-E12</f>
        <v>1</v>
      </c>
      <c r="H13" s="128">
        <f>'Calabria-main'!L14-'Calabria-main'!L13</f>
        <v>7</v>
      </c>
    </row>
    <row r="14" ht="27" customHeight="1">
      <c r="B14" s="236">
        <v>43896</v>
      </c>
      <c r="C14" s="49">
        <v>2</v>
      </c>
      <c r="D14" s="258">
        <f>'Calabria-main'!J15-'Calabria-main'!J14</f>
        <v>0</v>
      </c>
      <c r="E14" s="130">
        <v>2</v>
      </c>
      <c r="F14" s="130">
        <f>D14-D13</f>
        <v>0</v>
      </c>
      <c r="G14" s="130">
        <f>E14-E13</f>
        <v>1</v>
      </c>
      <c r="H14" s="130">
        <f>'Calabria-main'!L15-'Calabria-main'!L14</f>
        <v>46</v>
      </c>
    </row>
    <row r="15" ht="28" customHeight="1">
      <c r="B15" s="259">
        <v>43897</v>
      </c>
      <c r="C15" s="45">
        <v>0</v>
      </c>
      <c r="D15" s="138">
        <f>'Calabria-main'!J16-'Calabria-main'!J15</f>
        <v>0</v>
      </c>
      <c r="E15" s="128">
        <v>0</v>
      </c>
      <c r="F15" s="128">
        <f>D15-D14</f>
        <v>0</v>
      </c>
      <c r="G15" s="128">
        <f>E15-E14</f>
        <v>-2</v>
      </c>
      <c r="H15" s="128">
        <f>'Calabria-main'!L16-'Calabria-main'!L15</f>
        <v>14</v>
      </c>
    </row>
    <row r="16" ht="28" customHeight="1">
      <c r="B16" s="238">
        <v>43898</v>
      </c>
      <c r="C16" s="239">
        <v>5</v>
      </c>
      <c r="D16" s="258">
        <f>'Calabria-main'!J17-'Calabria-main'!J16</f>
        <v>0</v>
      </c>
      <c r="E16" s="130">
        <v>5</v>
      </c>
      <c r="F16" s="130">
        <f>D16-D15</f>
        <v>0</v>
      </c>
      <c r="G16" s="130">
        <f>E16-E15</f>
        <v>5</v>
      </c>
      <c r="H16" s="130">
        <f>'Calabria-main'!L17-'Calabria-main'!L16</f>
        <v>0</v>
      </c>
    </row>
    <row r="17" ht="28" customHeight="1">
      <c r="B17" s="259">
        <v>43899</v>
      </c>
      <c r="C17" s="244">
        <v>0</v>
      </c>
      <c r="D17" s="138">
        <f>'Calabria-main'!J18-'Calabria-main'!J17</f>
        <v>0</v>
      </c>
      <c r="E17" s="128">
        <v>2</v>
      </c>
      <c r="F17" s="128">
        <f>D17-D16</f>
        <v>0</v>
      </c>
      <c r="G17" s="128">
        <f>E17-E16</f>
        <v>-3</v>
      </c>
      <c r="H17" s="128">
        <f>'Calabria-main'!L18-'Calabria-main'!L17</f>
        <v>60</v>
      </c>
    </row>
    <row r="18" ht="27" customHeight="1">
      <c r="B18" s="70">
        <v>43900</v>
      </c>
      <c r="C18" s="248">
        <v>2</v>
      </c>
      <c r="D18" s="258">
        <f>'Calabria-main'!J19-'Calabria-main'!J18</f>
        <v>0</v>
      </c>
      <c r="E18" s="130">
        <v>2</v>
      </c>
      <c r="F18" s="130">
        <f>D18-D17</f>
        <v>0</v>
      </c>
      <c r="G18" s="130">
        <f>E18-E17</f>
        <v>0</v>
      </c>
      <c r="H18" s="130">
        <f>'Calabria-main'!L19-'Calabria-main'!L18</f>
        <v>187</v>
      </c>
    </row>
    <row r="19" ht="26" customHeight="1">
      <c r="B19" s="44">
        <v>43901</v>
      </c>
      <c r="C19" s="45">
        <v>6</v>
      </c>
      <c r="D19" s="138">
        <f>'Calabria-main'!J20-'Calabria-main'!J19</f>
        <v>0</v>
      </c>
      <c r="E19" s="128">
        <v>6</v>
      </c>
      <c r="F19" s="128">
        <f>D19-D18</f>
        <v>0</v>
      </c>
      <c r="G19" s="128">
        <f>E19-E18</f>
        <v>4</v>
      </c>
      <c r="H19" s="128">
        <f>'Calabria-main'!L20-'Calabria-main'!L19</f>
        <v>45</v>
      </c>
    </row>
    <row r="20" ht="26" customHeight="1">
      <c r="B20" s="44">
        <v>43902</v>
      </c>
      <c r="C20" s="49">
        <v>15</v>
      </c>
      <c r="D20" s="258">
        <f>'Calabria-main'!J21-'Calabria-main'!J20</f>
        <v>0</v>
      </c>
      <c r="E20" s="130">
        <v>14</v>
      </c>
      <c r="F20" s="130">
        <f>D20-D19</f>
        <v>0</v>
      </c>
      <c r="G20" s="130">
        <f>E20-E19</f>
        <v>8</v>
      </c>
      <c r="H20" s="130">
        <f>'Calabria-main'!L21-'Calabria-main'!L20</f>
        <v>78</v>
      </c>
    </row>
    <row r="21" ht="26" customHeight="1">
      <c r="B21" s="44">
        <v>43903</v>
      </c>
      <c r="C21" s="45">
        <v>5</v>
      </c>
      <c r="D21" s="138">
        <f>'Calabria-main'!J22-'Calabria-main'!J21</f>
        <v>0</v>
      </c>
      <c r="E21" s="128">
        <v>5</v>
      </c>
      <c r="F21" s="128">
        <f>D21-D20</f>
        <v>0</v>
      </c>
      <c r="G21" s="128">
        <f>E21-E20</f>
        <v>-9</v>
      </c>
      <c r="H21" s="128">
        <f>'Calabria-main'!L22-'Calabria-main'!L21</f>
        <v>21</v>
      </c>
    </row>
    <row r="22" ht="26" customHeight="1">
      <c r="B22" s="44">
        <v>43904</v>
      </c>
      <c r="C22" s="49">
        <v>22</v>
      </c>
      <c r="D22" s="258">
        <f>'Calabria-main'!J23-'Calabria-main'!J22</f>
        <v>0</v>
      </c>
      <c r="E22" s="130">
        <v>22</v>
      </c>
      <c r="F22" s="130">
        <f>D22-D21</f>
        <v>0</v>
      </c>
      <c r="G22" s="130">
        <f>E22-E21</f>
        <v>17</v>
      </c>
      <c r="H22" s="130">
        <f>'Calabria-main'!L23-'Calabria-main'!L22</f>
        <v>207</v>
      </c>
    </row>
    <row r="23" ht="26" customHeight="1">
      <c r="B23" s="44">
        <v>43905</v>
      </c>
      <c r="C23" s="45">
        <v>7</v>
      </c>
      <c r="D23" s="138">
        <f>'Calabria-main'!J24-'Calabria-main'!J23</f>
        <v>1</v>
      </c>
      <c r="E23" s="128">
        <v>8</v>
      </c>
      <c r="F23" s="128">
        <f>D23-D22</f>
        <v>1</v>
      </c>
      <c r="G23" s="128">
        <f>E23-E22</f>
        <v>-14</v>
      </c>
      <c r="H23" s="128">
        <f>'Calabria-main'!L24-'Calabria-main'!L23</f>
        <v>173</v>
      </c>
    </row>
    <row r="24" ht="26" customHeight="1">
      <c r="B24" s="44">
        <v>43906</v>
      </c>
      <c r="C24" s="49">
        <v>21</v>
      </c>
      <c r="D24" s="258">
        <f>'Calabria-main'!J25-'Calabria-main'!J24</f>
        <v>0</v>
      </c>
      <c r="E24" s="130">
        <v>21</v>
      </c>
      <c r="F24" s="130">
        <f>D24-D23</f>
        <v>-1</v>
      </c>
      <c r="G24" s="130">
        <f>E24-E23</f>
        <v>13</v>
      </c>
      <c r="H24" s="130">
        <f>'Calabria-main'!L25-'Calabria-main'!L24</f>
        <v>146</v>
      </c>
    </row>
    <row r="25" ht="26" customHeight="1">
      <c r="B25" s="44">
        <v>43907</v>
      </c>
      <c r="C25" s="45">
        <v>25</v>
      </c>
      <c r="D25" s="138">
        <f>'Calabria-main'!J26-'Calabria-main'!J25</f>
        <v>0</v>
      </c>
      <c r="E25" s="128">
        <v>25</v>
      </c>
      <c r="F25" s="128">
        <f>D25-D24</f>
        <v>0</v>
      </c>
      <c r="G25" s="128">
        <f>E25-E24</f>
        <v>4</v>
      </c>
      <c r="H25" s="128">
        <f>'Calabria-main'!L26-'Calabria-main'!L25</f>
        <v>263</v>
      </c>
    </row>
    <row r="26" ht="26" customHeight="1">
      <c r="B26" s="44">
        <v>43908</v>
      </c>
      <c r="C26" s="49">
        <v>14</v>
      </c>
      <c r="D26" s="258">
        <f>'Calabria-main'!J27-'Calabria-main'!J26</f>
        <v>0</v>
      </c>
      <c r="E26" s="130">
        <v>15</v>
      </c>
      <c r="F26" s="130">
        <f>D26-D25</f>
        <v>0</v>
      </c>
      <c r="G26" s="130">
        <f>E26-E25</f>
        <v>-10</v>
      </c>
      <c r="H26" s="130">
        <f>'Calabria-main'!L27-'Calabria-main'!L26</f>
        <v>375</v>
      </c>
    </row>
    <row r="27" ht="26" customHeight="1">
      <c r="B27" s="44">
        <v>43909</v>
      </c>
      <c r="C27" s="45">
        <v>38</v>
      </c>
      <c r="D27" s="138">
        <f>'Calabria-main'!J28-'Calabria-main'!J27</f>
        <v>2</v>
      </c>
      <c r="E27" s="128">
        <v>40</v>
      </c>
      <c r="F27" s="128">
        <f>D27-D26</f>
        <v>2</v>
      </c>
      <c r="G27" s="128">
        <f>E27-E26</f>
        <v>25</v>
      </c>
      <c r="H27" s="128">
        <f>'Calabria-main'!L28-'Calabria-main'!L27</f>
        <v>674</v>
      </c>
    </row>
    <row r="28" ht="27" customHeight="1">
      <c r="B28" s="53">
        <v>43910</v>
      </c>
      <c r="C28" s="49">
        <v>37</v>
      </c>
      <c r="D28" s="258">
        <f>'Calabria-main'!J29-'Calabria-main'!J28</f>
        <v>1</v>
      </c>
      <c r="E28" s="130">
        <v>38</v>
      </c>
      <c r="F28" s="130">
        <f>D28-D27</f>
        <v>-1</v>
      </c>
      <c r="G28" s="130">
        <f>E28-E27</f>
        <v>-2</v>
      </c>
      <c r="H28" s="130">
        <f>'Calabria-main'!L29-'Calabria-main'!L28</f>
        <v>348</v>
      </c>
    </row>
    <row r="29" ht="28" customHeight="1">
      <c r="B29" s="260">
        <v>43911</v>
      </c>
      <c r="C29" s="45">
        <v>24</v>
      </c>
      <c r="D29" s="138">
        <f>'Calabria-main'!J30-'Calabria-main'!J29</f>
        <v>1</v>
      </c>
      <c r="E29" s="128">
        <v>28</v>
      </c>
      <c r="F29" s="128">
        <f>D29-D28</f>
        <v>0</v>
      </c>
      <c r="G29" s="128">
        <f>E29-E28</f>
        <v>-10</v>
      </c>
      <c r="H29" s="128">
        <f>'Calabria-main'!L30-'Calabria-main'!L29</f>
        <v>360</v>
      </c>
    </row>
    <row r="30" ht="27" customHeight="1">
      <c r="B30" s="64">
        <v>43912</v>
      </c>
      <c r="C30" s="49">
        <v>35</v>
      </c>
      <c r="D30" s="258">
        <f>'Calabria-main'!J31-'Calabria-main'!J30</f>
        <v>3</v>
      </c>
      <c r="E30" s="130">
        <v>38</v>
      </c>
      <c r="F30" s="130">
        <f>D30-D29</f>
        <v>2</v>
      </c>
      <c r="G30" s="130">
        <f>E30-E29</f>
        <v>10</v>
      </c>
      <c r="H30" s="130">
        <f>'Calabria-main'!L31-'Calabria-main'!L30</f>
        <v>616</v>
      </c>
    </row>
    <row r="31" ht="27" customHeight="1">
      <c r="B31" s="66">
        <v>43913</v>
      </c>
      <c r="C31" s="45">
        <v>20</v>
      </c>
      <c r="D31" s="138">
        <f>'Calabria-main'!J32-'Calabria-main'!J31</f>
        <v>-1</v>
      </c>
      <c r="E31" s="128">
        <v>19</v>
      </c>
      <c r="F31" s="128">
        <f>D31-D30</f>
        <v>-4</v>
      </c>
      <c r="G31" s="128">
        <f>E31-E30</f>
        <v>-19</v>
      </c>
      <c r="H31" s="128">
        <f>'Calabria-main'!L32-'Calabria-main'!L31</f>
        <v>407</v>
      </c>
    </row>
    <row r="32" ht="28" customHeight="1">
      <c r="B32" s="261">
        <v>43914</v>
      </c>
      <c r="C32" s="49">
        <v>24</v>
      </c>
      <c r="D32" s="258">
        <f>'Calabria-main'!J33-'Calabria-main'!J32</f>
        <v>3</v>
      </c>
      <c r="E32" s="130">
        <v>27</v>
      </c>
      <c r="F32" s="130">
        <f>D32-D31</f>
        <v>4</v>
      </c>
      <c r="G32" s="130">
        <f>E32-E31</f>
        <v>8</v>
      </c>
      <c r="H32" s="130">
        <f>'Calabria-main'!L33-'Calabria-main'!L32</f>
        <v>413</v>
      </c>
    </row>
    <row r="33" ht="27" customHeight="1">
      <c r="B33" s="137">
        <v>43915</v>
      </c>
      <c r="C33" s="45">
        <v>29</v>
      </c>
      <c r="D33" s="138">
        <f>'Calabria-main'!J34-'Calabria-main'!J33</f>
        <v>1</v>
      </c>
      <c r="E33" s="128">
        <v>32</v>
      </c>
      <c r="F33" s="128">
        <f>D33-D32</f>
        <v>-2</v>
      </c>
      <c r="G33" s="128">
        <f>E33-E32</f>
        <v>5</v>
      </c>
      <c r="H33" s="128">
        <f>'Calabria-main'!L34-'Calabria-main'!L33</f>
        <v>572</v>
      </c>
    </row>
    <row r="34" ht="26" customHeight="1">
      <c r="B34" s="44">
        <v>43916</v>
      </c>
      <c r="C34" s="49">
        <v>39</v>
      </c>
      <c r="D34" s="258">
        <f>'Calabria-main'!J35-'Calabria-main'!J34</f>
        <v>3</v>
      </c>
      <c r="E34" s="130">
        <v>42</v>
      </c>
      <c r="F34" s="130">
        <f>D34-D33</f>
        <v>2</v>
      </c>
      <c r="G34" s="130">
        <f>E34-E33</f>
        <v>10</v>
      </c>
      <c r="H34" s="130">
        <f>'Calabria-main'!L35-'Calabria-main'!L34</f>
        <v>875</v>
      </c>
    </row>
    <row r="35" ht="26" customHeight="1">
      <c r="B35" s="44">
        <v>43917</v>
      </c>
      <c r="C35" s="45">
        <v>97</v>
      </c>
      <c r="D35" s="138">
        <f>'Calabria-main'!J36-'Calabria-main'!J35</f>
        <v>4</v>
      </c>
      <c r="E35" s="128">
        <v>101</v>
      </c>
      <c r="F35" s="128">
        <f>D35-D34</f>
        <v>1</v>
      </c>
      <c r="G35" s="128">
        <f>E35-E34</f>
        <v>59</v>
      </c>
      <c r="H35" s="128">
        <f>'Calabria-main'!L36-'Calabria-main'!L35</f>
        <v>968</v>
      </c>
    </row>
    <row r="36" ht="26" customHeight="1">
      <c r="B36" s="44">
        <v>43918</v>
      </c>
      <c r="C36" s="49">
        <v>54</v>
      </c>
      <c r="D36" s="258">
        <f>'Calabria-main'!J37-'Calabria-main'!J36</f>
        <v>3</v>
      </c>
      <c r="E36" s="130">
        <v>61</v>
      </c>
      <c r="F36" s="130">
        <f>D36-D35</f>
        <v>-1</v>
      </c>
      <c r="G36" s="130">
        <f>E36-E35</f>
        <v>-40</v>
      </c>
      <c r="H36" s="130">
        <f>'Calabria-main'!L37-'Calabria-main'!L36</f>
        <v>859</v>
      </c>
    </row>
    <row r="37" ht="26" customHeight="1">
      <c r="B37" s="44">
        <v>43919</v>
      </c>
      <c r="C37" s="45">
        <v>54</v>
      </c>
      <c r="D37" s="138">
        <f>'Calabria-main'!J38-'Calabria-main'!J37</f>
        <v>4</v>
      </c>
      <c r="E37" s="128">
        <v>59</v>
      </c>
      <c r="F37" s="128">
        <f>D37-D36</f>
        <v>1</v>
      </c>
      <c r="G37" s="128">
        <f>E37-E36</f>
        <v>-2</v>
      </c>
      <c r="H37" s="128">
        <f>'Calabria-main'!L38-'Calabria-main'!L37</f>
        <v>725</v>
      </c>
    </row>
    <row r="38" ht="26" customHeight="1">
      <c r="B38" s="44">
        <v>43920</v>
      </c>
      <c r="C38" s="49">
        <v>25</v>
      </c>
      <c r="D38" s="258">
        <f>'Calabria-main'!J39-'Calabria-main'!J38</f>
        <v>6</v>
      </c>
      <c r="E38" s="130">
        <v>33</v>
      </c>
      <c r="F38" s="130">
        <f>D38-D37</f>
        <v>2</v>
      </c>
      <c r="G38" s="130">
        <f>E38-E37</f>
        <v>-26</v>
      </c>
      <c r="H38" s="130">
        <f>'Calabria-main'!L39-'Calabria-main'!L38</f>
        <v>528</v>
      </c>
    </row>
    <row r="39" ht="26" customHeight="1">
      <c r="B39" s="44">
        <v>43921</v>
      </c>
      <c r="C39" s="45">
        <v>4</v>
      </c>
      <c r="D39" s="138">
        <f>'Calabria-main'!J40-'Calabria-main'!J39</f>
        <v>5</v>
      </c>
      <c r="E39" s="128">
        <v>12</v>
      </c>
      <c r="F39" s="128">
        <f>D39-D38</f>
        <v>-1</v>
      </c>
      <c r="G39" s="128">
        <f>E39-E38</f>
        <v>-21</v>
      </c>
      <c r="H39" s="128">
        <f>'Calabria-main'!L40-'Calabria-main'!L39</f>
        <v>314</v>
      </c>
    </row>
    <row r="40" ht="26" customHeight="1">
      <c r="B40" s="44">
        <v>43922</v>
      </c>
      <c r="C40" s="49">
        <v>4</v>
      </c>
      <c r="D40" s="258">
        <f>'Calabria-main'!J41-'Calabria-main'!J40</f>
        <v>2</v>
      </c>
      <c r="E40" s="130">
        <v>10</v>
      </c>
      <c r="F40" s="130">
        <f>D40-D39</f>
        <v>-3</v>
      </c>
      <c r="G40" s="130">
        <f>E40-E39</f>
        <v>-2</v>
      </c>
      <c r="H40" s="130">
        <f>'Calabria-main'!L41-'Calabria-main'!L40</f>
        <v>656</v>
      </c>
    </row>
    <row r="41" ht="26" customHeight="1">
      <c r="B41" s="44">
        <v>43923</v>
      </c>
      <c r="C41" s="45">
        <v>17</v>
      </c>
      <c r="D41" s="138">
        <f>'Calabria-main'!J42-'Calabria-main'!J41</f>
        <v>3</v>
      </c>
      <c r="E41" s="128">
        <v>22</v>
      </c>
      <c r="F41" s="128">
        <f>D41-D40</f>
        <v>1</v>
      </c>
      <c r="G41" s="128">
        <f>E41-E40</f>
        <v>12</v>
      </c>
      <c r="H41" s="128">
        <f>'Calabria-main'!L42-'Calabria-main'!L41</f>
        <v>696</v>
      </c>
    </row>
    <row r="42" ht="26" customHeight="1">
      <c r="B42" s="44">
        <v>43924</v>
      </c>
      <c r="C42" s="49">
        <v>35</v>
      </c>
      <c r="D42" s="258">
        <f>'Calabria-main'!J43-'Calabria-main'!J42</f>
        <v>4</v>
      </c>
      <c r="E42" s="130">
        <v>42</v>
      </c>
      <c r="F42" s="130">
        <f>D42-D41</f>
        <v>1</v>
      </c>
      <c r="G42" s="130">
        <f>E42-E41</f>
        <v>20</v>
      </c>
      <c r="H42" s="130">
        <f>'Calabria-main'!L43-'Calabria-main'!L42</f>
        <v>929</v>
      </c>
    </row>
    <row r="43" ht="26" customHeight="1">
      <c r="B43" s="75">
        <v>43925</v>
      </c>
      <c r="C43" s="45">
        <v>0</v>
      </c>
      <c r="D43" s="138">
        <f>'Calabria-main'!J44-'Calabria-main'!J43</f>
        <v>4</v>
      </c>
      <c r="E43" s="128">
        <v>8</v>
      </c>
      <c r="F43" s="128">
        <f>D43-D42</f>
        <v>0</v>
      </c>
      <c r="G43" s="128">
        <f>E43-E42</f>
        <v>-34</v>
      </c>
      <c r="H43" s="128">
        <f>'Calabria-main'!L44-'Calabria-main'!L43</f>
        <v>706</v>
      </c>
    </row>
    <row r="44" ht="26" customHeight="1">
      <c r="B44" s="77">
        <v>43926</v>
      </c>
      <c r="C44" s="139">
        <v>44</v>
      </c>
      <c r="D44" s="129">
        <f>'Calabria-main'!J45-'Calabria-main'!J44</f>
        <v>7</v>
      </c>
      <c r="E44" s="130">
        <v>54</v>
      </c>
      <c r="F44" s="130">
        <f>D44-D43</f>
        <v>3</v>
      </c>
      <c r="G44" s="130">
        <f>E44-E43</f>
        <v>46</v>
      </c>
      <c r="H44" s="130">
        <f>'Calabria-main'!L45-'Calabria-main'!L44</f>
        <v>763</v>
      </c>
    </row>
    <row r="45" ht="26" customHeight="1">
      <c r="B45" s="77">
        <v>43927</v>
      </c>
      <c r="C45" s="140">
        <v>16</v>
      </c>
      <c r="D45" s="127">
        <f>'Calabria-main'!J46-'Calabria-main'!J45</f>
        <v>2</v>
      </c>
      <c r="E45" s="128">
        <v>22</v>
      </c>
      <c r="F45" s="128">
        <f>D45-D44</f>
        <v>-5</v>
      </c>
      <c r="G45" s="128">
        <f>E45-E44</f>
        <v>-32</v>
      </c>
      <c r="H45" s="128">
        <f>'Calabria-main'!L46-'Calabria-main'!L45</f>
        <v>556</v>
      </c>
    </row>
    <row r="46" ht="26" customHeight="1">
      <c r="B46" s="77">
        <v>43928</v>
      </c>
      <c r="C46" s="141">
        <v>11</v>
      </c>
      <c r="D46" s="129">
        <f>'Calabria-main'!J47-'Calabria-main'!J46</f>
        <v>2</v>
      </c>
      <c r="E46" s="130">
        <v>16</v>
      </c>
      <c r="F46" s="130">
        <f>D46-D45</f>
        <v>0</v>
      </c>
      <c r="G46" s="130">
        <f>E46-E45</f>
        <v>-6</v>
      </c>
      <c r="H46" s="130">
        <f>'Calabria-main'!L47-'Calabria-main'!L46</f>
        <v>439</v>
      </c>
    </row>
    <row r="47" ht="26" customHeight="1">
      <c r="B47" s="77">
        <v>43929</v>
      </c>
      <c r="C47" s="140">
        <v>22</v>
      </c>
      <c r="D47" s="127">
        <f>'Calabria-main'!J48-'Calabria-main'!J47</f>
        <v>0</v>
      </c>
      <c r="E47" s="128">
        <v>26</v>
      </c>
      <c r="F47" s="128">
        <f>D47-D46</f>
        <v>-2</v>
      </c>
      <c r="G47" s="128">
        <f>E47-E46</f>
        <v>10</v>
      </c>
      <c r="H47" s="128">
        <f>'Calabria-main'!L48-'Calabria-main'!L47</f>
        <v>905</v>
      </c>
    </row>
    <row r="48" ht="24.65" customHeight="1">
      <c r="B48" s="77">
        <v>43930</v>
      </c>
      <c r="C48" s="144">
        <v>10</v>
      </c>
      <c r="D48" s="129">
        <f>'Calabria-main'!J49-'Calabria-main'!J48</f>
        <v>1</v>
      </c>
      <c r="E48" s="130">
        <v>15</v>
      </c>
      <c r="F48" s="130">
        <f>D48-D47</f>
        <v>1</v>
      </c>
      <c r="G48" s="130">
        <f>E48-E47</f>
        <v>-11</v>
      </c>
      <c r="H48" s="130">
        <f>'Calabria-main'!L49-'Calabria-main'!L48</f>
        <v>721</v>
      </c>
    </row>
    <row r="49" ht="24.65" customHeight="1">
      <c r="B49" s="77">
        <v>43931</v>
      </c>
      <c r="C49" s="262">
        <v>21</v>
      </c>
      <c r="D49" s="127">
        <f>'Calabria-main'!J50-'Calabria-main'!J49</f>
        <v>4</v>
      </c>
      <c r="E49" s="128">
        <v>27</v>
      </c>
      <c r="F49" s="128">
        <f>D49-D48</f>
        <v>3</v>
      </c>
      <c r="G49" s="128">
        <f>E49-E48</f>
        <v>12</v>
      </c>
      <c r="H49" s="128">
        <f>'Calabria-main'!L50-'Calabria-main'!L49</f>
        <v>939</v>
      </c>
    </row>
    <row r="50" ht="26" customHeight="1">
      <c r="B50" s="77">
        <v>43932</v>
      </c>
      <c r="C50" s="141">
        <v>6</v>
      </c>
      <c r="D50" s="129">
        <f>'Calabria-main'!J51-'Calabria-main'!J50</f>
        <v>1</v>
      </c>
      <c r="E50" s="130">
        <v>14</v>
      </c>
      <c r="F50" s="130">
        <f>D50-D49</f>
        <v>-3</v>
      </c>
      <c r="G50" s="130">
        <f>E50-E49</f>
        <v>-13</v>
      </c>
      <c r="H50" s="130">
        <f>'Calabria-main'!L51-'Calabria-main'!L50</f>
        <v>856</v>
      </c>
    </row>
    <row r="51" ht="24.65" customHeight="1">
      <c r="B51" s="77">
        <v>43933</v>
      </c>
      <c r="C51" s="262">
        <v>3</v>
      </c>
      <c r="D51" s="127">
        <f>'Calabria-main'!J52-'Calabria-main'!J51</f>
        <v>0</v>
      </c>
      <c r="E51" s="128">
        <v>8</v>
      </c>
      <c r="F51" s="128">
        <f>D51-D50</f>
        <v>-1</v>
      </c>
      <c r="G51" s="128">
        <f>E51-E50</f>
        <v>-6</v>
      </c>
      <c r="H51" s="128">
        <f>'Calabria-main'!L52-'Calabria-main'!L51</f>
        <v>718</v>
      </c>
    </row>
    <row r="52" ht="26" customHeight="1">
      <c r="B52" s="77">
        <v>43934</v>
      </c>
      <c r="C52" s="141">
        <v>-4</v>
      </c>
      <c r="D52" s="129">
        <f>'Calabria-main'!J53-'Calabria-main'!J52</f>
        <v>1</v>
      </c>
      <c r="E52" s="263">
        <v>5</v>
      </c>
      <c r="F52" s="130">
        <f>D52-D51</f>
        <v>1</v>
      </c>
      <c r="G52" s="130">
        <f>E52-E51</f>
        <v>-3</v>
      </c>
      <c r="H52" s="130">
        <f>'Calabria-main'!L53-'Calabria-main'!L52</f>
        <v>385</v>
      </c>
    </row>
    <row r="53" ht="24.65" customHeight="1">
      <c r="B53" s="77">
        <v>43935</v>
      </c>
      <c r="C53" s="262">
        <v>25</v>
      </c>
      <c r="D53" s="127">
        <f>'Calabria-main'!J54-'Calabria-main'!J53</f>
        <v>1</v>
      </c>
      <c r="E53" s="264">
        <v>28</v>
      </c>
      <c r="F53" s="128">
        <f>D53-D52</f>
        <v>0</v>
      </c>
      <c r="G53" s="128">
        <f>E53-E52</f>
        <v>23</v>
      </c>
      <c r="H53" s="128">
        <f>'Calabria-main'!L54-'Calabria-main'!L53</f>
        <v>418</v>
      </c>
    </row>
    <row r="54" ht="26" customHeight="1">
      <c r="B54" s="77">
        <v>43936</v>
      </c>
      <c r="C54" s="141">
        <v>3</v>
      </c>
      <c r="D54" s="129">
        <f>'Calabria-main'!J55-'Calabria-main'!J54</f>
        <v>3</v>
      </c>
      <c r="E54" s="265">
        <v>15</v>
      </c>
      <c r="F54" s="130">
        <f>D54-D53</f>
        <v>2</v>
      </c>
      <c r="G54" s="130">
        <f>E54-E53</f>
        <v>-13</v>
      </c>
      <c r="H54" s="130">
        <f>'Calabria-main'!L55-'Calabria-main'!L54</f>
        <v>648</v>
      </c>
    </row>
    <row r="55" ht="26" customHeight="1">
      <c r="B55" s="77">
        <v>43937</v>
      </c>
      <c r="C55" s="140">
        <v>28</v>
      </c>
      <c r="D55" s="127">
        <f>'Calabria-main'!J56-'Calabria-main'!J55</f>
        <v>1</v>
      </c>
      <c r="E55" s="264">
        <v>38</v>
      </c>
      <c r="F55" s="128">
        <f>D55-D54</f>
        <v>-2</v>
      </c>
      <c r="G55" s="128">
        <f>E55-E54</f>
        <v>23</v>
      </c>
      <c r="H55" s="128">
        <f>'Calabria-main'!L56-'Calabria-main'!L55</f>
        <v>980</v>
      </c>
    </row>
    <row r="56" ht="26" customHeight="1">
      <c r="B56" s="77">
        <v>43938</v>
      </c>
      <c r="C56" s="141">
        <v>-28</v>
      </c>
      <c r="D56" s="129">
        <f>'Calabria-main'!J57-'Calabria-main'!J56</f>
        <v>1</v>
      </c>
      <c r="E56" s="265">
        <v>-18</v>
      </c>
      <c r="F56" s="130">
        <f>D56-D55</f>
        <v>0</v>
      </c>
      <c r="G56" s="130">
        <f>E56-E55</f>
        <v>-56</v>
      </c>
      <c r="H56" s="130">
        <f>'Calabria-main'!L57-'Calabria-main'!L56</f>
        <v>1015</v>
      </c>
    </row>
    <row r="57" ht="26" customHeight="1">
      <c r="B57" s="77">
        <v>43939</v>
      </c>
      <c r="C57" s="140">
        <v>13</v>
      </c>
      <c r="D57" s="127">
        <f>'Calabria-main'!J58-'Calabria-main'!J57</f>
        <v>0</v>
      </c>
      <c r="E57" s="264">
        <v>20</v>
      </c>
      <c r="F57" s="128">
        <f>D57-D56</f>
        <v>-1</v>
      </c>
      <c r="G57" s="128">
        <f>E57-E56</f>
        <v>38</v>
      </c>
      <c r="H57" s="128">
        <f>'Calabria-main'!L58-'Calabria-main'!L57</f>
        <v>1137</v>
      </c>
    </row>
    <row r="58" ht="26" customHeight="1">
      <c r="B58" s="77">
        <v>43940</v>
      </c>
      <c r="C58" s="141">
        <v>12</v>
      </c>
      <c r="D58" s="129">
        <f>'Calabria-main'!J59-'Calabria-main'!J58</f>
        <v>2</v>
      </c>
      <c r="E58" s="265">
        <v>24</v>
      </c>
      <c r="F58" s="130">
        <f>D58-D57</f>
        <v>2</v>
      </c>
      <c r="G58" s="130">
        <f>E58-E57</f>
        <v>4</v>
      </c>
      <c r="H58" s="130">
        <f>'Calabria-main'!L59-'Calabria-main'!L58</f>
        <v>966</v>
      </c>
    </row>
    <row r="59" ht="26" customHeight="1">
      <c r="B59" s="77">
        <v>43941</v>
      </c>
      <c r="C59" s="140">
        <v>-16</v>
      </c>
      <c r="D59" s="127">
        <f>'Calabria-main'!J60-'Calabria-main'!J59</f>
        <v>0</v>
      </c>
      <c r="E59" s="264">
        <v>3</v>
      </c>
      <c r="F59" s="128">
        <f>D59-D58</f>
        <v>-2</v>
      </c>
      <c r="G59" s="128">
        <f>E59-E58</f>
        <v>-21</v>
      </c>
      <c r="H59" s="128">
        <f>'Calabria-main'!L60-'Calabria-main'!L59</f>
        <v>613</v>
      </c>
    </row>
    <row r="60" ht="26" customHeight="1">
      <c r="B60" s="77">
        <v>43942</v>
      </c>
      <c r="C60" s="141">
        <v>-9</v>
      </c>
      <c r="D60" s="129">
        <f>'Calabria-main'!J61-'Calabria-main'!J60</f>
        <v>1</v>
      </c>
      <c r="E60" s="265">
        <v>9</v>
      </c>
      <c r="F60" s="130">
        <f>D60-D59</f>
        <v>1</v>
      </c>
      <c r="G60" s="130">
        <f>E60-E59</f>
        <v>6</v>
      </c>
      <c r="H60" s="130">
        <f>'Calabria-main'!L61-'Calabria-main'!L60</f>
        <v>1067</v>
      </c>
    </row>
    <row r="61" ht="26" customHeight="1">
      <c r="B61" s="77">
        <v>43943</v>
      </c>
      <c r="C61" s="140">
        <v>2</v>
      </c>
      <c r="D61" s="127">
        <f>'Calabria-main'!J62-'Calabria-main'!J61</f>
        <v>0</v>
      </c>
      <c r="E61" s="264">
        <v>13</v>
      </c>
      <c r="F61" s="128">
        <f>D61-D60</f>
        <v>-1</v>
      </c>
      <c r="G61" s="128">
        <f>E61-E60</f>
        <v>4</v>
      </c>
      <c r="H61" s="128">
        <f>'Calabria-main'!L62-'Calabria-main'!L61</f>
        <v>1120</v>
      </c>
    </row>
    <row r="62" ht="26" customHeight="1">
      <c r="B62" s="77">
        <v>43944</v>
      </c>
      <c r="C62" s="141">
        <v>2</v>
      </c>
      <c r="D62" s="129">
        <f>'Calabria-main'!J63-'Calabria-main'!J62</f>
        <v>0</v>
      </c>
      <c r="E62" s="265">
        <v>9</v>
      </c>
      <c r="F62" s="130">
        <f>D62-D61</f>
        <v>0</v>
      </c>
      <c r="G62" s="130">
        <f>E62-E61</f>
        <v>-4</v>
      </c>
      <c r="H62" s="130">
        <f>'Calabria-main'!L63-'Calabria-main'!L62</f>
        <v>1309</v>
      </c>
    </row>
    <row r="63" ht="26" customHeight="1">
      <c r="B63" s="77">
        <v>43945</v>
      </c>
      <c r="C63" s="140">
        <v>-2</v>
      </c>
      <c r="D63" s="127">
        <f>'Calabria-main'!J64-'Calabria-main'!J63</f>
        <v>4</v>
      </c>
      <c r="E63" s="264">
        <v>10</v>
      </c>
      <c r="F63" s="128">
        <f>D63-D62</f>
        <v>4</v>
      </c>
      <c r="G63" s="128">
        <f>E63-E62</f>
        <v>1</v>
      </c>
      <c r="H63" s="128">
        <f>'Calabria-main'!L64-'Calabria-main'!L63</f>
        <v>895</v>
      </c>
    </row>
    <row r="64" ht="26" customHeight="1">
      <c r="B64" s="77">
        <v>43946</v>
      </c>
      <c r="C64" s="141">
        <v>-10</v>
      </c>
      <c r="D64" s="129">
        <f>'Calabria-main'!J65-'Calabria-main'!J64</f>
        <v>0</v>
      </c>
      <c r="E64" s="265">
        <v>9</v>
      </c>
      <c r="F64" s="130">
        <f>D64-D63</f>
        <v>-4</v>
      </c>
      <c r="G64" s="130">
        <f>E64-E63</f>
        <v>-1</v>
      </c>
      <c r="H64" s="130">
        <f>'Calabria-main'!L65-'Calabria-main'!L64</f>
        <v>1195</v>
      </c>
    </row>
    <row r="65" ht="26" customHeight="1">
      <c r="B65" s="77">
        <v>43947</v>
      </c>
      <c r="C65" s="140">
        <v>-14</v>
      </c>
      <c r="D65" s="127">
        <f>'Calabria-main'!J66-'Calabria-main'!J65</f>
        <v>0</v>
      </c>
      <c r="E65" s="264">
        <v>1</v>
      </c>
      <c r="F65" s="128">
        <f>D65-D64</f>
        <v>0</v>
      </c>
      <c r="G65" s="128">
        <f>E65-E64</f>
        <v>-8</v>
      </c>
      <c r="H65" s="128">
        <f>'Calabria-main'!L66-'Calabria-main'!L65</f>
        <v>894</v>
      </c>
    </row>
    <row r="66" ht="26" customHeight="1">
      <c r="B66" s="77">
        <v>43948</v>
      </c>
      <c r="C66" s="141">
        <v>-15</v>
      </c>
      <c r="D66" s="129">
        <f>'Calabria-main'!J67-'Calabria-main'!J66</f>
        <v>3</v>
      </c>
      <c r="E66" s="265">
        <v>7</v>
      </c>
      <c r="F66" s="130">
        <f>D66-D65</f>
        <v>3</v>
      </c>
      <c r="G66" s="130">
        <f>E66-E65</f>
        <v>6</v>
      </c>
      <c r="H66" s="130">
        <f>'Calabria-main'!L67-'Calabria-main'!L66</f>
        <v>934</v>
      </c>
    </row>
    <row r="67" ht="26" customHeight="1">
      <c r="B67" s="77">
        <v>43949</v>
      </c>
      <c r="C67" s="140">
        <v>-18</v>
      </c>
      <c r="D67" s="127">
        <f>'Calabria-main'!J68-'Calabria-main'!J67</f>
        <v>2</v>
      </c>
      <c r="E67" s="264">
        <v>1</v>
      </c>
      <c r="F67" s="128">
        <f>D67-D66</f>
        <v>-1</v>
      </c>
      <c r="G67" s="128">
        <f>E67-E66</f>
        <v>-6</v>
      </c>
      <c r="H67" s="128">
        <f>'Calabria-main'!L68-'Calabria-main'!L67</f>
        <v>1968</v>
      </c>
    </row>
    <row r="68" ht="26" customHeight="1">
      <c r="B68" s="77">
        <v>43950</v>
      </c>
      <c r="C68" s="141">
        <v>-11</v>
      </c>
      <c r="D68" s="129">
        <f>'Calabria-main'!J69-'Calabria-main'!J68</f>
        <v>1</v>
      </c>
      <c r="E68" s="265">
        <v>5</v>
      </c>
      <c r="F68" s="130">
        <f>D68-D67</f>
        <v>-1</v>
      </c>
      <c r="G68" s="130">
        <f>E68-E67</f>
        <v>4</v>
      </c>
      <c r="H68" s="130">
        <f>'Calabria-main'!L69-'Calabria-main'!L68</f>
        <v>1159</v>
      </c>
    </row>
    <row r="69" ht="26" customHeight="1">
      <c r="B69" s="77">
        <v>43951</v>
      </c>
      <c r="C69" s="140">
        <v>-13</v>
      </c>
      <c r="D69" s="127">
        <f>'Calabria-main'!J70-'Calabria-main'!J69</f>
        <v>0</v>
      </c>
      <c r="E69" s="264">
        <v>6</v>
      </c>
      <c r="F69" s="128">
        <f>D69-D68</f>
        <v>-1</v>
      </c>
      <c r="G69" s="128">
        <f>E69-E68</f>
        <v>1</v>
      </c>
      <c r="H69" s="128">
        <f>'Calabria-main'!L70-'Calabria-main'!L69</f>
        <v>989</v>
      </c>
    </row>
    <row r="70" ht="26" customHeight="1">
      <c r="B70" s="77">
        <v>43952</v>
      </c>
      <c r="C70" s="141">
        <v>-13</v>
      </c>
      <c r="D70" s="129">
        <f>'Calabria-main'!J71-'Calabria-main'!J70</f>
        <v>0</v>
      </c>
      <c r="E70" s="265">
        <v>4</v>
      </c>
      <c r="F70" s="130">
        <f>D70-D69</f>
        <v>0</v>
      </c>
      <c r="G70" s="130">
        <f>E70-E69</f>
        <v>-2</v>
      </c>
      <c r="H70" s="130">
        <f>'Calabria-main'!L71-'Calabria-main'!L70</f>
        <v>1151</v>
      </c>
    </row>
    <row r="71" ht="26" customHeight="1">
      <c r="B71" s="77">
        <v>43953</v>
      </c>
      <c r="C71" s="140">
        <v>-14</v>
      </c>
      <c r="D71" s="127">
        <f>'Calabria-main'!J72-'Calabria-main'!J71</f>
        <v>2</v>
      </c>
      <c r="E71" s="264">
        <v>0</v>
      </c>
      <c r="F71" s="128">
        <f>D71-D70</f>
        <v>2</v>
      </c>
      <c r="G71" s="128">
        <f>E71-E70</f>
        <v>-4</v>
      </c>
      <c r="H71" s="128">
        <f>'Calabria-main'!L72-'Calabria-main'!L71</f>
        <v>874</v>
      </c>
    </row>
    <row r="72" ht="26" customHeight="1">
      <c r="B72" s="77">
        <v>43954</v>
      </c>
      <c r="C72" s="141">
        <v>-11</v>
      </c>
      <c r="D72" s="129">
        <f>'Calabria-main'!J73-'Calabria-main'!J72</f>
        <v>0</v>
      </c>
      <c r="E72" s="265">
        <v>2</v>
      </c>
      <c r="F72" s="130">
        <f>D72-D71</f>
        <v>-2</v>
      </c>
      <c r="G72" s="130">
        <f>E72-E71</f>
        <v>2</v>
      </c>
      <c r="H72" s="130">
        <f>'Calabria-main'!L73-'Calabria-main'!L72</f>
        <v>907</v>
      </c>
    </row>
    <row r="73" ht="26" customHeight="1">
      <c r="B73" s="77">
        <v>43955</v>
      </c>
      <c r="C73" s="140">
        <v>-28</v>
      </c>
      <c r="D73" s="127">
        <f>'Calabria-main'!J74-'Calabria-main'!J73</f>
        <v>0</v>
      </c>
      <c r="E73" s="264">
        <v>4</v>
      </c>
      <c r="F73" s="128">
        <f>D73-D72</f>
        <v>0</v>
      </c>
      <c r="G73" s="128">
        <f>E73-E72</f>
        <v>2</v>
      </c>
      <c r="H73" s="128">
        <f>'Calabria-main'!L74-'Calabria-main'!L73</f>
        <v>603</v>
      </c>
    </row>
    <row r="74" ht="26" customHeight="1">
      <c r="B74" s="77">
        <v>43956</v>
      </c>
      <c r="C74" s="141">
        <v>-24</v>
      </c>
      <c r="D74" s="129">
        <f>'Calabria-main'!J75-'Calabria-main'!J74</f>
        <v>0</v>
      </c>
      <c r="E74" s="265">
        <v>1</v>
      </c>
      <c r="F74" s="130">
        <f>D74-D73</f>
        <v>0</v>
      </c>
      <c r="G74" s="130">
        <f>E74-E73</f>
        <v>-3</v>
      </c>
      <c r="H74" s="130">
        <f>'Calabria-main'!L75-'Calabria-main'!L74</f>
        <v>1071</v>
      </c>
    </row>
    <row r="75" ht="26" customHeight="1">
      <c r="B75" s="77">
        <v>43957</v>
      </c>
      <c r="C75" s="140">
        <v>-6</v>
      </c>
      <c r="D75" s="127">
        <f>'Calabria-main'!J76-'Calabria-main'!J75</f>
        <v>1</v>
      </c>
      <c r="E75" s="264">
        <v>3</v>
      </c>
      <c r="F75" s="128">
        <f>D75-D74</f>
        <v>1</v>
      </c>
      <c r="G75" s="128">
        <f>E75-E74</f>
        <v>2</v>
      </c>
      <c r="H75" s="128">
        <f>'Calabria-main'!L76-'Calabria-main'!L75</f>
        <v>1319</v>
      </c>
    </row>
    <row r="76" ht="26" customHeight="1">
      <c r="B76" s="77">
        <v>43958</v>
      </c>
      <c r="C76" s="141">
        <v>-11</v>
      </c>
      <c r="D76" s="129">
        <f>'Calabria-main'!J77-'Calabria-main'!J76</f>
        <v>0</v>
      </c>
      <c r="E76" s="265">
        <v>3</v>
      </c>
      <c r="F76" s="130">
        <f>D76-D75</f>
        <v>-1</v>
      </c>
      <c r="G76" s="130">
        <f>E76-E75</f>
        <v>0</v>
      </c>
      <c r="H76" s="130">
        <f>'Calabria-main'!L77-'Calabria-main'!L76</f>
        <v>1026</v>
      </c>
    </row>
    <row r="77" ht="26" customHeight="1">
      <c r="B77" s="77">
        <v>43959</v>
      </c>
      <c r="C77" s="140">
        <v>-14</v>
      </c>
      <c r="D77" s="127">
        <f>'Calabria-main'!J78-'Calabria-main'!J77</f>
        <v>1</v>
      </c>
      <c r="E77" s="264">
        <v>1</v>
      </c>
      <c r="F77" s="128">
        <f>D77-D76</f>
        <v>1</v>
      </c>
      <c r="G77" s="128">
        <f>E77-E76</f>
        <v>-2</v>
      </c>
      <c r="H77" s="128">
        <f>'Calabria-main'!L78-'Calabria-main'!L77</f>
        <v>1126</v>
      </c>
    </row>
    <row r="78" ht="26" customHeight="1">
      <c r="B78" s="77">
        <v>43960</v>
      </c>
      <c r="C78" s="141">
        <v>-7</v>
      </c>
      <c r="D78" s="129">
        <f>'Calabria-main'!J79-'Calabria-main'!J78</f>
        <v>0</v>
      </c>
      <c r="E78" s="265">
        <v>3</v>
      </c>
      <c r="F78" s="130">
        <f>D78-D77</f>
        <v>-1</v>
      </c>
      <c r="G78" s="130">
        <f>E78-E77</f>
        <v>2</v>
      </c>
      <c r="H78" s="130">
        <f>'Calabria-main'!L79-'Calabria-main'!L78</f>
        <v>1091</v>
      </c>
    </row>
    <row r="79" ht="26" customHeight="1">
      <c r="B79" s="77">
        <v>43961</v>
      </c>
      <c r="C79" s="140">
        <v>-16</v>
      </c>
      <c r="D79" s="127">
        <f>'Calabria-main'!J80-'Calabria-main'!J79</f>
        <v>1</v>
      </c>
      <c r="E79" s="264">
        <v>3</v>
      </c>
      <c r="F79" s="128">
        <f>D79-D78</f>
        <v>1</v>
      </c>
      <c r="G79" s="128">
        <f>E79-E78</f>
        <v>0</v>
      </c>
      <c r="H79" s="128">
        <f>'Calabria-main'!L80-'Calabria-main'!L79</f>
        <v>1040</v>
      </c>
    </row>
    <row r="80" ht="26" customHeight="1">
      <c r="B80" s="77">
        <v>43962</v>
      </c>
      <c r="C80" s="141">
        <v>-28</v>
      </c>
      <c r="D80" s="129">
        <f>'Calabria-main'!J81-'Calabria-main'!J80</f>
        <v>2</v>
      </c>
      <c r="E80" s="265">
        <v>2</v>
      </c>
      <c r="F80" s="130">
        <f>D80-D79</f>
        <v>1</v>
      </c>
      <c r="G80" s="130">
        <f>E80-E79</f>
        <v>-1</v>
      </c>
      <c r="H80" s="130">
        <f>'Calabria-main'!L81-'Calabria-main'!L80</f>
        <v>1154</v>
      </c>
    </row>
    <row r="81" ht="26" customHeight="1">
      <c r="B81" s="77">
        <v>43963</v>
      </c>
      <c r="C81" s="140">
        <v>0</v>
      </c>
      <c r="D81" s="127">
        <f>'Calabria-main'!J82-'Calabria-main'!J81</f>
        <v>0</v>
      </c>
      <c r="E81" s="264">
        <v>4</v>
      </c>
      <c r="F81" s="128">
        <f>D81-D80</f>
        <v>-2</v>
      </c>
      <c r="G81" s="128">
        <f>E81-E80</f>
        <v>2</v>
      </c>
      <c r="H81" s="128">
        <f>'Calabria-main'!L82-'Calabria-main'!L81</f>
        <v>1155</v>
      </c>
    </row>
    <row r="82" ht="26" customHeight="1">
      <c r="B82" s="77">
        <v>43964</v>
      </c>
      <c r="C82" s="141">
        <v>-17</v>
      </c>
      <c r="D82" s="129">
        <f>'Calabria-main'!J83-'Calabria-main'!J82</f>
        <v>0</v>
      </c>
      <c r="E82" s="265">
        <v>2</v>
      </c>
      <c r="F82" s="130">
        <f>D82-D81</f>
        <v>0</v>
      </c>
      <c r="G82" s="130">
        <f>E82-E81</f>
        <v>-2</v>
      </c>
      <c r="H82" s="130">
        <f>'Calabria-main'!L83-'Calabria-main'!L82</f>
        <v>1367</v>
      </c>
    </row>
    <row r="83" ht="26" customHeight="1">
      <c r="B83" s="77">
        <v>43965</v>
      </c>
      <c r="C83" s="140">
        <v>-27</v>
      </c>
      <c r="D83" s="127">
        <f>'Calabria-main'!J84-'Calabria-main'!J83</f>
        <v>2</v>
      </c>
      <c r="E83" s="264">
        <v>3</v>
      </c>
      <c r="F83" s="128">
        <f>D83-D82</f>
        <v>2</v>
      </c>
      <c r="G83" s="128">
        <f>E83-E82</f>
        <v>1</v>
      </c>
      <c r="H83" s="128">
        <f>'Calabria-main'!L84-'Calabria-main'!L83</f>
        <v>1263</v>
      </c>
    </row>
    <row r="84" ht="26" customHeight="1">
      <c r="B84" s="77">
        <v>43966</v>
      </c>
      <c r="C84" s="141">
        <v>-19</v>
      </c>
      <c r="D84" s="129">
        <f>'Calabria-main'!J85-'Calabria-main'!J84</f>
        <v>0</v>
      </c>
      <c r="E84" s="265">
        <v>1</v>
      </c>
      <c r="F84" s="130">
        <f>D84-D83</f>
        <v>-2</v>
      </c>
      <c r="G84" s="130">
        <f>E84-E83</f>
        <v>-2</v>
      </c>
      <c r="H84" s="130">
        <f>'Calabria-main'!L85-'Calabria-main'!L84</f>
        <v>1651</v>
      </c>
    </row>
    <row r="85" ht="26" customHeight="1">
      <c r="B85" s="77">
        <v>43967</v>
      </c>
      <c r="C85" s="140">
        <v>-31</v>
      </c>
      <c r="D85" s="127">
        <f>'Calabria-main'!J86-'Calabria-main'!J85</f>
        <v>0</v>
      </c>
      <c r="E85" s="264">
        <v>7</v>
      </c>
      <c r="F85" s="128">
        <f>D85-D84</f>
        <v>0</v>
      </c>
      <c r="G85" s="128">
        <f>E85-E84</f>
        <v>6</v>
      </c>
      <c r="H85" s="128">
        <f>'Calabria-main'!L86-'Calabria-main'!L85</f>
        <v>1390</v>
      </c>
    </row>
    <row r="86" ht="26" customHeight="1">
      <c r="B86" s="77">
        <v>43968</v>
      </c>
      <c r="C86" s="141">
        <v>-52</v>
      </c>
      <c r="D86" s="129">
        <f>'Calabria-main'!J87-'Calabria-main'!J86</f>
        <v>0</v>
      </c>
      <c r="E86" s="265">
        <v>0</v>
      </c>
      <c r="F86" s="130">
        <f>D86-D85</f>
        <v>0</v>
      </c>
      <c r="G86" s="130">
        <f>E86-E85</f>
        <v>-7</v>
      </c>
      <c r="H86" s="130">
        <f>'Calabria-main'!L87-'Calabria-main'!L86</f>
        <v>1213</v>
      </c>
    </row>
    <row r="87" ht="26" customHeight="1">
      <c r="B87" s="77">
        <v>43969</v>
      </c>
      <c r="C87" s="140">
        <v>-21</v>
      </c>
      <c r="D87" s="127">
        <f>'Calabria-main'!J88-'Calabria-main'!J87</f>
        <v>0</v>
      </c>
      <c r="E87" s="264">
        <v>0</v>
      </c>
      <c r="F87" s="128">
        <f>D87-D86</f>
        <v>0</v>
      </c>
      <c r="G87" s="128">
        <f>E87-E86</f>
        <v>0</v>
      </c>
      <c r="H87" s="128">
        <f>'Calabria-main'!L88-'Calabria-main'!L87</f>
        <v>863</v>
      </c>
    </row>
    <row r="88" ht="26" customHeight="1">
      <c r="B88" s="77">
        <v>43970</v>
      </c>
      <c r="C88" s="141">
        <v>-19</v>
      </c>
      <c r="D88" s="129">
        <f>'Calabria-main'!J89-'Calabria-main'!J88</f>
        <v>0</v>
      </c>
      <c r="E88" s="265">
        <v>2</v>
      </c>
      <c r="F88" s="130">
        <f>D88-D87</f>
        <v>0</v>
      </c>
      <c r="G88" s="130">
        <f>E88-E87</f>
        <v>2</v>
      </c>
      <c r="H88" s="130">
        <f>'Calabria-main'!L89-'Calabria-main'!L88</f>
        <v>1143</v>
      </c>
    </row>
    <row r="89" ht="26" customHeight="1">
      <c r="B89" s="77">
        <v>43971</v>
      </c>
      <c r="C89" s="140">
        <v>-29</v>
      </c>
      <c r="D89" s="127">
        <f>'Calabria-main'!J90-'Calabria-main'!J89</f>
        <v>1</v>
      </c>
      <c r="E89" s="264">
        <v>3</v>
      </c>
      <c r="F89" s="128">
        <f>D89-D88</f>
        <v>1</v>
      </c>
      <c r="G89" s="128">
        <f>E89-E88</f>
        <v>1</v>
      </c>
      <c r="H89" s="128">
        <f>'Calabria-main'!L90-'Calabria-main'!L89</f>
        <v>1158</v>
      </c>
    </row>
    <row r="90" ht="26" customHeight="1">
      <c r="B90" s="77">
        <v>43972</v>
      </c>
      <c r="C90" s="141">
        <v>-27</v>
      </c>
      <c r="D90" s="129">
        <f>'Calabria-main'!J91-'Calabria-main'!J90</f>
        <v>0</v>
      </c>
      <c r="E90" s="265">
        <v>0</v>
      </c>
      <c r="F90" s="130">
        <f>D90-D89</f>
        <v>-1</v>
      </c>
      <c r="G90" s="130">
        <f>E90-E89</f>
        <v>-3</v>
      </c>
      <c r="H90" s="130">
        <f>'Calabria-main'!L91-'Calabria-main'!L90</f>
        <v>1256</v>
      </c>
    </row>
    <row r="91" ht="26" customHeight="1">
      <c r="B91" s="77">
        <v>43973</v>
      </c>
      <c r="C91" s="140">
        <v>-24</v>
      </c>
      <c r="D91" s="127">
        <f>'Calabria-main'!J92-'Calabria-main'!J91</f>
        <v>0</v>
      </c>
      <c r="E91" s="264">
        <v>1</v>
      </c>
      <c r="F91" s="128">
        <f>D91-D90</f>
        <v>0</v>
      </c>
      <c r="G91" s="128">
        <f>E91-E90</f>
        <v>1</v>
      </c>
      <c r="H91" s="128">
        <f>'Calabria-main'!L92-'Calabria-main'!L91</f>
        <v>1123</v>
      </c>
    </row>
    <row r="92" ht="26" customHeight="1">
      <c r="B92" s="77">
        <v>43974</v>
      </c>
      <c r="C92" s="141">
        <v>-14</v>
      </c>
      <c r="D92" s="129">
        <f>'Calabria-main'!J93-'Calabria-main'!J92</f>
        <v>0</v>
      </c>
      <c r="E92" s="265">
        <v>0</v>
      </c>
      <c r="F92" s="130">
        <f>D92-D91</f>
        <v>0</v>
      </c>
      <c r="G92" s="130">
        <f>E92-E91</f>
        <v>-1</v>
      </c>
      <c r="H92" s="130">
        <f>'Calabria-main'!L93-'Calabria-main'!L92</f>
        <v>1045</v>
      </c>
    </row>
    <row r="93" ht="26" customHeight="1">
      <c r="B93" s="77">
        <v>43975</v>
      </c>
      <c r="C93" s="140">
        <v>-13</v>
      </c>
      <c r="D93" s="127">
        <f>'Calabria-main'!J94-'Calabria-main'!J93</f>
        <v>0</v>
      </c>
      <c r="E93" s="264">
        <v>0</v>
      </c>
      <c r="F93" s="128">
        <f>D93-D92</f>
        <v>0</v>
      </c>
      <c r="G93" s="128">
        <f>E93-E92</f>
        <v>0</v>
      </c>
      <c r="H93" s="128">
        <f>'Calabria-main'!L94-'Calabria-main'!L93</f>
        <v>1060</v>
      </c>
    </row>
    <row r="94" ht="26" customHeight="1">
      <c r="B94" s="77">
        <v>43976</v>
      </c>
      <c r="C94" s="141">
        <v>-11</v>
      </c>
      <c r="D94" s="129">
        <f>'Calabria-main'!J95-'Calabria-main'!J94</f>
        <v>0</v>
      </c>
      <c r="E94" s="265">
        <v>0</v>
      </c>
      <c r="F94" s="130">
        <f>D94-D93</f>
        <v>0</v>
      </c>
      <c r="G94" s="130">
        <f>E94-E93</f>
        <v>0</v>
      </c>
      <c r="H94" s="130">
        <f>'Calabria-main'!L95-'Calabria-main'!L94</f>
        <v>556</v>
      </c>
    </row>
    <row r="95" ht="26" customHeight="1">
      <c r="B95" s="77">
        <v>43977</v>
      </c>
      <c r="C95" s="140">
        <v>-26</v>
      </c>
      <c r="D95" s="127">
        <f>'Calabria-main'!J96-'Calabria-main'!J95</f>
        <v>0</v>
      </c>
      <c r="E95" s="264">
        <v>0</v>
      </c>
      <c r="F95" s="128">
        <f>D95-D94</f>
        <v>0</v>
      </c>
      <c r="G95" s="128">
        <f>E95-E94</f>
        <v>0</v>
      </c>
      <c r="H95" s="128">
        <f>'Calabria-main'!L96-'Calabria-main'!L95</f>
        <v>1006</v>
      </c>
    </row>
    <row r="96" ht="26" customHeight="1">
      <c r="B96" s="77">
        <v>43978</v>
      </c>
      <c r="C96" s="141">
        <v>-48</v>
      </c>
      <c r="D96" s="129">
        <f>'Calabria-main'!J97-'Calabria-main'!J96</f>
        <v>0</v>
      </c>
      <c r="E96" s="265">
        <v>1</v>
      </c>
      <c r="F96" s="130">
        <f>D96-D95</f>
        <v>0</v>
      </c>
      <c r="G96" s="130">
        <f>E96-E95</f>
        <v>1</v>
      </c>
      <c r="H96" s="130">
        <f>'Calabria-main'!L97-'Calabria-main'!L96</f>
        <v>1117</v>
      </c>
    </row>
    <row r="97" ht="26" customHeight="1">
      <c r="B97" s="77">
        <v>43979</v>
      </c>
      <c r="C97" s="140">
        <v>-20</v>
      </c>
      <c r="D97" s="127">
        <f>'Calabria-main'!J98-'Calabria-main'!J97</f>
        <v>0</v>
      </c>
      <c r="E97" s="264">
        <v>0</v>
      </c>
      <c r="F97" s="128">
        <f>D97-D96</f>
        <v>0</v>
      </c>
      <c r="G97" s="128">
        <f>E97-E96</f>
        <v>-1</v>
      </c>
      <c r="H97" s="128">
        <f>'Calabria-main'!L98-'Calabria-main'!L97</f>
        <v>1325</v>
      </c>
    </row>
    <row r="98" ht="26" customHeight="1">
      <c r="B98" s="77">
        <v>43980</v>
      </c>
      <c r="C98" s="141">
        <v>-11</v>
      </c>
      <c r="D98" s="129">
        <f>'Calabria-main'!J99-'Calabria-main'!J98</f>
        <v>1</v>
      </c>
      <c r="E98" s="265">
        <v>0</v>
      </c>
      <c r="F98" s="130">
        <f>D98-D97</f>
        <v>1</v>
      </c>
      <c r="G98" s="130">
        <f>E98-E97</f>
        <v>0</v>
      </c>
      <c r="H98" s="130">
        <f>'Calabria-main'!L99-'Calabria-main'!L98</f>
        <v>1175</v>
      </c>
    </row>
    <row r="99" ht="26" customHeight="1">
      <c r="B99" s="77">
        <v>43981</v>
      </c>
      <c r="C99" s="140">
        <v>-8</v>
      </c>
      <c r="D99" s="127">
        <f>'Calabria-main'!J100-'Calabria-main'!J99</f>
        <v>0</v>
      </c>
      <c r="E99" s="264">
        <v>0</v>
      </c>
      <c r="F99" s="128">
        <f>D99-D98</f>
        <v>-1</v>
      </c>
      <c r="G99" s="128">
        <f>E99-E98</f>
        <v>0</v>
      </c>
      <c r="H99" s="128">
        <f>'Calabria-main'!L100-'Calabria-main'!L99</f>
        <v>1203</v>
      </c>
    </row>
    <row r="100" ht="26" customHeight="1">
      <c r="B100" s="77">
        <v>43982</v>
      </c>
      <c r="C100" s="141">
        <v>-7</v>
      </c>
      <c r="D100" s="129">
        <f>'Calabria-main'!J101-'Calabria-main'!J100</f>
        <v>0</v>
      </c>
      <c r="E100" s="265">
        <v>0</v>
      </c>
      <c r="F100" s="130">
        <f>D100-D99</f>
        <v>0</v>
      </c>
      <c r="G100" s="130">
        <f>E100-E99</f>
        <v>0</v>
      </c>
      <c r="H100" s="130">
        <f>'Calabria-main'!L101-'Calabria-main'!L100</f>
        <v>940</v>
      </c>
    </row>
    <row r="101" ht="26" customHeight="1">
      <c r="B101" s="77">
        <v>43983</v>
      </c>
      <c r="C101" s="140">
        <v>-9</v>
      </c>
      <c r="D101" s="127">
        <f>'Calabria-main'!J102-'Calabria-main'!J101</f>
        <v>0</v>
      </c>
      <c r="E101" s="264">
        <v>0</v>
      </c>
      <c r="F101" s="128">
        <f>D101-D100</f>
        <v>0</v>
      </c>
      <c r="G101" s="128">
        <f>E101-E100</f>
        <v>0</v>
      </c>
      <c r="H101" s="128">
        <f>'Calabria-main'!L102-'Calabria-main'!L101</f>
        <v>618</v>
      </c>
    </row>
    <row r="102" ht="26" customHeight="1">
      <c r="B102" s="77">
        <v>43984</v>
      </c>
      <c r="C102" s="141">
        <v>-23</v>
      </c>
      <c r="D102" s="129">
        <f>'Calabria-main'!J103-'Calabria-main'!J102</f>
        <v>0</v>
      </c>
      <c r="E102" s="265">
        <v>0</v>
      </c>
      <c r="F102" s="130">
        <f>D102-D101</f>
        <v>0</v>
      </c>
      <c r="G102" s="130">
        <f>E102-E101</f>
        <v>0</v>
      </c>
      <c r="H102" s="130">
        <f>'Calabria-main'!L103-'Calabria-main'!L102</f>
        <v>725</v>
      </c>
    </row>
    <row r="103" ht="26" customHeight="1">
      <c r="B103" s="77">
        <v>43985</v>
      </c>
      <c r="C103" s="140">
        <v>-2</v>
      </c>
      <c r="D103" s="127">
        <f>'Calabria-main'!J104-'Calabria-main'!J103</f>
        <v>0</v>
      </c>
      <c r="E103" s="264">
        <v>0</v>
      </c>
      <c r="F103" s="128">
        <f>D103-D102</f>
        <v>0</v>
      </c>
      <c r="G103" s="128">
        <f>E103-E102</f>
        <v>0</v>
      </c>
      <c r="H103" s="128">
        <f>'Calabria-main'!L104-'Calabria-main'!L103</f>
        <v>620</v>
      </c>
    </row>
    <row r="104" ht="26" customHeight="1">
      <c r="B104" s="77">
        <v>43986</v>
      </c>
      <c r="C104" s="141">
        <v>-8</v>
      </c>
      <c r="D104" s="129">
        <f>'Calabria-main'!J105-'Calabria-main'!J104</f>
        <v>0</v>
      </c>
      <c r="E104" s="265">
        <v>0</v>
      </c>
      <c r="F104" s="130">
        <f>D104-D103</f>
        <v>0</v>
      </c>
      <c r="G104" s="130">
        <f>E104-E103</f>
        <v>0</v>
      </c>
      <c r="H104" s="130">
        <f>'Calabria-main'!L105-'Calabria-main'!L104</f>
        <v>835</v>
      </c>
    </row>
    <row r="105" ht="26" customHeight="1">
      <c r="B105" s="77">
        <v>43987</v>
      </c>
      <c r="C105" s="140">
        <v>-5</v>
      </c>
      <c r="D105" s="127">
        <f>'Calabria-main'!J106-'Calabria-main'!J105</f>
        <v>0</v>
      </c>
      <c r="E105" s="264">
        <v>1</v>
      </c>
      <c r="F105" s="128">
        <f>D105-D104</f>
        <v>0</v>
      </c>
      <c r="G105" s="128">
        <f>E105-E104</f>
        <v>1</v>
      </c>
      <c r="H105" s="128">
        <f>'Calabria-main'!L106-'Calabria-main'!L105</f>
        <v>1114</v>
      </c>
    </row>
    <row r="106" ht="26" customHeight="1">
      <c r="B106" s="77">
        <v>43988</v>
      </c>
      <c r="C106" s="141">
        <v>-6</v>
      </c>
      <c r="D106" s="129">
        <f>'Calabria-main'!J107-'Calabria-main'!J106</f>
        <v>0</v>
      </c>
      <c r="E106" s="265">
        <v>0</v>
      </c>
      <c r="F106" s="130">
        <f>D106-D105</f>
        <v>0</v>
      </c>
      <c r="G106" s="130">
        <f>E106-E105</f>
        <v>-1</v>
      </c>
      <c r="H106" s="130">
        <f>'Calabria-main'!L107-'Calabria-main'!L106</f>
        <v>1104</v>
      </c>
    </row>
    <row r="107" ht="26" customHeight="1">
      <c r="B107" s="77">
        <v>43989</v>
      </c>
      <c r="C107" s="140">
        <v>0</v>
      </c>
      <c r="D107" s="127">
        <f>'Calabria-main'!J108-'Calabria-main'!J107</f>
        <v>0</v>
      </c>
      <c r="E107" s="264">
        <v>0</v>
      </c>
      <c r="F107" s="128">
        <f>D107-D106</f>
        <v>0</v>
      </c>
      <c r="G107" s="128">
        <f>E107-E106</f>
        <v>0</v>
      </c>
      <c r="H107" s="128">
        <f>'Calabria-main'!L108-'Calabria-main'!L107</f>
        <v>852</v>
      </c>
    </row>
    <row r="108" ht="26" customHeight="1">
      <c r="B108" s="77">
        <v>43990</v>
      </c>
      <c r="C108" s="141">
        <v>-14</v>
      </c>
      <c r="D108" s="129">
        <f>'Calabria-main'!J109-'Calabria-main'!J108</f>
        <v>0</v>
      </c>
      <c r="E108" s="265">
        <v>0</v>
      </c>
      <c r="F108" s="130">
        <f>D108-D107</f>
        <v>0</v>
      </c>
      <c r="G108" s="130">
        <f>E108-E107</f>
        <v>0</v>
      </c>
      <c r="H108" s="130">
        <f>'Calabria-main'!L109-'Calabria-main'!L108</f>
        <v>359</v>
      </c>
    </row>
    <row r="109" ht="26" customHeight="1">
      <c r="B109" s="77">
        <v>43991</v>
      </c>
      <c r="C109" s="140">
        <v>-9</v>
      </c>
      <c r="D109" s="127">
        <f>'Calabria-main'!J110-'Calabria-main'!J109</f>
        <v>0</v>
      </c>
      <c r="E109" s="264">
        <v>0</v>
      </c>
      <c r="F109" s="128">
        <f>D109-D108</f>
        <v>0</v>
      </c>
      <c r="G109" s="128">
        <f>E109-E108</f>
        <v>0</v>
      </c>
      <c r="H109" s="128">
        <f>'Calabria-main'!L110-'Calabria-main'!L109</f>
        <v>715</v>
      </c>
    </row>
    <row r="110" ht="26" customHeight="1">
      <c r="B110" s="77">
        <v>43992</v>
      </c>
      <c r="C110" s="141">
        <v>-14</v>
      </c>
      <c r="D110" s="129">
        <f>'Calabria-main'!J111-'Calabria-main'!J110</f>
        <v>0</v>
      </c>
      <c r="E110" s="265">
        <v>0</v>
      </c>
      <c r="F110" s="130">
        <f>D110-D109</f>
        <v>0</v>
      </c>
      <c r="G110" s="130">
        <f>E110-E109</f>
        <v>0</v>
      </c>
      <c r="H110" s="130">
        <f>'Calabria-main'!L111-'Calabria-main'!L110</f>
        <v>958</v>
      </c>
    </row>
    <row r="111" ht="26" customHeight="1">
      <c r="B111" s="77">
        <v>43993</v>
      </c>
      <c r="C111" s="140">
        <v>-2</v>
      </c>
      <c r="D111" s="127">
        <f>'Calabria-main'!J112-'Calabria-main'!J111</f>
        <v>0</v>
      </c>
      <c r="E111" s="264">
        <v>2</v>
      </c>
      <c r="F111" s="128">
        <f>D111-D110</f>
        <v>0</v>
      </c>
      <c r="G111" s="128">
        <f>E111-E110</f>
        <v>2</v>
      </c>
      <c r="H111" s="128">
        <f>'Calabria-main'!L112-'Calabria-main'!L111</f>
        <v>851</v>
      </c>
    </row>
    <row r="112" ht="26" customHeight="1">
      <c r="B112" s="77">
        <v>43994</v>
      </c>
      <c r="C112" s="141">
        <v>-5</v>
      </c>
      <c r="D112" s="129">
        <f>'Calabria-main'!J113-'Calabria-main'!J112</f>
        <v>0</v>
      </c>
      <c r="E112" s="265">
        <v>0</v>
      </c>
      <c r="F112" s="130">
        <f>D112-D111</f>
        <v>0</v>
      </c>
      <c r="G112" s="130">
        <f>E112-E111</f>
        <v>-2</v>
      </c>
      <c r="H112" s="130">
        <f>'Calabria-main'!L113-'Calabria-main'!L112</f>
        <v>1038</v>
      </c>
    </row>
    <row r="113" ht="26" customHeight="1">
      <c r="B113" s="77">
        <v>43995</v>
      </c>
      <c r="C113" s="140">
        <v>-2</v>
      </c>
      <c r="D113" s="127">
        <f>'Calabria-main'!J114-'Calabria-main'!J113</f>
        <v>0</v>
      </c>
      <c r="E113" s="264">
        <v>1</v>
      </c>
      <c r="F113" s="128">
        <f>D113-D112</f>
        <v>0</v>
      </c>
      <c r="G113" s="128">
        <f>E113-E112</f>
        <v>1</v>
      </c>
      <c r="H113" s="128">
        <f>'Calabria-main'!L114-'Calabria-main'!L113</f>
        <v>1192</v>
      </c>
    </row>
    <row r="114" ht="26" customHeight="1">
      <c r="B114" s="77">
        <v>43996</v>
      </c>
      <c r="C114" s="141">
        <v>-1</v>
      </c>
      <c r="D114" s="129">
        <f>'Calabria-main'!J115-'Calabria-main'!J114</f>
        <v>0</v>
      </c>
      <c r="E114" s="265">
        <v>0</v>
      </c>
      <c r="F114" s="130">
        <f>D114-D113</f>
        <v>0</v>
      </c>
      <c r="G114" s="130">
        <f>E114-E113</f>
        <v>-1</v>
      </c>
      <c r="H114" s="130">
        <f>'Calabria-main'!L115-'Calabria-main'!L114</f>
        <v>726</v>
      </c>
    </row>
    <row r="115" ht="26" customHeight="1">
      <c r="B115" s="77">
        <v>43997</v>
      </c>
      <c r="C115" s="140">
        <v>-7</v>
      </c>
      <c r="D115" s="127">
        <f>'Calabria-main'!J116-'Calabria-main'!J115</f>
        <v>0</v>
      </c>
      <c r="E115" s="264">
        <v>0</v>
      </c>
      <c r="F115" s="128">
        <f>D115-D114</f>
        <v>0</v>
      </c>
      <c r="G115" s="128">
        <f>E115-E114</f>
        <v>0</v>
      </c>
      <c r="H115" s="128">
        <f>'Calabria-main'!L116-'Calabria-main'!L115</f>
        <v>411</v>
      </c>
    </row>
    <row r="116" ht="26" customHeight="1">
      <c r="B116" s="77">
        <v>43998</v>
      </c>
      <c r="C116" s="141">
        <v>-1</v>
      </c>
      <c r="D116" s="129">
        <f>'Calabria-main'!J117-'Calabria-main'!J116</f>
        <v>0</v>
      </c>
      <c r="E116" s="265">
        <v>0</v>
      </c>
      <c r="F116" s="130">
        <f>D116-D115</f>
        <v>0</v>
      </c>
      <c r="G116" s="130">
        <f>E116-E115</f>
        <v>0</v>
      </c>
      <c r="H116" s="130">
        <f>'Calabria-main'!L117-'Calabria-main'!L116</f>
        <v>889</v>
      </c>
    </row>
    <row r="117" ht="26" customHeight="1">
      <c r="B117" s="77">
        <v>43999</v>
      </c>
      <c r="C117" s="140">
        <v>-3</v>
      </c>
      <c r="D117" s="127">
        <f>'Calabria-main'!J118-'Calabria-main'!J117</f>
        <v>0</v>
      </c>
      <c r="E117" s="264">
        <v>0</v>
      </c>
      <c r="F117" s="128">
        <f>D117-D116</f>
        <v>0</v>
      </c>
      <c r="G117" s="128">
        <f>E117-E116</f>
        <v>0</v>
      </c>
      <c r="H117" s="128">
        <f>'Calabria-main'!L118-'Calabria-main'!L117</f>
        <v>984</v>
      </c>
    </row>
    <row r="118" ht="26" customHeight="1">
      <c r="B118" s="77">
        <v>44000</v>
      </c>
      <c r="C118" s="141">
        <v>2</v>
      </c>
      <c r="D118" s="129">
        <f>'Calabria-main'!J119-'Calabria-main'!J118</f>
        <v>0</v>
      </c>
      <c r="E118" s="265">
        <v>3</v>
      </c>
      <c r="F118" s="130">
        <f>D118-D117</f>
        <v>0</v>
      </c>
      <c r="G118" s="130">
        <f>E118-E117</f>
        <v>3</v>
      </c>
      <c r="H118" s="130">
        <f>'Calabria-main'!L119-'Calabria-main'!L118</f>
        <v>957</v>
      </c>
    </row>
    <row r="119" ht="26" customHeight="1">
      <c r="B119" s="77">
        <v>44001</v>
      </c>
      <c r="C119" s="140">
        <v>-1</v>
      </c>
      <c r="D119" s="127">
        <f>'Calabria-main'!J120-'Calabria-main'!J119</f>
        <v>0</v>
      </c>
      <c r="E119" s="264">
        <v>-1</v>
      </c>
      <c r="F119" s="128">
        <f>D119-D118</f>
        <v>0</v>
      </c>
      <c r="G119" s="128">
        <f>E119-E118</f>
        <v>-4</v>
      </c>
      <c r="H119" s="128">
        <f>'Calabria-main'!L120-'Calabria-main'!L119</f>
        <v>1051</v>
      </c>
    </row>
    <row r="120" ht="26" customHeight="1">
      <c r="B120" s="77">
        <v>44002</v>
      </c>
      <c r="C120" s="141">
        <v>-4</v>
      </c>
      <c r="D120" s="129">
        <f>'Calabria-main'!J121-'Calabria-main'!J120</f>
        <v>0</v>
      </c>
      <c r="E120" s="265">
        <v>3</v>
      </c>
      <c r="F120" s="130">
        <f>D120-D119</f>
        <v>0</v>
      </c>
      <c r="G120" s="130">
        <f>E120-E119</f>
        <v>4</v>
      </c>
      <c r="H120" s="130">
        <f>'Calabria-main'!L121-'Calabria-main'!L120</f>
        <v>1019</v>
      </c>
    </row>
    <row r="121" ht="26" customHeight="1">
      <c r="B121" s="77">
        <v>44003</v>
      </c>
      <c r="C121" s="140">
        <v>6</v>
      </c>
      <c r="D121" s="127">
        <f>'Calabria-main'!J122-'Calabria-main'!J121</f>
        <v>0</v>
      </c>
      <c r="E121" s="264">
        <v>6</v>
      </c>
      <c r="F121" s="128">
        <f>D121-D120</f>
        <v>0</v>
      </c>
      <c r="G121" s="128">
        <f>E121-E120</f>
        <v>3</v>
      </c>
      <c r="H121" s="128">
        <f>'Calabria-main'!L122-'Calabria-main'!L121</f>
        <v>643</v>
      </c>
    </row>
    <row r="122" ht="26" customHeight="1">
      <c r="B122" s="77">
        <v>44004</v>
      </c>
      <c r="C122" s="141">
        <v>-3</v>
      </c>
      <c r="D122" s="129">
        <f>'Calabria-main'!J123-'Calabria-main'!J122</f>
        <v>0</v>
      </c>
      <c r="E122" s="265">
        <v>1</v>
      </c>
      <c r="F122" s="130">
        <f>D122-D121</f>
        <v>0</v>
      </c>
      <c r="G122" s="130">
        <f>E122-E121</f>
        <v>-5</v>
      </c>
      <c r="H122" s="130">
        <f>'Calabria-main'!L123-'Calabria-main'!L122</f>
        <v>437</v>
      </c>
    </row>
    <row r="123" ht="26" customHeight="1">
      <c r="B123" s="77">
        <v>44005</v>
      </c>
      <c r="C123" s="140">
        <v>-5</v>
      </c>
      <c r="D123" s="127">
        <f>'Calabria-main'!J124-'Calabria-main'!J123</f>
        <v>0</v>
      </c>
      <c r="E123" s="264">
        <v>1</v>
      </c>
      <c r="F123" s="128">
        <f>D123-D122</f>
        <v>0</v>
      </c>
      <c r="G123" s="128">
        <f>E123-E122</f>
        <v>0</v>
      </c>
      <c r="H123" s="128">
        <f>'Calabria-main'!L124-'Calabria-main'!L123</f>
        <v>854</v>
      </c>
    </row>
    <row r="124" ht="26" customHeight="1">
      <c r="B124" s="77">
        <v>44006</v>
      </c>
      <c r="C124" s="141">
        <v>0</v>
      </c>
      <c r="D124" s="129">
        <f>'Calabria-main'!J125-'Calabria-main'!J124</f>
        <v>0</v>
      </c>
      <c r="E124" s="265">
        <v>0</v>
      </c>
      <c r="F124" s="130">
        <f>D124-D123</f>
        <v>0</v>
      </c>
      <c r="G124" s="130">
        <f>E124-E123</f>
        <v>-1</v>
      </c>
      <c r="H124" s="130">
        <f>'Calabria-main'!L125-'Calabria-main'!L124</f>
        <v>1036</v>
      </c>
    </row>
    <row r="125" ht="26" customHeight="1">
      <c r="B125" s="77">
        <v>44007</v>
      </c>
      <c r="C125" s="140">
        <v>0</v>
      </c>
      <c r="D125" s="127">
        <f>'Calabria-main'!J126-'Calabria-main'!J125</f>
        <v>0</v>
      </c>
      <c r="E125" s="264">
        <v>0</v>
      </c>
      <c r="F125" s="128">
        <f>D125-D124</f>
        <v>0</v>
      </c>
      <c r="G125" s="128">
        <f>E125-E124</f>
        <v>0</v>
      </c>
      <c r="H125" s="128">
        <f>'Calabria-main'!L126-'Calabria-main'!L125</f>
        <v>1021</v>
      </c>
    </row>
    <row r="126" ht="26" customHeight="1">
      <c r="B126" s="77">
        <v>44008</v>
      </c>
      <c r="C126" s="141">
        <v>2</v>
      </c>
      <c r="D126" s="129">
        <f>'Calabria-main'!J127-'Calabria-main'!J126</f>
        <v>0</v>
      </c>
      <c r="E126" s="265">
        <v>3</v>
      </c>
      <c r="F126" s="130">
        <f>D126-D125</f>
        <v>0</v>
      </c>
      <c r="G126" s="130">
        <f>E126-E125</f>
        <v>3</v>
      </c>
      <c r="H126" s="130">
        <f>'Calabria-main'!L127-'Calabria-main'!L126</f>
        <v>1165</v>
      </c>
    </row>
    <row r="127" ht="26" customHeight="1">
      <c r="B127" s="77">
        <v>44009</v>
      </c>
      <c r="C127" s="140">
        <v>1</v>
      </c>
      <c r="D127" s="127">
        <f>'Calabria-main'!J128-'Calabria-main'!J127</f>
        <v>0</v>
      </c>
      <c r="E127" s="264">
        <v>1</v>
      </c>
      <c r="F127" s="128">
        <f>D127-D126</f>
        <v>0</v>
      </c>
      <c r="G127" s="128">
        <f>E127-E126</f>
        <v>-2</v>
      </c>
      <c r="H127" s="128">
        <f>'Calabria-main'!L128-'Calabria-main'!L127</f>
        <v>924</v>
      </c>
    </row>
    <row r="128" ht="26" customHeight="1">
      <c r="B128" s="77">
        <v>44010</v>
      </c>
      <c r="C128" s="141">
        <v>-5</v>
      </c>
      <c r="D128" s="129">
        <f>'Calabria-main'!J129-'Calabria-main'!J128</f>
        <v>0</v>
      </c>
      <c r="E128" s="265">
        <v>1</v>
      </c>
      <c r="F128" s="130">
        <f>D128-D127</f>
        <v>0</v>
      </c>
      <c r="G128" s="130">
        <f>E128-E127</f>
        <v>0</v>
      </c>
      <c r="H128" s="130">
        <f>'Calabria-main'!L129-'Calabria-main'!L128</f>
        <v>480</v>
      </c>
    </row>
    <row r="129" ht="26" customHeight="1">
      <c r="B129" s="77">
        <v>44011</v>
      </c>
      <c r="C129" s="140">
        <v>0</v>
      </c>
      <c r="D129" s="127">
        <f>'Calabria-main'!J130-'Calabria-main'!J129</f>
        <v>0</v>
      </c>
      <c r="E129" s="264">
        <v>0</v>
      </c>
      <c r="F129" s="128">
        <f>D129-D128</f>
        <v>0</v>
      </c>
      <c r="G129" s="128">
        <f>E129-E128</f>
        <v>-1</v>
      </c>
      <c r="H129" s="128">
        <f>'Calabria-main'!L130-'Calabria-main'!L129</f>
        <v>318</v>
      </c>
    </row>
    <row r="130" ht="26" customHeight="1">
      <c r="B130" s="77">
        <v>44012</v>
      </c>
      <c r="C130" s="141">
        <v>1</v>
      </c>
      <c r="D130" s="129">
        <f>'Calabria-main'!J131-'Calabria-main'!J130</f>
        <v>0</v>
      </c>
      <c r="E130" s="265">
        <v>1</v>
      </c>
      <c r="F130" s="130">
        <f>D130-D129</f>
        <v>0</v>
      </c>
      <c r="G130" s="130">
        <f>E130-E129</f>
        <v>1</v>
      </c>
      <c r="H130" s="130">
        <f>'Calabria-main'!L131-'Calabria-main'!L130</f>
        <v>924</v>
      </c>
    </row>
    <row r="131" ht="26" customHeight="1">
      <c r="B131" s="77">
        <v>44013</v>
      </c>
      <c r="C131" s="140">
        <v>-1</v>
      </c>
      <c r="D131" s="127">
        <f>'Calabria-main'!J132-'Calabria-main'!J131</f>
        <v>0</v>
      </c>
      <c r="E131" s="264">
        <v>0</v>
      </c>
      <c r="F131" s="128">
        <f>D131-D130</f>
        <v>0</v>
      </c>
      <c r="G131" s="128">
        <f>E131-E130</f>
        <v>-1</v>
      </c>
      <c r="H131" s="128">
        <f>'Calabria-main'!L132-'Calabria-main'!L131</f>
        <v>832</v>
      </c>
    </row>
    <row r="132" ht="26" customHeight="1">
      <c r="B132" s="77">
        <v>44014</v>
      </c>
      <c r="C132" s="141">
        <v>-1</v>
      </c>
      <c r="D132" s="129">
        <f>'Calabria-main'!J133-'Calabria-main'!J132</f>
        <v>0</v>
      </c>
      <c r="E132" s="265">
        <v>0</v>
      </c>
      <c r="F132" s="130">
        <f>D132-D131</f>
        <v>0</v>
      </c>
      <c r="G132" s="130">
        <f>E132-E131</f>
        <v>0</v>
      </c>
      <c r="H132" s="130">
        <f>'Calabria-main'!L133-'Calabria-main'!L132</f>
        <v>988</v>
      </c>
    </row>
    <row r="133" ht="26" customHeight="1">
      <c r="B133" s="77">
        <v>44015</v>
      </c>
      <c r="C133" s="140">
        <v>0</v>
      </c>
      <c r="D133" s="127">
        <f>'Calabria-main'!J134-'Calabria-main'!J133</f>
        <v>0</v>
      </c>
      <c r="E133" s="264">
        <v>1</v>
      </c>
      <c r="F133" s="128">
        <f>D133-D132</f>
        <v>0</v>
      </c>
      <c r="G133" s="128">
        <f>E133-E132</f>
        <v>1</v>
      </c>
      <c r="H133" s="128">
        <f>'Calabria-main'!L134-'Calabria-main'!L133</f>
        <v>938</v>
      </c>
    </row>
    <row r="134" ht="26" customHeight="1">
      <c r="B134" s="77">
        <v>44016</v>
      </c>
      <c r="C134" s="141">
        <v>1</v>
      </c>
      <c r="D134" s="129">
        <f>'Calabria-main'!J135-'Calabria-main'!J134</f>
        <v>0</v>
      </c>
      <c r="E134" s="265">
        <v>1</v>
      </c>
      <c r="F134" s="130">
        <f>D134-D133</f>
        <v>0</v>
      </c>
      <c r="G134" s="130">
        <f>E134-E133</f>
        <v>0</v>
      </c>
      <c r="H134" s="130">
        <f>'Calabria-main'!L135-'Calabria-main'!L134</f>
        <v>1084</v>
      </c>
    </row>
    <row r="135" ht="26" customHeight="1">
      <c r="B135" s="77">
        <v>44017</v>
      </c>
      <c r="C135" s="140">
        <v>0</v>
      </c>
      <c r="D135" s="127">
        <f>'Calabria-main'!J136-'Calabria-main'!J135</f>
        <v>0</v>
      </c>
      <c r="E135" s="264">
        <v>0</v>
      </c>
      <c r="F135" s="128">
        <f>D135-D134</f>
        <v>0</v>
      </c>
      <c r="G135" s="128">
        <f>E135-E134</f>
        <v>-1</v>
      </c>
      <c r="H135" s="128">
        <f>'Calabria-main'!L136-'Calabria-main'!L135</f>
        <v>531</v>
      </c>
    </row>
    <row r="136" ht="26" customHeight="1">
      <c r="B136" s="77">
        <v>44018</v>
      </c>
      <c r="C136" s="141">
        <v>0</v>
      </c>
      <c r="D136" s="129">
        <f>'Calabria-main'!J137-'Calabria-main'!J136</f>
        <v>0</v>
      </c>
      <c r="E136" s="265">
        <v>0</v>
      </c>
      <c r="F136" s="130">
        <f>D136-D135</f>
        <v>0</v>
      </c>
      <c r="G136" s="130">
        <f>E136-E135</f>
        <v>0</v>
      </c>
      <c r="H136" s="130">
        <f>'Calabria-main'!L137-'Calabria-main'!L136</f>
        <v>238</v>
      </c>
    </row>
    <row r="137" ht="26" customHeight="1">
      <c r="B137" s="77">
        <v>44019</v>
      </c>
      <c r="C137" s="140">
        <v>1</v>
      </c>
      <c r="D137" s="127">
        <f>'Calabria-main'!J138-'Calabria-main'!J137</f>
        <v>0</v>
      </c>
      <c r="E137" s="264">
        <v>1</v>
      </c>
      <c r="F137" s="128">
        <f>D137-D136</f>
        <v>0</v>
      </c>
      <c r="G137" s="128">
        <f>E137-E136</f>
        <v>1</v>
      </c>
      <c r="H137" s="128">
        <f>'Calabria-main'!L138-'Calabria-main'!L137</f>
        <v>1032</v>
      </c>
    </row>
    <row r="138" ht="26" customHeight="1">
      <c r="B138" s="77">
        <v>44020</v>
      </c>
      <c r="C138" s="141">
        <v>1</v>
      </c>
      <c r="D138" s="129">
        <f>'Calabria-main'!J139-'Calabria-main'!J138</f>
        <v>0</v>
      </c>
      <c r="E138" s="265">
        <v>1</v>
      </c>
      <c r="F138" s="130">
        <f>D138-D137</f>
        <v>0</v>
      </c>
      <c r="G138" s="130">
        <f>E138-E137</f>
        <v>0</v>
      </c>
      <c r="H138" s="130">
        <f>'Calabria-main'!L139-'Calabria-main'!L138</f>
        <v>905</v>
      </c>
    </row>
    <row r="139" ht="26" customHeight="1">
      <c r="B139" s="77">
        <v>44021</v>
      </c>
      <c r="C139" s="140">
        <v>0</v>
      </c>
      <c r="D139" s="127">
        <f>'Calabria-main'!J140-'Calabria-main'!J139</f>
        <v>0</v>
      </c>
      <c r="E139" s="264">
        <v>0</v>
      </c>
      <c r="F139" s="128">
        <f>D139-D138</f>
        <v>0</v>
      </c>
      <c r="G139" s="128">
        <f>E139-E138</f>
        <v>-1</v>
      </c>
      <c r="H139" s="128">
        <f>'Calabria-main'!L140-'Calabria-main'!L139</f>
        <v>943</v>
      </c>
    </row>
    <row r="140" ht="26" customHeight="1">
      <c r="B140" s="77">
        <v>44022</v>
      </c>
      <c r="C140" s="141">
        <v>-1</v>
      </c>
      <c r="D140" s="129">
        <f>'Calabria-main'!J141-'Calabria-main'!J140</f>
        <v>0</v>
      </c>
      <c r="E140" s="265">
        <v>1</v>
      </c>
      <c r="F140" s="130">
        <f>D140-D139</f>
        <v>0</v>
      </c>
      <c r="G140" s="130">
        <f>E140-E139</f>
        <v>1</v>
      </c>
      <c r="H140" s="130">
        <f>'Calabria-main'!L141-'Calabria-main'!L140</f>
        <v>997</v>
      </c>
    </row>
    <row r="141" ht="26" customHeight="1">
      <c r="B141" s="77">
        <v>44023</v>
      </c>
      <c r="C141" s="140">
        <v>2</v>
      </c>
      <c r="D141" s="127">
        <f>'Calabria-main'!J142-'Calabria-main'!J141</f>
        <v>0</v>
      </c>
      <c r="E141" s="264">
        <v>2</v>
      </c>
      <c r="F141" s="128">
        <f>D141-D140</f>
        <v>0</v>
      </c>
      <c r="G141" s="128">
        <f>E141-E140</f>
        <v>1</v>
      </c>
      <c r="H141" s="128">
        <f>'Calabria-main'!L142-'Calabria-main'!L141</f>
        <v>893</v>
      </c>
    </row>
    <row r="142" ht="26" customHeight="1">
      <c r="B142" s="77">
        <v>44024</v>
      </c>
      <c r="C142" s="141">
        <v>28</v>
      </c>
      <c r="D142" s="129">
        <f>'Calabria-main'!J143-'Calabria-main'!J142</f>
        <v>0</v>
      </c>
      <c r="E142" s="265">
        <v>28</v>
      </c>
      <c r="F142" s="130">
        <f>D142-D141</f>
        <v>0</v>
      </c>
      <c r="G142" s="130">
        <f>E142-E141</f>
        <v>26</v>
      </c>
      <c r="H142" s="130">
        <f>'Calabria-main'!L143-'Calabria-main'!L142</f>
        <v>559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S142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266" customWidth="1"/>
    <col min="2" max="19" width="16.3516" style="266" customWidth="1"/>
    <col min="20" max="16384" width="16.3516" style="266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52.9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73">
        <v>69</v>
      </c>
      <c r="K3" t="s" s="269">
        <v>70</v>
      </c>
      <c r="L3" t="s" s="268">
        <v>24</v>
      </c>
      <c r="M3" t="s" s="267">
        <v>71</v>
      </c>
      <c r="N3" t="s" s="268">
        <v>72</v>
      </c>
      <c r="O3" t="s" s="267">
        <v>73</v>
      </c>
      <c r="P3" t="s" s="268">
        <v>74</v>
      </c>
      <c r="Q3" t="s" s="268">
        <v>75</v>
      </c>
      <c r="R3" t="s" s="268">
        <v>76</v>
      </c>
      <c r="S3" t="s" s="267">
        <v>77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1</v>
      </c>
      <c r="K4" s="276">
        <v>1</v>
      </c>
      <c r="L4" s="276">
        <v>0</v>
      </c>
      <c r="M4" s="276">
        <v>0</v>
      </c>
      <c r="N4" s="276">
        <v>0</v>
      </c>
      <c r="O4" s="276">
        <v>0</v>
      </c>
      <c r="P4" s="276">
        <v>0</v>
      </c>
      <c r="Q4" s="276">
        <v>0</v>
      </c>
      <c r="R4" s="276">
        <f>SUM(Q3:Q4)</f>
        <v>0</v>
      </c>
      <c r="S4" s="276">
        <f>SUM(M3:M4)</f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2</v>
      </c>
      <c r="K5" s="279">
        <v>2</v>
      </c>
      <c r="L5" s="279">
        <v>0</v>
      </c>
      <c r="M5" s="279">
        <v>1</v>
      </c>
      <c r="N5" s="279">
        <f>D5-D4</f>
        <v>0</v>
      </c>
      <c r="O5" s="279">
        <f>M5-M4</f>
        <v>1</v>
      </c>
      <c r="P5" s="279">
        <f>N5-N4</f>
        <v>0</v>
      </c>
      <c r="Q5" s="279">
        <v>0</v>
      </c>
      <c r="R5" s="279">
        <f>SUM(Q3:Q5)</f>
        <v>0</v>
      </c>
      <c r="S5" s="279">
        <f>SUM(M3:M5)</f>
        <v>1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7</v>
      </c>
      <c r="K6" s="281">
        <v>7</v>
      </c>
      <c r="L6" s="281">
        <v>0</v>
      </c>
      <c r="M6" s="281">
        <v>1</v>
      </c>
      <c r="N6" s="281">
        <f>D6-D5</f>
        <v>0</v>
      </c>
      <c r="O6" s="281">
        <f>M6-M5</f>
        <v>0</v>
      </c>
      <c r="P6" s="281">
        <f>N6-N5</f>
        <v>0</v>
      </c>
      <c r="Q6" s="281">
        <v>0</v>
      </c>
      <c r="R6" s="281">
        <f>SUM(Q3:Q6)</f>
        <v>0</v>
      </c>
      <c r="S6" s="281">
        <f>SUM(M3:M6)</f>
        <v>2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7</v>
      </c>
      <c r="K7" s="279">
        <v>11</v>
      </c>
      <c r="L7" s="279">
        <v>0</v>
      </c>
      <c r="M7" s="279">
        <v>8</v>
      </c>
      <c r="N7" s="279">
        <f>D7-D6</f>
        <v>0</v>
      </c>
      <c r="O7" s="279">
        <f>M7-M6</f>
        <v>7</v>
      </c>
      <c r="P7" s="279">
        <f>N7-N6</f>
        <v>0</v>
      </c>
      <c r="Q7" s="279">
        <v>0</v>
      </c>
      <c r="R7" s="279">
        <f>SUM(Q3:Q7)</f>
        <v>0</v>
      </c>
      <c r="S7" s="279">
        <f>SUM(M3:M7)</f>
        <v>10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12</v>
      </c>
      <c r="K8" s="281">
        <v>13</v>
      </c>
      <c r="L8" s="281">
        <v>0</v>
      </c>
      <c r="M8" s="281">
        <v>3</v>
      </c>
      <c r="N8" s="281">
        <f>D8-D7</f>
        <v>0</v>
      </c>
      <c r="O8" s="281">
        <f>M8-M7</f>
        <v>-5</v>
      </c>
      <c r="P8" s="281">
        <f>N8-N7</f>
        <v>0</v>
      </c>
      <c r="Q8" s="281">
        <v>0</v>
      </c>
      <c r="R8" s="281">
        <f>SUM(Q3:Q8)</f>
        <v>0</v>
      </c>
      <c r="S8" s="281">
        <f>SUM(M3:M8)</f>
        <v>13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14</v>
      </c>
      <c r="K9" s="279">
        <v>14</v>
      </c>
      <c r="L9" s="279">
        <v>0</v>
      </c>
      <c r="M9" s="279">
        <v>0</v>
      </c>
      <c r="N9" s="279">
        <f>D9-D8</f>
        <v>0</v>
      </c>
      <c r="O9" s="279">
        <f>M9-M8</f>
        <v>-3</v>
      </c>
      <c r="P9" s="279">
        <f>N9-N8</f>
        <v>0</v>
      </c>
      <c r="Q9" s="279">
        <v>0</v>
      </c>
      <c r="R9" s="279">
        <f>SUM(Q3:Q9)</f>
        <v>0</v>
      </c>
      <c r="S9" s="279">
        <f>SUM(M3:M9)</f>
        <v>13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15</v>
      </c>
      <c r="K10" s="281">
        <v>15</v>
      </c>
      <c r="L10" s="281">
        <v>0</v>
      </c>
      <c r="M10" s="281">
        <v>5</v>
      </c>
      <c r="N10" s="281">
        <f>D10-D9</f>
        <v>0</v>
      </c>
      <c r="O10" s="281">
        <f>M10-M9</f>
        <v>5</v>
      </c>
      <c r="P10" s="281">
        <f>N10-N9</f>
        <v>0</v>
      </c>
      <c r="Q10" s="281">
        <v>0</v>
      </c>
      <c r="R10" s="281">
        <f>SUM(Q3:Q10)</f>
        <v>0</v>
      </c>
      <c r="S10" s="281">
        <f>SUM(M3:M10)</f>
        <v>18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21</v>
      </c>
      <c r="K11" s="279">
        <v>30</v>
      </c>
      <c r="L11" s="279">
        <v>0</v>
      </c>
      <c r="M11" s="279">
        <v>13</v>
      </c>
      <c r="N11" s="279">
        <f>D11-D10</f>
        <v>0</v>
      </c>
      <c r="O11" s="279">
        <f>M11-M10</f>
        <v>8</v>
      </c>
      <c r="P11" s="279">
        <f>N11-N10</f>
        <v>0</v>
      </c>
      <c r="Q11" s="279">
        <v>0</v>
      </c>
      <c r="R11" s="279">
        <f>SUM(Q3:Q11)</f>
        <v>0</v>
      </c>
      <c r="S11" s="279">
        <f>SUM(M3:M11)</f>
        <v>31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35</v>
      </c>
      <c r="K12" s="281">
        <v>52</v>
      </c>
      <c r="L12" s="281">
        <v>0</v>
      </c>
      <c r="M12" s="281">
        <v>30</v>
      </c>
      <c r="N12" s="281">
        <f>D12-D11</f>
        <v>0</v>
      </c>
      <c r="O12" s="281">
        <f>M12-M11</f>
        <v>17</v>
      </c>
      <c r="P12" s="281">
        <f>N12-N11</f>
        <v>0</v>
      </c>
      <c r="Q12" s="281">
        <v>0</v>
      </c>
      <c r="R12" s="281">
        <f>SUM(Q3:Q12)</f>
        <v>0</v>
      </c>
      <c r="S12" s="281">
        <f>SUM(M3:M12)</f>
        <v>61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94</v>
      </c>
      <c r="K13" s="279">
        <v>94</v>
      </c>
      <c r="L13" s="279">
        <v>0</v>
      </c>
      <c r="M13" s="279">
        <v>25</v>
      </c>
      <c r="N13" s="279">
        <f>D13-D12</f>
        <v>0</v>
      </c>
      <c r="O13" s="279">
        <f>M13-M12</f>
        <v>-5</v>
      </c>
      <c r="P13" s="279">
        <f>N13-N12</f>
        <v>0</v>
      </c>
      <c r="Q13" s="279">
        <v>0</v>
      </c>
      <c r="R13" s="279">
        <f>SUM(Q3:Q13)</f>
        <v>0</v>
      </c>
      <c r="S13" s="279">
        <f>SUM(M3:M13)</f>
        <v>86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101</v>
      </c>
      <c r="K14" s="281">
        <v>137</v>
      </c>
      <c r="L14" s="281">
        <v>0</v>
      </c>
      <c r="M14" s="281">
        <v>59</v>
      </c>
      <c r="N14" s="281">
        <f>D14-D13</f>
        <v>0</v>
      </c>
      <c r="O14" s="281">
        <f>M14-M13</f>
        <v>34</v>
      </c>
      <c r="P14" s="281">
        <f>N14-N13</f>
        <v>0</v>
      </c>
      <c r="Q14" s="281">
        <v>0</v>
      </c>
      <c r="R14" s="281">
        <f>SUM(Q3:Q14)</f>
        <v>0</v>
      </c>
      <c r="S14" s="281">
        <f>SUM(M3:M14)</f>
        <v>145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161</v>
      </c>
      <c r="K15" s="279">
        <v>162</v>
      </c>
      <c r="L15" s="279">
        <v>0</v>
      </c>
      <c r="M15" s="279">
        <v>33</v>
      </c>
      <c r="N15" s="279">
        <f>D15-D14</f>
        <v>0</v>
      </c>
      <c r="O15" s="279">
        <f>M15-M14</f>
        <v>-26</v>
      </c>
      <c r="P15" s="279">
        <f>N15-N14</f>
        <v>0</v>
      </c>
      <c r="Q15" s="279">
        <v>0</v>
      </c>
      <c r="R15" s="279">
        <f>SUM(Q3:Q15)</f>
        <v>0</v>
      </c>
      <c r="S15" s="279">
        <f>SUM(M3:M15)</f>
        <v>178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203</v>
      </c>
      <c r="K16" s="281">
        <v>203</v>
      </c>
      <c r="L16" s="281">
        <v>0</v>
      </c>
      <c r="M16" s="281">
        <v>46</v>
      </c>
      <c r="N16" s="281">
        <f>D16-D15</f>
        <v>0</v>
      </c>
      <c r="O16" s="281">
        <f>M16-M15</f>
        <v>13</v>
      </c>
      <c r="P16" s="281">
        <f>N16-N15</f>
        <v>0</v>
      </c>
      <c r="Q16" s="281">
        <v>0</v>
      </c>
      <c r="R16" s="281">
        <f>SUM(Q3:Q16)</f>
        <v>0</v>
      </c>
      <c r="S16" s="281">
        <f>SUM(M3:M16)</f>
        <v>224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248</v>
      </c>
      <c r="K17" s="279">
        <v>259</v>
      </c>
      <c r="L17" s="279">
        <v>0</v>
      </c>
      <c r="M17" s="279">
        <v>101</v>
      </c>
      <c r="N17" s="279">
        <f>D17-D16</f>
        <v>0</v>
      </c>
      <c r="O17" s="279">
        <f>M17-M16</f>
        <v>55</v>
      </c>
      <c r="P17" s="279">
        <f>N17-N16</f>
        <v>0</v>
      </c>
      <c r="Q17" s="279">
        <v>0</v>
      </c>
      <c r="R17" s="279">
        <f>SUM(Q3:Q17)</f>
        <v>0</v>
      </c>
      <c r="S17" s="279">
        <f>SUM(M3:M17)</f>
        <v>325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355</v>
      </c>
      <c r="K18" s="281">
        <v>355</v>
      </c>
      <c r="L18" s="281">
        <v>0</v>
      </c>
      <c r="M18" s="281">
        <v>98</v>
      </c>
      <c r="N18" s="281">
        <f>D18-D17</f>
        <v>0</v>
      </c>
      <c r="O18" s="281">
        <f>M18-M17</f>
        <v>-3</v>
      </c>
      <c r="P18" s="281">
        <f>N18-N17</f>
        <v>0</v>
      </c>
      <c r="Q18" s="281">
        <v>0</v>
      </c>
      <c r="R18" s="281">
        <f>SUM(Q3:Q18)</f>
        <v>0</v>
      </c>
      <c r="S18" s="281">
        <f>SUM(M3:M18)</f>
        <v>423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500</v>
      </c>
      <c r="K19" s="279">
        <v>497</v>
      </c>
      <c r="L19" s="279">
        <v>0</v>
      </c>
      <c r="M19" s="279">
        <v>196</v>
      </c>
      <c r="N19" s="279">
        <f>D19-D18</f>
        <v>1</v>
      </c>
      <c r="O19" s="279">
        <f>M19-M18</f>
        <v>98</v>
      </c>
      <c r="P19" s="279">
        <f>N19-N18</f>
        <v>1</v>
      </c>
      <c r="Q19" s="279">
        <v>1</v>
      </c>
      <c r="R19" s="279">
        <f>SUM(Q3:Q19)</f>
        <v>1</v>
      </c>
      <c r="S19" s="279">
        <f>SUM(M3:M19)</f>
        <v>619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599</v>
      </c>
      <c r="K20" s="281">
        <v>684</v>
      </c>
      <c r="L20" s="281">
        <v>0</v>
      </c>
      <c r="M20" s="281">
        <v>151</v>
      </c>
      <c r="N20" s="281">
        <f>D20-D19</f>
        <v>0</v>
      </c>
      <c r="O20" s="281">
        <f>M20-M19</f>
        <v>-45</v>
      </c>
      <c r="P20" s="281">
        <f>N20-N19</f>
        <v>-1</v>
      </c>
      <c r="Q20" s="281">
        <v>0</v>
      </c>
      <c r="R20" s="281">
        <f>SUM(Q3:Q20)</f>
        <v>1</v>
      </c>
      <c r="S20" s="281">
        <f>SUM(M3:M20)</f>
        <v>770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814</v>
      </c>
      <c r="K21" s="293">
        <f>2.6449*EXP(0.3586*17)</f>
        <v>1174.776572475050</v>
      </c>
      <c r="L21" s="293">
        <v>0</v>
      </c>
      <c r="M21" s="293">
        <v>152</v>
      </c>
      <c r="N21" s="279">
        <f>D21-D20</f>
        <v>0</v>
      </c>
      <c r="O21" s="293">
        <f>M21-M20</f>
        <v>1</v>
      </c>
      <c r="P21" s="279">
        <f>N21-N20</f>
        <v>0</v>
      </c>
      <c r="Q21" s="279">
        <v>1</v>
      </c>
      <c r="R21" s="279">
        <f>SUM(Q3:Q21)</f>
        <v>2</v>
      </c>
      <c r="S21" s="279">
        <f>SUM(M3:M21)</f>
        <v>922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961</v>
      </c>
      <c r="K22" s="295">
        <f>2.6449*EXP(0.3586*18)</f>
        <v>1681.486087716430</v>
      </c>
      <c r="L22" s="296">
        <v>0.6</v>
      </c>
      <c r="M22" s="295">
        <v>71</v>
      </c>
      <c r="N22" s="281">
        <f>D22-D21</f>
        <v>1</v>
      </c>
      <c r="O22" s="295">
        <f>M22-M21</f>
        <v>-81</v>
      </c>
      <c r="P22" s="281">
        <f>N22-N21</f>
        <v>1</v>
      </c>
      <c r="Q22" s="281">
        <v>1</v>
      </c>
      <c r="R22" s="281">
        <f>SUM(Q3:Q22)</f>
        <v>3</v>
      </c>
      <c r="S22" s="281">
        <f>SUM(M3:M22)</f>
        <v>993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1022</v>
      </c>
      <c r="K23" s="293">
        <f>2.6449*EXP(0.3586*19)</f>
        <v>2406.751657659530</v>
      </c>
      <c r="L23" s="299">
        <v>0.7992</v>
      </c>
      <c r="M23" s="293">
        <v>69</v>
      </c>
      <c r="N23" s="279">
        <f>D23-D22</f>
        <v>1</v>
      </c>
      <c r="O23" s="293">
        <f>M23-M22</f>
        <v>-2</v>
      </c>
      <c r="P23" s="279">
        <f>N23-N22</f>
        <v>0</v>
      </c>
      <c r="Q23" s="279">
        <v>2</v>
      </c>
      <c r="R23" s="279">
        <f>SUM(Q3:Q23)</f>
        <v>5</v>
      </c>
      <c r="S23" s="279">
        <f>SUM(M3:M23)</f>
        <v>1062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1103</v>
      </c>
      <c r="K24" s="295">
        <f>2.6449*EXP(0.3586*20)</f>
        <v>3444.8417884405</v>
      </c>
      <c r="L24" s="296">
        <v>0.8547</v>
      </c>
      <c r="M24" s="295">
        <v>83</v>
      </c>
      <c r="N24" s="281">
        <f>D24-D23</f>
        <v>4</v>
      </c>
      <c r="O24" s="295">
        <f>M24-M23</f>
        <v>14</v>
      </c>
      <c r="P24" s="281">
        <f>N24-N23</f>
        <v>3</v>
      </c>
      <c r="Q24" s="281">
        <v>2</v>
      </c>
      <c r="R24" s="281">
        <f>SUM(Q3:Q24)</f>
        <v>7</v>
      </c>
      <c r="S24" s="281">
        <f>SUM(M3:M24)</f>
        <v>1145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1190</v>
      </c>
      <c r="K25" s="293">
        <f>2.6449*EXP(0.3586*21)</f>
        <v>4930.685270172860</v>
      </c>
      <c r="L25" s="299">
        <v>0.9072</v>
      </c>
      <c r="M25" s="293">
        <v>119</v>
      </c>
      <c r="N25" s="279">
        <f>D25-D24</f>
        <v>1</v>
      </c>
      <c r="O25" s="293">
        <f>M25-M24</f>
        <v>36</v>
      </c>
      <c r="P25" s="279">
        <f>N25-N24</f>
        <v>-3</v>
      </c>
      <c r="Q25" s="279">
        <v>1</v>
      </c>
      <c r="R25" s="279">
        <f>SUM(Q3:Q25)</f>
        <v>8</v>
      </c>
      <c r="S25" s="279">
        <f>SUM(M3:M25)</f>
        <v>1264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1279</v>
      </c>
      <c r="K26" s="295">
        <f>2.6449*EXP(0.3586*22)</f>
        <v>7057.408939673130</v>
      </c>
      <c r="L26" s="296">
        <v>0.9313</v>
      </c>
      <c r="M26" s="295">
        <v>145</v>
      </c>
      <c r="N26" s="281">
        <f>D26-D25</f>
        <v>2</v>
      </c>
      <c r="O26" s="295">
        <f>M26-M25</f>
        <v>26</v>
      </c>
      <c r="P26" s="281">
        <f>N26-N25</f>
        <v>1</v>
      </c>
      <c r="Q26" s="281">
        <v>6</v>
      </c>
      <c r="R26" s="281">
        <f>SUM(Q3:Q26)</f>
        <v>14</v>
      </c>
      <c r="S26" s="281">
        <f>SUM(M3:M26)</f>
        <v>1409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1439</v>
      </c>
      <c r="K27" s="293">
        <f>2.6449*EXP(0.3586*23)</f>
        <v>10101.4399039167</v>
      </c>
      <c r="L27" s="299">
        <v>0.9272</v>
      </c>
      <c r="M27" s="293">
        <v>143</v>
      </c>
      <c r="N27" s="279">
        <f>D27-D26</f>
        <v>0</v>
      </c>
      <c r="O27" s="293">
        <f>M27-M26</f>
        <v>-2</v>
      </c>
      <c r="P27" s="279">
        <f>N27-N26</f>
        <v>-2</v>
      </c>
      <c r="Q27" s="279">
        <v>7</v>
      </c>
      <c r="R27" s="279">
        <f>SUM(Q3:Q27)</f>
        <v>21</v>
      </c>
      <c r="S27" s="279">
        <f>SUM(M3:M27)</f>
        <v>1552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1639</v>
      </c>
      <c r="K28" s="295"/>
      <c r="L28" s="296">
        <v>0.9167999999999999</v>
      </c>
      <c r="M28" s="295">
        <v>180</v>
      </c>
      <c r="N28" s="281">
        <f>D28-D27</f>
        <v>1</v>
      </c>
      <c r="O28" s="295">
        <f>M28-M27</f>
        <v>37</v>
      </c>
      <c r="P28" s="281">
        <f>N28-N27</f>
        <v>1</v>
      </c>
      <c r="Q28" s="281">
        <v>9</v>
      </c>
      <c r="R28" s="281">
        <f>SUM(Q3:Q28)</f>
        <v>30</v>
      </c>
      <c r="S28" s="281">
        <f>SUM(M3:M28)</f>
        <v>1732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1763</v>
      </c>
      <c r="K29" s="293"/>
      <c r="L29" s="299">
        <v>0.9343</v>
      </c>
      <c r="M29" s="293">
        <v>134</v>
      </c>
      <c r="N29" s="279">
        <f>D29-D28</f>
        <v>9</v>
      </c>
      <c r="O29" s="293">
        <f>M29-M28</f>
        <v>-46</v>
      </c>
      <c r="P29" s="279">
        <f>N29-N28</f>
        <v>8</v>
      </c>
      <c r="Q29" s="279">
        <v>8</v>
      </c>
      <c r="R29" s="279">
        <f>SUM(Q3:Q29)</f>
        <v>38</v>
      </c>
      <c r="S29" s="279">
        <f>SUM(M3:M29)</f>
        <v>1866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1931</v>
      </c>
      <c r="K30" s="295"/>
      <c r="L30" s="296">
        <v>0.9393</v>
      </c>
      <c r="M30" s="295">
        <v>117</v>
      </c>
      <c r="N30" s="281">
        <f>D30-D29</f>
        <v>1</v>
      </c>
      <c r="O30" s="295">
        <f>M30-M29</f>
        <v>-17</v>
      </c>
      <c r="P30" s="281">
        <f>N30-N29</f>
        <v>-8</v>
      </c>
      <c r="Q30" s="281">
        <v>11</v>
      </c>
      <c r="R30" s="281">
        <f>SUM(Q3:Q30)</f>
        <v>49</v>
      </c>
      <c r="S30" s="281">
        <f>SUM(M3:M30)</f>
        <v>1983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2046</v>
      </c>
      <c r="K31" s="293"/>
      <c r="L31" s="299">
        <v>0.9422</v>
      </c>
      <c r="M31" s="293">
        <v>182</v>
      </c>
      <c r="N31" s="279">
        <f>D31-D30</f>
        <v>4</v>
      </c>
      <c r="O31" s="293">
        <f>M31-M30</f>
        <v>65</v>
      </c>
      <c r="P31" s="279">
        <f>N31-N30</f>
        <v>3</v>
      </c>
      <c r="Q31" s="279">
        <v>11</v>
      </c>
      <c r="R31" s="279">
        <f>SUM(Q3:Q31)</f>
        <v>60</v>
      </c>
      <c r="S31" s="279">
        <f>SUM(M3:M31)</f>
        <v>2165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2286</v>
      </c>
      <c r="K32" s="295"/>
      <c r="L32" s="296">
        <v>0.9499</v>
      </c>
      <c r="M32" s="295">
        <v>230</v>
      </c>
      <c r="N32" s="281">
        <f>D32-D31</f>
        <v>11</v>
      </c>
      <c r="O32" s="295">
        <f>M32-M31</f>
        <v>48</v>
      </c>
      <c r="P32" s="281">
        <f>N32-N31</f>
        <v>7</v>
      </c>
      <c r="Q32" s="281">
        <v>21</v>
      </c>
      <c r="R32" s="281">
        <f>SUM(Q3:Q32)</f>
        <v>81</v>
      </c>
      <c r="S32" s="281">
        <f>SUM(M3:M32)</f>
        <v>2395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2526</v>
      </c>
      <c r="K33" s="293"/>
      <c r="L33" s="299">
        <v>0.9543</v>
      </c>
      <c r="M33" s="293">
        <v>314</v>
      </c>
      <c r="N33" s="279">
        <f>D33-D32</f>
        <v>6</v>
      </c>
      <c r="O33" s="293">
        <f>M33-M32</f>
        <v>84</v>
      </c>
      <c r="P33" s="279">
        <f>N33-N32</f>
        <v>-5</v>
      </c>
      <c r="Q33" s="279">
        <v>22</v>
      </c>
      <c r="R33" s="279">
        <f>SUM(Q3:Q33)</f>
        <v>103</v>
      </c>
      <c r="S33" s="279">
        <f>SUM(M3:M33)</f>
        <v>2709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2840</v>
      </c>
      <c r="K34" s="295"/>
      <c r="L34" s="296">
        <v>0.9616</v>
      </c>
      <c r="M34" s="295">
        <v>286</v>
      </c>
      <c r="N34" s="281">
        <f>D34-D33</f>
        <v>24</v>
      </c>
      <c r="O34" s="295">
        <f>M34-M33</f>
        <v>-28</v>
      </c>
      <c r="P34" s="281">
        <f>N34-N33</f>
        <v>18</v>
      </c>
      <c r="Q34" s="281">
        <v>31</v>
      </c>
      <c r="R34" s="281">
        <f>SUM(Q3:Q34)</f>
        <v>134</v>
      </c>
      <c r="S34" s="281">
        <f>SUM(M3:M34)</f>
        <v>2995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3069</v>
      </c>
      <c r="K35" s="293"/>
      <c r="L35" s="299">
        <v>0.9678</v>
      </c>
      <c r="M35" s="293">
        <v>366</v>
      </c>
      <c r="N35" s="279">
        <f>D35-D34</f>
        <v>26</v>
      </c>
      <c r="O35" s="293">
        <f>M35-M34</f>
        <v>80</v>
      </c>
      <c r="P35" s="279">
        <f>N35-N34</f>
        <v>2</v>
      </c>
      <c r="Q35" s="279">
        <v>32</v>
      </c>
      <c r="R35" s="279">
        <f>SUM(Q3:Q35)</f>
        <v>166</v>
      </c>
      <c r="S35" s="279">
        <f>SUM(M3:M35)</f>
        <v>3361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3447</v>
      </c>
      <c r="K36" s="295"/>
      <c r="L36" s="296">
        <v>0.9716</v>
      </c>
      <c r="M36" s="295">
        <v>300</v>
      </c>
      <c r="N36" s="281">
        <f>D36-D35</f>
        <v>10</v>
      </c>
      <c r="O36" s="295">
        <f>M36-M35</f>
        <v>-66</v>
      </c>
      <c r="P36" s="281">
        <f>N36-N35</f>
        <v>-16</v>
      </c>
      <c r="Q36" s="281">
        <v>35</v>
      </c>
      <c r="R36" s="281">
        <f>SUM(Q3:Q36)</f>
        <v>201</v>
      </c>
      <c r="S36" s="281">
        <f>SUM(M3:M36)</f>
        <v>3661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3700</v>
      </c>
      <c r="K37" s="293"/>
      <c r="L37" s="299">
        <v>0.9727</v>
      </c>
      <c r="M37" s="293">
        <v>281</v>
      </c>
      <c r="N37" s="279">
        <f>D37-D36</f>
        <v>8</v>
      </c>
      <c r="O37" s="293">
        <f>M37-M36</f>
        <v>-19</v>
      </c>
      <c r="P37" s="279">
        <f>N37-N36</f>
        <v>-2</v>
      </c>
      <c r="Q37" s="279">
        <v>38</v>
      </c>
      <c r="R37" s="279">
        <f>SUM(Q3:Q37)</f>
        <v>239</v>
      </c>
      <c r="S37" s="279">
        <f>SUM(M3:M37)</f>
        <v>3942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4028</v>
      </c>
      <c r="K38" s="295"/>
      <c r="L38" s="296">
        <v>0.9747</v>
      </c>
      <c r="M38" s="295">
        <v>416</v>
      </c>
      <c r="N38" s="281">
        <f>D38-D37</f>
        <v>36</v>
      </c>
      <c r="O38" s="295">
        <f>M38-M37</f>
        <v>135</v>
      </c>
      <c r="P38" s="281">
        <f>N38-N37</f>
        <v>28</v>
      </c>
      <c r="Q38" s="281">
        <v>45</v>
      </c>
      <c r="R38" s="281">
        <f>SUM(Q3:Q38)</f>
        <v>284</v>
      </c>
      <c r="S38" s="281">
        <f>SUM(M3:M38)</f>
        <v>4358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4435</v>
      </c>
      <c r="K39" s="293"/>
      <c r="L39" s="299">
        <v>0.9762999999999999</v>
      </c>
      <c r="M39" s="293">
        <v>475</v>
      </c>
      <c r="N39" s="279">
        <f>D39-D38</f>
        <v>34</v>
      </c>
      <c r="O39" s="293">
        <f>M39-M38</f>
        <v>59</v>
      </c>
      <c r="P39" s="279">
        <f>N39-N38</f>
        <v>-2</v>
      </c>
      <c r="Q39" s="279">
        <v>48</v>
      </c>
      <c r="R39" s="279">
        <f>SUM(Q3:Q39)</f>
        <v>332</v>
      </c>
      <c r="S39" s="279">
        <f>SUM(M3:M39)</f>
        <v>4833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4947</v>
      </c>
      <c r="K40" s="295"/>
      <c r="L40" s="296">
        <v>0.9782999999999999</v>
      </c>
      <c r="M40" s="295">
        <v>486</v>
      </c>
      <c r="N40" s="281">
        <f>D40-D39</f>
        <v>59</v>
      </c>
      <c r="O40" s="295">
        <f>M40-M39</f>
        <v>11</v>
      </c>
      <c r="P40" s="281">
        <f>N40-N39</f>
        <v>25</v>
      </c>
      <c r="Q40" s="281">
        <v>53</v>
      </c>
      <c r="R40" s="281">
        <f>SUM(Q3:Q40)</f>
        <v>385</v>
      </c>
      <c r="S40" s="281">
        <f>SUM(M3:M40)</f>
        <v>5319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5568</v>
      </c>
      <c r="K41" s="293"/>
      <c r="L41" s="299">
        <v>0.9796</v>
      </c>
      <c r="M41" s="293">
        <v>554</v>
      </c>
      <c r="N41" s="279">
        <f>D41-D40</f>
        <v>43</v>
      </c>
      <c r="O41" s="293">
        <f>M41-M40</f>
        <v>68</v>
      </c>
      <c r="P41" s="279">
        <f>N41-N40</f>
        <v>-16</v>
      </c>
      <c r="Q41" s="279">
        <v>70</v>
      </c>
      <c r="R41" s="279">
        <f>SUM(Q3:Q41)</f>
        <v>455</v>
      </c>
      <c r="S41" s="279">
        <f>SUM(M3:M41)</f>
        <v>5873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6131</v>
      </c>
      <c r="K42" s="295"/>
      <c r="L42" s="296">
        <v>0.9804</v>
      </c>
      <c r="M42" s="295">
        <v>601</v>
      </c>
      <c r="N42" s="281">
        <f>D42-D41</f>
        <v>51</v>
      </c>
      <c r="O42" s="295">
        <f>M42-M41</f>
        <v>47</v>
      </c>
      <c r="P42" s="281">
        <f>N42-N41</f>
        <v>8</v>
      </c>
      <c r="Q42" s="281">
        <v>79</v>
      </c>
      <c r="R42" s="281">
        <f>SUM(Q3:Q42)</f>
        <v>534</v>
      </c>
      <c r="S42" s="281">
        <f>SUM(M3:M42)</f>
        <v>6474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6443</v>
      </c>
      <c r="K43" s="293"/>
      <c r="L43" s="299">
        <v>0.9804</v>
      </c>
      <c r="M43" s="293">
        <v>357</v>
      </c>
      <c r="N43" s="279">
        <f>D43-D42</f>
        <v>40</v>
      </c>
      <c r="O43" s="293">
        <f>M43-M42</f>
        <v>-244</v>
      </c>
      <c r="P43" s="279">
        <f>N43-N42</f>
        <v>-11</v>
      </c>
      <c r="Q43" s="279">
        <v>70</v>
      </c>
      <c r="R43" s="279">
        <f>SUM(Q3:Q43)</f>
        <v>604</v>
      </c>
      <c r="S43" s="279">
        <f>SUM(M3:M43)</f>
        <v>6831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6830</v>
      </c>
      <c r="K44" s="295"/>
      <c r="L44" s="296">
        <v>0.9792</v>
      </c>
      <c r="M44" s="295">
        <v>340</v>
      </c>
      <c r="N44" s="281">
        <f>D44-D43</f>
        <v>28</v>
      </c>
      <c r="O44" s="295">
        <f>M44-M43</f>
        <v>-17</v>
      </c>
      <c r="P44" s="281">
        <f>N44-N43</f>
        <v>-12</v>
      </c>
      <c r="Q44" s="281">
        <v>86</v>
      </c>
      <c r="R44" s="281">
        <f>SUM(Q3:Q44)</f>
        <v>690</v>
      </c>
      <c r="S44" s="281">
        <f>SUM(M3:M44)</f>
        <v>7171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7206</v>
      </c>
      <c r="K45" s="293"/>
      <c r="L45" s="299">
        <v>0.9782999999999999</v>
      </c>
      <c r="M45" s="293">
        <v>389</v>
      </c>
      <c r="N45" s="279">
        <f>D45-D44</f>
        <v>76</v>
      </c>
      <c r="O45" s="293">
        <f>M45-M44</f>
        <v>49</v>
      </c>
      <c r="P45" s="279">
        <f>N45-N44</f>
        <v>48</v>
      </c>
      <c r="Q45" s="279">
        <v>90</v>
      </c>
      <c r="R45" s="279">
        <f>SUM(Q3:Q45)</f>
        <v>780</v>
      </c>
      <c r="S45" s="279">
        <f>SUM(M3:M45)</f>
        <v>7560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7693</v>
      </c>
      <c r="K46" s="295"/>
      <c r="L46" s="296">
        <v>0.978</v>
      </c>
      <c r="M46" s="295">
        <v>738</v>
      </c>
      <c r="N46" s="281">
        <f>D46-D45</f>
        <v>114</v>
      </c>
      <c r="O46" s="295">
        <f>M46-M45</f>
        <v>349</v>
      </c>
      <c r="P46" s="281">
        <f>N46-N45</f>
        <v>38</v>
      </c>
      <c r="Q46" s="281">
        <v>84</v>
      </c>
      <c r="R46" s="281">
        <f>SUM(Q3:Q46)</f>
        <v>864</v>
      </c>
      <c r="S46" s="281">
        <f>SUM(M3:M46)</f>
        <v>8298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8419</v>
      </c>
      <c r="K47" s="293"/>
      <c r="L47" s="299">
        <v>0.9776</v>
      </c>
      <c r="M47" s="293">
        <v>655</v>
      </c>
      <c r="N47" s="279">
        <f>D47-D46</f>
        <v>96</v>
      </c>
      <c r="O47" s="293">
        <f>M47-M46</f>
        <v>-83</v>
      </c>
      <c r="P47" s="279">
        <f>N47-N46</f>
        <v>-18</v>
      </c>
      <c r="Q47" s="279">
        <v>115</v>
      </c>
      <c r="R47" s="279">
        <f>SUM(Q3:Q47)</f>
        <v>979</v>
      </c>
      <c r="S47" s="279">
        <f>SUM(M3:M47)</f>
        <v>8953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9141</v>
      </c>
      <c r="K48" s="295"/>
      <c r="L48" s="296">
        <v>0.9771</v>
      </c>
      <c r="M48" s="295">
        <v>645</v>
      </c>
      <c r="N48" s="281">
        <f>D48-D47</f>
        <v>106</v>
      </c>
      <c r="O48" s="295">
        <f>M48-M47</f>
        <v>-10</v>
      </c>
      <c r="P48" s="281">
        <f>N48-N47</f>
        <v>10</v>
      </c>
      <c r="Q48" s="281">
        <v>86</v>
      </c>
      <c r="R48" s="281">
        <f>SUM(Q3:Q48)</f>
        <v>1065</v>
      </c>
      <c r="S48" s="281">
        <f>SUM(M3:M48)</f>
        <v>9598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9685</v>
      </c>
      <c r="K49" s="293"/>
      <c r="L49" s="299">
        <v>0.9761</v>
      </c>
      <c r="M49" s="293">
        <v>454</v>
      </c>
      <c r="N49" s="279">
        <f>D49-D48</f>
        <v>77</v>
      </c>
      <c r="O49" s="293">
        <f>M49-M48</f>
        <v>-191</v>
      </c>
      <c r="P49" s="279">
        <f>N49-N48</f>
        <v>-29</v>
      </c>
      <c r="Q49" s="279">
        <v>90</v>
      </c>
      <c r="R49" s="279">
        <f>SUM(Q3:Q49)</f>
        <v>1155</v>
      </c>
      <c r="S49" s="279">
        <f>SUM(M3:M49)</f>
        <v>10052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10151</v>
      </c>
      <c r="K50" s="295"/>
      <c r="L50" s="296">
        <v>0.974</v>
      </c>
      <c r="M50" s="295">
        <v>395</v>
      </c>
      <c r="N50" s="281">
        <f>D50-D49</f>
        <v>17</v>
      </c>
      <c r="O50" s="295">
        <f>M50-M49</f>
        <v>-59</v>
      </c>
      <c r="P50" s="281">
        <f>N50-N49</f>
        <v>-60</v>
      </c>
      <c r="Q50" s="281">
        <v>103</v>
      </c>
      <c r="R50" s="281">
        <f>SUM(Q3:Q50)</f>
        <v>1258</v>
      </c>
      <c r="S50" s="281">
        <f>SUM(M3:M50)</f>
        <v>10447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10483</v>
      </c>
      <c r="K51" s="293"/>
      <c r="L51" s="299">
        <v>0.9708</v>
      </c>
      <c r="M51" s="293">
        <v>464</v>
      </c>
      <c r="N51" s="279">
        <f>D51-D50</f>
        <v>12</v>
      </c>
      <c r="O51" s="293">
        <f>M51-M50</f>
        <v>69</v>
      </c>
      <c r="P51" s="279">
        <f>N51-N50</f>
        <v>-5</v>
      </c>
      <c r="Q51" s="279">
        <v>97</v>
      </c>
      <c r="R51" s="279">
        <f>SUM(Q3:Q51)</f>
        <v>1355</v>
      </c>
      <c r="S51" s="279">
        <f>SUM(M3:M51)</f>
        <v>10911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10948</v>
      </c>
      <c r="K52" s="295"/>
      <c r="L52" s="296">
        <v>0.9669</v>
      </c>
      <c r="M52" s="295">
        <v>437</v>
      </c>
      <c r="N52" s="281">
        <f>D52-D51</f>
        <v>20</v>
      </c>
      <c r="O52" s="295">
        <f>M52-M51</f>
        <v>-27</v>
      </c>
      <c r="P52" s="281">
        <f>N52-N51</f>
        <v>8</v>
      </c>
      <c r="Q52" s="281">
        <v>85</v>
      </c>
      <c r="R52" s="281">
        <f>SUM(Q3:Q52)</f>
        <v>1440</v>
      </c>
      <c r="S52" s="281">
        <f>SUM(M3:M52)</f>
        <v>11348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11445</v>
      </c>
      <c r="K53" s="293"/>
      <c r="L53" s="299">
        <v>0.9634</v>
      </c>
      <c r="M53" s="293">
        <v>479</v>
      </c>
      <c r="N53" s="279">
        <f>D53-D52</f>
        <v>114</v>
      </c>
      <c r="O53" s="293">
        <f>M53-M52</f>
        <v>42</v>
      </c>
      <c r="P53" s="279">
        <f>N53-N52</f>
        <v>94</v>
      </c>
      <c r="Q53" s="279">
        <v>91</v>
      </c>
      <c r="R53" s="279">
        <f>SUM(Q3:Q53)</f>
        <v>1531</v>
      </c>
      <c r="S53" s="279">
        <f>SUM(M3:M53)</f>
        <v>11827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/>
      <c r="K54" s="295"/>
      <c r="L54" s="296">
        <v>0.9608</v>
      </c>
      <c r="M54" s="295">
        <v>604</v>
      </c>
      <c r="N54" s="281">
        <f>D54-D53</f>
        <v>170</v>
      </c>
      <c r="O54" s="295">
        <f>M54-M53</f>
        <v>125</v>
      </c>
      <c r="P54" s="281">
        <f>N54-N53</f>
        <v>56</v>
      </c>
      <c r="Q54" s="281">
        <v>115</v>
      </c>
      <c r="R54" s="281">
        <f>SUM(Q3:Q54)</f>
        <v>1646</v>
      </c>
      <c r="S54" s="281">
        <f>SUM(M3:M54)</f>
        <v>12431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/>
      <c r="K55" s="293"/>
      <c r="L55" s="299">
        <v>0.9583</v>
      </c>
      <c r="M55" s="293">
        <v>623</v>
      </c>
      <c r="N55" s="279">
        <f>D55-D54</f>
        <v>130</v>
      </c>
      <c r="O55" s="293">
        <f>M55-M54</f>
        <v>19</v>
      </c>
      <c r="P55" s="279">
        <f>N55-N54</f>
        <v>-40</v>
      </c>
      <c r="Q55" s="279">
        <v>111</v>
      </c>
      <c r="R55" s="279">
        <f>SUM(Q4:Q55)</f>
        <v>1757</v>
      </c>
      <c r="S55" s="279">
        <f>SUM(M4:M55)</f>
        <v>13054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/>
      <c r="K56" s="295"/>
      <c r="L56" s="296">
        <v>0.9555</v>
      </c>
      <c r="M56" s="295">
        <v>688</v>
      </c>
      <c r="N56" s="281">
        <f>D56-D55</f>
        <v>67</v>
      </c>
      <c r="O56" s="295">
        <f>M56-M55</f>
        <v>65</v>
      </c>
      <c r="P56" s="281">
        <f>N56-N55</f>
        <v>-63</v>
      </c>
      <c r="Q56" s="281">
        <v>82</v>
      </c>
      <c r="R56" s="281">
        <f>SUM(Q4:Q56)</f>
        <v>1839</v>
      </c>
      <c r="S56" s="281">
        <f>SUM(M4:M56)</f>
        <v>13742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/>
      <c r="K57" s="293"/>
      <c r="L57" s="299">
        <v>0.9527</v>
      </c>
      <c r="M57" s="293">
        <v>532</v>
      </c>
      <c r="N57" s="279">
        <f>D57-D56</f>
        <v>111</v>
      </c>
      <c r="O57" s="293">
        <f>M57-M56</f>
        <v>-156</v>
      </c>
      <c r="P57" s="279">
        <f>N57-N56</f>
        <v>44</v>
      </c>
      <c r="Q57" s="279">
        <v>86</v>
      </c>
      <c r="R57" s="279">
        <f>SUM(Q4:Q57)</f>
        <v>1925</v>
      </c>
      <c r="S57" s="279">
        <f>SUM(M4:M57)</f>
        <v>14274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/>
      <c r="K58" s="295"/>
      <c r="L58" s="296"/>
      <c r="M58" s="295">
        <v>388</v>
      </c>
      <c r="N58" s="281">
        <f>D58-D57</f>
        <v>29</v>
      </c>
      <c r="O58" s="295">
        <f>M58-M57</f>
        <v>-144</v>
      </c>
      <c r="P58" s="281">
        <f>N58-N57</f>
        <v>-82</v>
      </c>
      <c r="Q58" s="281">
        <v>88</v>
      </c>
      <c r="R58" s="281">
        <f>SUM(Q4:Q58)</f>
        <v>2013</v>
      </c>
      <c r="S58" s="281">
        <f>SUM(M4:M58)</f>
        <v>14662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/>
      <c r="K59" s="293"/>
      <c r="L59" s="299"/>
      <c r="M59" s="293">
        <v>461</v>
      </c>
      <c r="N59" s="279">
        <f>D59-D58</f>
        <v>40</v>
      </c>
      <c r="O59" s="293">
        <f>M59-M58</f>
        <v>73</v>
      </c>
      <c r="P59" s="279">
        <f>N59-N58</f>
        <v>11</v>
      </c>
      <c r="Q59" s="279">
        <v>85</v>
      </c>
      <c r="R59" s="279">
        <f>SUM(Q4:Q59)</f>
        <v>2098</v>
      </c>
      <c r="S59" s="279">
        <f>SUM(M4:M59)</f>
        <v>15123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/>
      <c r="K60" s="295"/>
      <c r="L60" s="296"/>
      <c r="M60" s="295">
        <v>706</v>
      </c>
      <c r="N60" s="281">
        <f>D60-D59</f>
        <v>185</v>
      </c>
      <c r="O60" s="295">
        <f>M60-M59</f>
        <v>245</v>
      </c>
      <c r="P60" s="281">
        <f>N60-N59</f>
        <v>145</v>
      </c>
      <c r="Q60" s="281">
        <v>62</v>
      </c>
      <c r="R60" s="281">
        <f>SUM(Q4:Q60)</f>
        <v>2160</v>
      </c>
      <c r="S60" s="281">
        <f>SUM(M4:M60)</f>
        <v>15829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/>
      <c r="K61" s="293"/>
      <c r="L61" s="299"/>
      <c r="M61" s="293">
        <v>722</v>
      </c>
      <c r="N61" s="279">
        <f>D61-D60</f>
        <v>172</v>
      </c>
      <c r="O61" s="293">
        <f>M61-M60</f>
        <v>16</v>
      </c>
      <c r="P61" s="279">
        <f>N61-N60</f>
        <v>-13</v>
      </c>
      <c r="Q61" s="279">
        <v>77</v>
      </c>
      <c r="R61" s="279">
        <f>SUM(Q4:Q61)</f>
        <v>2237</v>
      </c>
      <c r="S61" s="279">
        <f>SUM(M4:M61)</f>
        <v>16551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/>
      <c r="K62" s="295"/>
      <c r="L62" s="296"/>
      <c r="M62" s="295">
        <v>758</v>
      </c>
      <c r="N62" s="281">
        <f>D62-D61</f>
        <v>84</v>
      </c>
      <c r="O62" s="295">
        <f>M62-M61</f>
        <v>36</v>
      </c>
      <c r="P62" s="281">
        <f>N62-N61</f>
        <v>-88</v>
      </c>
      <c r="Q62" s="281">
        <v>86</v>
      </c>
      <c r="R62" s="281">
        <f>SUM(Q4:Q62)</f>
        <v>2323</v>
      </c>
      <c r="S62" s="281">
        <f>SUM(M4:M62)</f>
        <v>17309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/>
      <c r="K63" s="293"/>
      <c r="L63" s="299"/>
      <c r="M63" s="293">
        <v>786</v>
      </c>
      <c r="N63" s="279">
        <f>D63-D62</f>
        <v>131</v>
      </c>
      <c r="O63" s="293">
        <f>M63-M62</f>
        <v>28</v>
      </c>
      <c r="P63" s="279">
        <f>N63-N62</f>
        <v>47</v>
      </c>
      <c r="Q63" s="279">
        <v>89</v>
      </c>
      <c r="R63" s="279">
        <f>SUM(Q4:Q63)</f>
        <v>2412</v>
      </c>
      <c r="S63" s="279">
        <f>SUM(M4:M63)</f>
        <v>18095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/>
      <c r="K64" s="295"/>
      <c r="L64" s="296"/>
      <c r="M64" s="295">
        <v>473</v>
      </c>
      <c r="N64" s="281">
        <f>D64-D63</f>
        <v>40</v>
      </c>
      <c r="O64" s="295">
        <f>M64-M63</f>
        <v>-313</v>
      </c>
      <c r="P64" s="281">
        <f>N64-N63</f>
        <v>-91</v>
      </c>
      <c r="Q64" s="281">
        <v>73</v>
      </c>
      <c r="R64" s="281">
        <f>SUM(Q4:Q64)</f>
        <v>2485</v>
      </c>
      <c r="S64" s="281">
        <f>SUM(M4:M64)</f>
        <v>18568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/>
      <c r="K65" s="293"/>
      <c r="L65" s="299"/>
      <c r="M65" s="293">
        <v>300</v>
      </c>
      <c r="N65" s="279">
        <f>D65-D64</f>
        <v>2</v>
      </c>
      <c r="O65" s="293">
        <f>M65-M64</f>
        <v>-173</v>
      </c>
      <c r="P65" s="279">
        <f>N65-N64</f>
        <v>-38</v>
      </c>
      <c r="Q65" s="279">
        <v>75</v>
      </c>
      <c r="R65" s="279">
        <f>SUM(Q4:Q65)</f>
        <v>2560</v>
      </c>
      <c r="S65" s="279">
        <f>SUM(M4:M65)</f>
        <v>18868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/>
      <c r="K66" s="295"/>
      <c r="L66" s="296"/>
      <c r="M66" s="295">
        <v>576</v>
      </c>
      <c r="N66" s="281">
        <f>D66-D65</f>
        <v>80</v>
      </c>
      <c r="O66" s="295">
        <f>M66-M65</f>
        <v>276</v>
      </c>
      <c r="P66" s="281">
        <f>N66-N65</f>
        <v>78</v>
      </c>
      <c r="Q66" s="281">
        <v>73</v>
      </c>
      <c r="R66" s="281">
        <f>SUM(Q4:Q66)</f>
        <v>2633</v>
      </c>
      <c r="S66" s="281">
        <f>SUM(M4:M66)</f>
        <v>19444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/>
      <c r="K67" s="293"/>
      <c r="L67" s="299"/>
      <c r="M67" s="293">
        <v>761</v>
      </c>
      <c r="N67" s="279">
        <f>D67-D66</f>
        <v>81</v>
      </c>
      <c r="O67" s="293">
        <f>M67-M66</f>
        <v>185</v>
      </c>
      <c r="P67" s="279">
        <f>N67-N66</f>
        <v>1</v>
      </c>
      <c r="Q67" s="279">
        <v>82</v>
      </c>
      <c r="R67" s="279">
        <f>SUM(Q4:Q67)</f>
        <v>2715</v>
      </c>
      <c r="S67" s="279">
        <f>SUM(M4:M67)</f>
        <v>20205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/>
      <c r="K68" s="295"/>
      <c r="L68" s="296"/>
      <c r="M68" s="295">
        <v>830</v>
      </c>
      <c r="N68" s="281">
        <f>D68-D67</f>
        <v>107</v>
      </c>
      <c r="O68" s="295">
        <f>M68-M67</f>
        <v>69</v>
      </c>
      <c r="P68" s="281">
        <f>N68-N67</f>
        <v>26</v>
      </c>
      <c r="Q68" s="281">
        <v>83</v>
      </c>
      <c r="R68" s="281">
        <f>SUM(Q4:Q68)</f>
        <v>2798</v>
      </c>
      <c r="S68" s="281">
        <f>SUM(M4:M68)</f>
        <v>21035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/>
      <c r="K69" s="293"/>
      <c r="L69" s="299"/>
      <c r="M69" s="293">
        <v>678</v>
      </c>
      <c r="N69" s="279">
        <f>D69-D68</f>
        <v>124</v>
      </c>
      <c r="O69" s="293">
        <f>M69-M68</f>
        <v>-152</v>
      </c>
      <c r="P69" s="279">
        <f>N69-N68</f>
        <v>17</v>
      </c>
      <c r="Q69" s="279">
        <v>78</v>
      </c>
      <c r="R69" s="279">
        <f>SUM(Q4:Q69)</f>
        <v>2876</v>
      </c>
      <c r="S69" s="279">
        <f>SUM(M4:M69)</f>
        <v>21713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/>
      <c r="K70" s="295"/>
      <c r="L70" s="296"/>
      <c r="M70" s="295">
        <v>532</v>
      </c>
      <c r="N70" s="281">
        <f>D70-D69</f>
        <v>67</v>
      </c>
      <c r="O70" s="295">
        <f>M70-M69</f>
        <v>-146</v>
      </c>
      <c r="P70" s="281">
        <f>N70-N69</f>
        <v>-57</v>
      </c>
      <c r="Q70" s="281">
        <v>78</v>
      </c>
      <c r="R70" s="281">
        <f>SUM(Q4:Q70)</f>
        <v>2954</v>
      </c>
      <c r="S70" s="281">
        <f>SUM(M4:M70)</f>
        <v>22245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/>
      <c r="K71" s="293"/>
      <c r="L71" s="299"/>
      <c r="M71" s="293">
        <v>298</v>
      </c>
      <c r="N71" s="279">
        <f>D71-D70</f>
        <v>16</v>
      </c>
      <c r="O71" s="293">
        <f>M71-M70</f>
        <v>-234</v>
      </c>
      <c r="P71" s="279">
        <f>N71-N70</f>
        <v>-51</v>
      </c>
      <c r="Q71" s="279">
        <v>73</v>
      </c>
      <c r="R71" s="279">
        <f>SUM(Q4:Q71)</f>
        <v>3027</v>
      </c>
      <c r="S71" s="279">
        <f>SUM(M4:M71)</f>
        <v>22543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/>
      <c r="K72" s="295"/>
      <c r="L72" s="296"/>
      <c r="M72" s="295">
        <v>262</v>
      </c>
      <c r="N72" s="281">
        <f>D72-D71</f>
        <v>10</v>
      </c>
      <c r="O72" s="295">
        <f>M72-M71</f>
        <v>-36</v>
      </c>
      <c r="P72" s="281">
        <f>N72-N71</f>
        <v>-6</v>
      </c>
      <c r="Q72" s="281">
        <v>75</v>
      </c>
      <c r="R72" s="281">
        <f>SUM(Q4:Q72)</f>
        <v>3102</v>
      </c>
      <c r="S72" s="281">
        <f>SUM(M4:M72)</f>
        <v>22805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/>
      <c r="K73" s="293"/>
      <c r="L73" s="299"/>
      <c r="M73" s="293">
        <v>501</v>
      </c>
      <c r="N73" s="279">
        <f>D73-D72</f>
        <v>90</v>
      </c>
      <c r="O73" s="293">
        <f>M73-M72</f>
        <v>239</v>
      </c>
      <c r="P73" s="279">
        <f>N73-N72</f>
        <v>80</v>
      </c>
      <c r="Q73" s="279">
        <v>84</v>
      </c>
      <c r="R73" s="279">
        <f>SUM(Q4:Q73)</f>
        <v>3186</v>
      </c>
      <c r="S73" s="279">
        <f>SUM(M4:M73)</f>
        <v>23306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/>
      <c r="K74" s="295"/>
      <c r="L74" s="296"/>
      <c r="M74" s="295">
        <v>662</v>
      </c>
      <c r="N74" s="281">
        <f>D74-D73</f>
        <v>85</v>
      </c>
      <c r="O74" s="295">
        <f>M74-M73</f>
        <v>161</v>
      </c>
      <c r="P74" s="281">
        <f>N74-N73</f>
        <v>-5</v>
      </c>
      <c r="Q74" s="281">
        <v>72</v>
      </c>
      <c r="R74" s="281">
        <f>SUM(Q4:Q74)</f>
        <v>3258</v>
      </c>
      <c r="S74" s="281">
        <f>SUM(M4:M74)</f>
        <v>23968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/>
      <c r="K75" s="293"/>
      <c r="L75" s="299"/>
      <c r="M75" s="293">
        <v>752</v>
      </c>
      <c r="N75" s="279">
        <f>D75-D74</f>
        <v>87</v>
      </c>
      <c r="O75" s="293">
        <f>M75-M74</f>
        <v>90</v>
      </c>
      <c r="P75" s="279">
        <f>N75-N74</f>
        <v>2</v>
      </c>
      <c r="Q75" s="279">
        <v>73</v>
      </c>
      <c r="R75" s="279">
        <f>SUM(Q4:Q75)</f>
        <v>3331</v>
      </c>
      <c r="S75" s="279">
        <f>SUM(M4:M75)</f>
        <v>24720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/>
      <c r="K76" s="295"/>
      <c r="L76" s="296"/>
      <c r="M76" s="295">
        <v>822</v>
      </c>
      <c r="N76" s="281">
        <f>D76-D75</f>
        <v>99</v>
      </c>
      <c r="O76" s="295">
        <f>M76-M75</f>
        <v>70</v>
      </c>
      <c r="P76" s="281">
        <f>N76-N75</f>
        <v>12</v>
      </c>
      <c r="Q76" s="281">
        <v>80</v>
      </c>
      <c r="R76" s="281">
        <f>SUM(Q4:Q76)</f>
        <v>3411</v>
      </c>
      <c r="S76" s="281">
        <f>SUM(M4:M76)</f>
        <v>25542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/>
      <c r="K77" s="293"/>
      <c r="L77" s="299"/>
      <c r="M77" s="293">
        <v>713</v>
      </c>
      <c r="N77" s="279">
        <f>D77-D76</f>
        <v>135</v>
      </c>
      <c r="O77" s="293">
        <f>M77-M76</f>
        <v>-109</v>
      </c>
      <c r="P77" s="279">
        <f>N77-N76</f>
        <v>36</v>
      </c>
      <c r="Q77" s="279">
        <v>60</v>
      </c>
      <c r="R77" s="279">
        <f>SUM(Q4:Q77)</f>
        <v>3471</v>
      </c>
      <c r="S77" s="279">
        <f>SUM(M4:M77)</f>
        <v>26255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/>
      <c r="K78" s="295"/>
      <c r="L78" s="296"/>
      <c r="M78" s="295">
        <v>509</v>
      </c>
      <c r="N78" s="281">
        <f>D78-D77</f>
        <v>45</v>
      </c>
      <c r="O78" s="295">
        <f>M78-M77</f>
        <v>-204</v>
      </c>
      <c r="P78" s="281">
        <f>N78-N77</f>
        <v>-90</v>
      </c>
      <c r="Q78" s="281">
        <v>67</v>
      </c>
      <c r="R78" s="281">
        <f>SUM(Q4:Q78)</f>
        <v>3538</v>
      </c>
      <c r="S78" s="281">
        <f>SUM(M4:M78)</f>
        <v>26764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/>
      <c r="K79" s="293"/>
      <c r="L79" s="299"/>
      <c r="M79" s="293">
        <v>278</v>
      </c>
      <c r="N79" s="279">
        <f>D79-D78</f>
        <v>5</v>
      </c>
      <c r="O79" s="293">
        <f>M79-M78</f>
        <v>-231</v>
      </c>
      <c r="P79" s="279">
        <f>N79-N78</f>
        <v>-40</v>
      </c>
      <c r="Q79" s="279">
        <v>74</v>
      </c>
      <c r="R79" s="279">
        <f>SUM(Q4:Q79)</f>
        <v>3612</v>
      </c>
      <c r="S79" s="279">
        <f>SUM(M4:M79)</f>
        <v>27042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/>
      <c r="K80" s="295"/>
      <c r="L80" s="296"/>
      <c r="M80" s="295">
        <v>487</v>
      </c>
      <c r="N80" s="281">
        <f>D80-D79</f>
        <v>31</v>
      </c>
      <c r="O80" s="295">
        <f>M80-M79</f>
        <v>209</v>
      </c>
      <c r="P80" s="281">
        <f>N80-N79</f>
        <v>26</v>
      </c>
      <c r="Q80" s="281">
        <v>64</v>
      </c>
      <c r="R80" s="281">
        <f>SUM(Q4:Q80)</f>
        <v>3676</v>
      </c>
      <c r="S80" s="281">
        <f>SUM(M4:M80)</f>
        <v>27529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/>
      <c r="K81" s="293"/>
      <c r="L81" s="299"/>
      <c r="M81" s="293">
        <v>802</v>
      </c>
      <c r="N81" s="279">
        <f>D81-D80</f>
        <v>57</v>
      </c>
      <c r="O81" s="293">
        <f>M81-M80</f>
        <v>315</v>
      </c>
      <c r="P81" s="279">
        <f>N81-N80</f>
        <v>26</v>
      </c>
      <c r="Q81" s="279">
        <v>61</v>
      </c>
      <c r="R81" s="279">
        <f>SUM(Q4:Q81)</f>
        <v>3737</v>
      </c>
      <c r="S81" s="279">
        <f>SUM(M4:M81)</f>
        <v>28331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/>
      <c r="K82" s="295"/>
      <c r="L82" s="296"/>
      <c r="M82" s="295">
        <v>721</v>
      </c>
      <c r="N82" s="281">
        <f>D82-D81</f>
        <v>147</v>
      </c>
      <c r="O82" s="295">
        <f>M82-M81</f>
        <v>-81</v>
      </c>
      <c r="P82" s="281">
        <f>N82-N81</f>
        <v>90</v>
      </c>
      <c r="Q82" s="281">
        <v>50</v>
      </c>
      <c r="R82" s="281">
        <f>SUM(Q4:Q82)</f>
        <v>3787</v>
      </c>
      <c r="S82" s="281">
        <f>SUM(M4:M82)</f>
        <v>29052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/>
      <c r="K83" s="293"/>
      <c r="L83" s="299"/>
      <c r="M83" s="293">
        <v>686</v>
      </c>
      <c r="N83" s="279">
        <f>D83-D82</f>
        <v>69</v>
      </c>
      <c r="O83" s="293">
        <f>M83-M82</f>
        <v>-35</v>
      </c>
      <c r="P83" s="279">
        <f>N83-N82</f>
        <v>-78</v>
      </c>
      <c r="Q83" s="279">
        <v>46</v>
      </c>
      <c r="R83" s="279">
        <f>SUM(Q4:Q83)</f>
        <v>3833</v>
      </c>
      <c r="S83" s="279">
        <f>SUM(M4:M83)</f>
        <v>29738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/>
      <c r="K84" s="295"/>
      <c r="L84" s="296"/>
      <c r="M84" s="295">
        <v>712</v>
      </c>
      <c r="N84" s="281">
        <f>D84-D83</f>
        <v>117</v>
      </c>
      <c r="O84" s="295">
        <f>M84-M83</f>
        <v>26</v>
      </c>
      <c r="P84" s="281">
        <f>N84-N83</f>
        <v>48</v>
      </c>
      <c r="Q84" s="281">
        <v>57</v>
      </c>
      <c r="R84" s="281">
        <f>SUM(Q4:Q84)</f>
        <v>3890</v>
      </c>
      <c r="S84" s="281">
        <f>SUM(M4:M84)</f>
        <v>30450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/>
      <c r="K85" s="293"/>
      <c r="L85" s="299"/>
      <c r="M85" s="293">
        <v>358</v>
      </c>
      <c r="N85" s="279">
        <f>D85-D84</f>
        <v>28</v>
      </c>
      <c r="O85" s="293">
        <f>M85-M84</f>
        <v>-354</v>
      </c>
      <c r="P85" s="279">
        <f>N85-N84</f>
        <v>-89</v>
      </c>
      <c r="Q85" s="279">
        <v>48</v>
      </c>
      <c r="R85" s="279">
        <f>SUM(Q4:Q85)</f>
        <v>3938</v>
      </c>
      <c r="S85" s="279">
        <f>SUM(M4:M85)</f>
        <v>30808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/>
      <c r="K86" s="295"/>
      <c r="L86" s="296"/>
      <c r="M86" s="295">
        <v>259</v>
      </c>
      <c r="N86" s="281">
        <f>D86-D85</f>
        <v>5</v>
      </c>
      <c r="O86" s="295">
        <f>M86-M85</f>
        <v>-99</v>
      </c>
      <c r="P86" s="281">
        <f>N86-N85</f>
        <v>-23</v>
      </c>
      <c r="Q86" s="281">
        <v>53</v>
      </c>
      <c r="R86" s="281">
        <f>SUM(Q4:Q86)</f>
        <v>3991</v>
      </c>
      <c r="S86" s="281">
        <f>SUM(M4:M86)</f>
        <v>31067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/>
      <c r="K87" s="293"/>
      <c r="L87" s="299"/>
      <c r="M87" s="293">
        <v>457</v>
      </c>
      <c r="N87" s="279">
        <f>D87-D86</f>
        <v>19</v>
      </c>
      <c r="O87" s="293">
        <f>M87-M86</f>
        <v>198</v>
      </c>
      <c r="P87" s="279">
        <f>N87-N86</f>
        <v>14</v>
      </c>
      <c r="Q87" s="279">
        <v>61</v>
      </c>
      <c r="R87" s="279">
        <f>SUM(Q5:Q87)</f>
        <v>4052</v>
      </c>
      <c r="S87" s="279">
        <f>SUM(M4:M87)</f>
        <v>31524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/>
      <c r="K88" s="295"/>
      <c r="L88" s="296"/>
      <c r="M88" s="295">
        <v>691</v>
      </c>
      <c r="N88" s="281">
        <f>D88-D87</f>
        <v>45</v>
      </c>
      <c r="O88" s="295">
        <f>M88-M87</f>
        <v>234</v>
      </c>
      <c r="P88" s="281">
        <f>N88-N87</f>
        <v>26</v>
      </c>
      <c r="Q88" s="281">
        <v>39</v>
      </c>
      <c r="R88" s="281">
        <f>SUM(Q6:Q88)</f>
        <v>4091</v>
      </c>
      <c r="S88" s="281">
        <f>SUM(M4:M88)</f>
        <v>32215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/>
      <c r="K89" s="293"/>
      <c r="L89" s="299"/>
      <c r="M89" s="293">
        <v>827</v>
      </c>
      <c r="N89" s="279">
        <f>D89-D88</f>
        <v>88</v>
      </c>
      <c r="O89" s="293">
        <f>M89-M88</f>
        <v>136</v>
      </c>
      <c r="P89" s="279">
        <f>N89-N88</f>
        <v>43</v>
      </c>
      <c r="Q89" s="279">
        <v>54</v>
      </c>
      <c r="R89" s="279">
        <f>SUM(Q7:Q89)</f>
        <v>4145</v>
      </c>
      <c r="S89" s="279">
        <f>SUM(M4:M89)</f>
        <v>33042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/>
      <c r="K90" s="295"/>
      <c r="L90" s="296"/>
      <c r="M90" s="295">
        <v>614</v>
      </c>
      <c r="N90" s="281">
        <f>D90-D89</f>
        <v>40</v>
      </c>
      <c r="O90" s="295">
        <f>M90-M89</f>
        <v>-213</v>
      </c>
      <c r="P90" s="281">
        <f>N90-N89</f>
        <v>-48</v>
      </c>
      <c r="Q90" s="281">
        <v>53</v>
      </c>
      <c r="R90" s="281">
        <f>SUM(Q4:Q90)</f>
        <v>4198</v>
      </c>
      <c r="S90" s="281">
        <f>SUM(M4:M90)</f>
        <v>33656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/>
      <c r="K91" s="293"/>
      <c r="L91" s="299"/>
      <c r="M91" s="293">
        <v>535</v>
      </c>
      <c r="N91" s="279">
        <f>D91-D90</f>
        <v>54</v>
      </c>
      <c r="O91" s="293">
        <f>M91-M90</f>
        <v>-79</v>
      </c>
      <c r="P91" s="279">
        <f>N91-N90</f>
        <v>14</v>
      </c>
      <c r="Q91" s="279">
        <v>55</v>
      </c>
      <c r="R91" s="279">
        <f>SUM(Q5:Q91)</f>
        <v>4253</v>
      </c>
      <c r="S91" s="279">
        <f>SUM(M4:M91)</f>
        <v>34191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/>
      <c r="K92" s="295"/>
      <c r="L92" s="296"/>
      <c r="M92" s="295">
        <v>403</v>
      </c>
      <c r="N92" s="281">
        <f>D92-D91</f>
        <v>67</v>
      </c>
      <c r="O92" s="295">
        <f>M92-M91</f>
        <v>-132</v>
      </c>
      <c r="P92" s="281">
        <f>N92-N91</f>
        <v>13</v>
      </c>
      <c r="Q92" s="281">
        <v>56</v>
      </c>
      <c r="R92" s="281">
        <f>SUM(Q4:Q92)</f>
        <v>4309</v>
      </c>
      <c r="S92" s="281">
        <f>SUM(M4:M92)</f>
        <v>34594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/>
      <c r="K93" s="293"/>
      <c r="L93" s="299"/>
      <c r="M93" s="293">
        <v>210</v>
      </c>
      <c r="N93" s="279">
        <f>D93-D92</f>
        <v>6</v>
      </c>
      <c r="O93" s="293">
        <f>M93-M92</f>
        <v>-193</v>
      </c>
      <c r="P93" s="279">
        <f>N93-N92</f>
        <v>-61</v>
      </c>
      <c r="Q93" s="279">
        <v>43</v>
      </c>
      <c r="R93" s="279">
        <f>SUM(Q4:Q93)</f>
        <v>4352</v>
      </c>
      <c r="S93" s="279">
        <f>SUM(M5:M93)</f>
        <v>34804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/>
      <c r="K94" s="295"/>
      <c r="L94" s="296"/>
      <c r="M94" s="295">
        <v>513</v>
      </c>
      <c r="N94" s="281">
        <f>D94-D93</f>
        <v>31</v>
      </c>
      <c r="O94" s="295">
        <f>M94-M93</f>
        <v>303</v>
      </c>
      <c r="P94" s="281">
        <f>N94-N93</f>
        <v>25</v>
      </c>
      <c r="Q94" s="281">
        <v>42</v>
      </c>
      <c r="R94" s="281">
        <f>SUM(Q4:Q94)</f>
        <v>4394</v>
      </c>
      <c r="S94" s="281">
        <f>SUM(M4:M94)</f>
        <v>35317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/>
      <c r="K95" s="293"/>
      <c r="L95" s="299"/>
      <c r="M95" s="293">
        <v>763</v>
      </c>
      <c r="N95" s="279">
        <f>D95-D94</f>
        <v>96</v>
      </c>
      <c r="O95" s="293">
        <f>M95-M94</f>
        <v>250</v>
      </c>
      <c r="P95" s="279">
        <f>N95-N94</f>
        <v>65</v>
      </c>
      <c r="Q95" s="279">
        <v>28</v>
      </c>
      <c r="R95" s="279">
        <f>SUM(Q4:Q95)</f>
        <v>4422</v>
      </c>
      <c r="S95" s="279">
        <f>SUM(M4:M95)</f>
        <v>36080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/>
      <c r="K96" s="295"/>
      <c r="L96" s="296"/>
      <c r="M96" s="295">
        <v>820</v>
      </c>
      <c r="N96" s="281">
        <f>D96-D95</f>
        <v>95</v>
      </c>
      <c r="O96" s="295">
        <f>M96-M95</f>
        <v>57</v>
      </c>
      <c r="P96" s="281">
        <f>N96-N95</f>
        <v>-1</v>
      </c>
      <c r="Q96" s="281">
        <v>39</v>
      </c>
      <c r="R96" s="281">
        <f>SUM(Q4:Q96)</f>
        <v>4461</v>
      </c>
      <c r="S96" s="281">
        <f>SUM(M4:M96)</f>
        <v>36900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/>
      <c r="K97" s="293"/>
      <c r="L97" s="299"/>
      <c r="M97" s="293">
        <v>780</v>
      </c>
      <c r="N97" s="279">
        <f>D97-D96</f>
        <v>46</v>
      </c>
      <c r="O97" s="293">
        <f>M97-M96</f>
        <v>-40</v>
      </c>
      <c r="P97" s="279">
        <f>N97-N96</f>
        <v>-49</v>
      </c>
      <c r="Q97" s="279">
        <v>40</v>
      </c>
      <c r="R97" s="279">
        <f>SUM(Q5:Q97)</f>
        <v>4501</v>
      </c>
      <c r="S97" s="279">
        <f>SUM(M4:M97)</f>
        <v>37680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/>
      <c r="K98" s="295"/>
      <c r="L98" s="296"/>
      <c r="M98" s="295">
        <v>781</v>
      </c>
      <c r="N98" s="281">
        <f>D98-D97</f>
        <v>84</v>
      </c>
      <c r="O98" s="295">
        <f>M98-M97</f>
        <v>1</v>
      </c>
      <c r="P98" s="281">
        <f>N98-N97</f>
        <v>38</v>
      </c>
      <c r="Q98" s="281">
        <v>40</v>
      </c>
      <c r="R98" s="281">
        <f>SUM(Q6:Q98)</f>
        <v>4541</v>
      </c>
      <c r="S98" s="281">
        <f>SUM(M4:M98)</f>
        <v>38461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/>
      <c r="K99" s="293"/>
      <c r="L99" s="299"/>
      <c r="M99" s="293">
        <v>432</v>
      </c>
      <c r="N99" s="279">
        <f>D99-D98</f>
        <v>45</v>
      </c>
      <c r="O99" s="293">
        <f>M99-M98</f>
        <v>-349</v>
      </c>
      <c r="P99" s="279">
        <f>N99-N98</f>
        <v>-39</v>
      </c>
      <c r="Q99" s="279">
        <v>39</v>
      </c>
      <c r="R99" s="279">
        <f>SUM(Q7:Q99)</f>
        <v>4580</v>
      </c>
      <c r="S99" s="279">
        <f>SUM(M4:M99)</f>
        <v>38893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/>
      <c r="K100" s="295"/>
      <c r="L100" s="296"/>
      <c r="M100" s="295">
        <v>265</v>
      </c>
      <c r="N100" s="281">
        <f>D100-D99</f>
        <v>0</v>
      </c>
      <c r="O100" s="295">
        <f>M100-M99</f>
        <v>-167</v>
      </c>
      <c r="P100" s="281">
        <f>N100-N99</f>
        <v>-45</v>
      </c>
      <c r="Q100" s="281">
        <v>45</v>
      </c>
      <c r="R100" s="281">
        <f>SUM(Q8:Q100)</f>
        <v>4625</v>
      </c>
      <c r="S100" s="281">
        <f>SUM(M4:M100)</f>
        <v>39158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/>
      <c r="K101" s="293"/>
      <c r="L101" s="299"/>
      <c r="M101" s="293">
        <v>653</v>
      </c>
      <c r="N101" s="279">
        <f>D101-D100</f>
        <v>8</v>
      </c>
      <c r="O101" s="293">
        <f>M101-M100</f>
        <v>388</v>
      </c>
      <c r="P101" s="279">
        <f>N101-N100</f>
        <v>8</v>
      </c>
      <c r="Q101" s="279">
        <v>40</v>
      </c>
      <c r="R101" s="279">
        <f>SUM(Q4:Q101)</f>
        <v>4665</v>
      </c>
      <c r="S101" s="279">
        <f>SUM(M4:M101)</f>
        <v>39811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/>
      <c r="K102" s="295"/>
      <c r="L102" s="296"/>
      <c r="M102" s="295">
        <v>905</v>
      </c>
      <c r="N102" s="281">
        <f>D102-D101</f>
        <v>65</v>
      </c>
      <c r="O102" s="295">
        <f>M102-M101</f>
        <v>252</v>
      </c>
      <c r="P102" s="281">
        <f>N102-N101</f>
        <v>57</v>
      </c>
      <c r="Q102" s="281">
        <v>36</v>
      </c>
      <c r="R102" s="281">
        <f>SUM(Q5:Q102)</f>
        <v>4701</v>
      </c>
      <c r="S102" s="281">
        <f>SUM(M4:M102)</f>
        <v>40716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/>
      <c r="K103" s="293"/>
      <c r="L103" s="299"/>
      <c r="M103" s="293">
        <v>1083</v>
      </c>
      <c r="N103" s="279">
        <f>D103-D102</f>
        <v>74</v>
      </c>
      <c r="O103" s="293">
        <f>M103-M102</f>
        <v>178</v>
      </c>
      <c r="P103" s="279">
        <f>N103-N102</f>
        <v>9</v>
      </c>
      <c r="Q103" s="279">
        <v>26</v>
      </c>
      <c r="R103" s="279">
        <f>SUM(Q6:Q103)</f>
        <v>4727</v>
      </c>
      <c r="S103" s="279">
        <f>SUM(M4:M103)</f>
        <v>41799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/>
      <c r="K104" s="295"/>
      <c r="L104" s="296"/>
      <c r="M104" s="295">
        <v>1057</v>
      </c>
      <c r="N104" s="281">
        <f>D104-D103</f>
        <v>20</v>
      </c>
      <c r="O104" s="295">
        <f>M104-M103</f>
        <v>-26</v>
      </c>
      <c r="P104" s="281">
        <f>N104-N103</f>
        <v>-54</v>
      </c>
      <c r="Q104" s="281">
        <v>45</v>
      </c>
      <c r="R104" s="281">
        <f>SUM(Q4:Q104)</f>
        <v>4772</v>
      </c>
      <c r="S104" s="281">
        <f>SUM(M4:M104)</f>
        <v>42856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/>
      <c r="K105" s="293"/>
      <c r="L105" s="299"/>
      <c r="M105" s="293">
        <v>1162</v>
      </c>
      <c r="N105" s="279">
        <f>D105-D104</f>
        <v>77</v>
      </c>
      <c r="O105" s="293">
        <f>M105-M104</f>
        <v>105</v>
      </c>
      <c r="P105" s="279">
        <f>N105-N104</f>
        <v>57</v>
      </c>
      <c r="Q105" s="279">
        <v>38</v>
      </c>
      <c r="R105" s="279">
        <f>SUM(Q5:Q105)</f>
        <v>4810</v>
      </c>
      <c r="S105" s="279">
        <f>SUM(M5:M105)</f>
        <v>44018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/>
      <c r="K106" s="295"/>
      <c r="L106" s="296"/>
      <c r="M106" s="295">
        <v>826</v>
      </c>
      <c r="N106" s="281">
        <f>D106-D105</f>
        <v>17</v>
      </c>
      <c r="O106" s="295">
        <f>M106-M105</f>
        <v>-336</v>
      </c>
      <c r="P106" s="281">
        <f>N106-N105</f>
        <v>-60</v>
      </c>
      <c r="Q106" s="281">
        <v>29</v>
      </c>
      <c r="R106" s="281">
        <f>SUM(Q6:Q106)</f>
        <v>4839</v>
      </c>
      <c r="S106" s="281">
        <f>SUM(M6:M106)</f>
        <v>44843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/>
      <c r="K107" s="293"/>
      <c r="L107" s="299"/>
      <c r="M107" s="293">
        <v>462</v>
      </c>
      <c r="N107" s="279">
        <f>D107-D106</f>
        <v>3</v>
      </c>
      <c r="O107" s="293">
        <f>M107-M106</f>
        <v>-364</v>
      </c>
      <c r="P107" s="279">
        <f>N107-N106</f>
        <v>-14</v>
      </c>
      <c r="Q107" s="279">
        <v>33</v>
      </c>
      <c r="R107" s="279">
        <f>SUM(Q7:Q107)</f>
        <v>4872</v>
      </c>
      <c r="S107" s="279">
        <f>SUM(M7:M107)</f>
        <v>45304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/>
      <c r="K108" s="295"/>
      <c r="L108" s="296"/>
      <c r="M108" s="295">
        <v>676</v>
      </c>
      <c r="N108" s="281">
        <f>D108-D107</f>
        <v>35</v>
      </c>
      <c r="O108" s="295">
        <f>M108-M107</f>
        <v>214</v>
      </c>
      <c r="P108" s="281">
        <f>N108-N107</f>
        <v>32</v>
      </c>
      <c r="Q108" s="281">
        <v>38</v>
      </c>
      <c r="R108" s="281">
        <f>SUM(Q8:Q108)</f>
        <v>4910</v>
      </c>
      <c r="S108" s="281">
        <f>SUM(M8:M108)</f>
        <v>45972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/>
      <c r="K109" s="293"/>
      <c r="L109" s="299"/>
      <c r="M109" s="293">
        <v>964</v>
      </c>
      <c r="N109" s="279">
        <f>D109-D108</f>
        <v>23</v>
      </c>
      <c r="O109" s="293">
        <f>M109-M108</f>
        <v>288</v>
      </c>
      <c r="P109" s="279">
        <f>N109-N108</f>
        <v>-12</v>
      </c>
      <c r="Q109" s="279">
        <v>34</v>
      </c>
      <c r="R109" s="279">
        <f>SUM(Q9:Q109)</f>
        <v>4944</v>
      </c>
      <c r="S109" s="279">
        <f>SUM(M4:M109)</f>
        <v>46946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/>
      <c r="K110" s="295"/>
      <c r="L110" s="296"/>
      <c r="M110" s="295">
        <v>1486</v>
      </c>
      <c r="N110" s="281">
        <f>D110-D109</f>
        <v>78</v>
      </c>
      <c r="O110" s="295">
        <f>M110-M109</f>
        <v>522</v>
      </c>
      <c r="P110" s="281">
        <f>N110-N109</f>
        <v>55</v>
      </c>
      <c r="Q110" s="281">
        <v>40</v>
      </c>
      <c r="R110" s="281">
        <f>SUM(Q4:Q110)</f>
        <v>4984</v>
      </c>
      <c r="S110" s="281">
        <f>SUM(M4:M110)</f>
        <v>48432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/>
      <c r="K111" s="293"/>
      <c r="L111" s="299"/>
      <c r="M111" s="293">
        <v>1347</v>
      </c>
      <c r="N111" s="279">
        <f>D111-D110</f>
        <v>19</v>
      </c>
      <c r="O111" s="293">
        <f>M111-M110</f>
        <v>-139</v>
      </c>
      <c r="P111" s="279">
        <f>N111-N110</f>
        <v>-59</v>
      </c>
      <c r="Q111" s="279">
        <v>34</v>
      </c>
      <c r="R111" s="279">
        <f>SUM(Q5:Q111)</f>
        <v>5018</v>
      </c>
      <c r="S111" s="279">
        <f>SUM(M4:M111)</f>
        <v>49779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/>
      <c r="K112" s="295"/>
      <c r="L112" s="296"/>
      <c r="M112" s="295">
        <v>1391</v>
      </c>
      <c r="N112" s="281">
        <f>D112-D111</f>
        <v>40</v>
      </c>
      <c r="O112" s="295">
        <f>M112-M111</f>
        <v>44</v>
      </c>
      <c r="P112" s="281">
        <f>N112-N111</f>
        <v>21</v>
      </c>
      <c r="Q112" s="281">
        <v>29</v>
      </c>
      <c r="R112" s="281">
        <f>SUM(Q6:Q112)</f>
        <v>5047</v>
      </c>
      <c r="S112" s="281">
        <f>SUM(M4:M112)</f>
        <v>51170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/>
      <c r="K113" s="293"/>
      <c r="L113" s="299"/>
      <c r="M113" s="293">
        <v>1113</v>
      </c>
      <c r="N113" s="279">
        <f>D113-D112</f>
        <v>20</v>
      </c>
      <c r="O113" s="293">
        <f>M113-M112</f>
        <v>-278</v>
      </c>
      <c r="P113" s="279">
        <f>N113-N112</f>
        <v>-20</v>
      </c>
      <c r="Q113" s="279">
        <v>33</v>
      </c>
      <c r="R113" s="279">
        <f>SUM(Q4:Q113)</f>
        <v>5080</v>
      </c>
      <c r="S113" s="279">
        <f>SUM(M4:M113)</f>
        <v>52283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/>
      <c r="K114" s="295"/>
      <c r="L114" s="296"/>
      <c r="M114" s="295">
        <v>419</v>
      </c>
      <c r="N114" s="281">
        <f>D114-D113</f>
        <v>0</v>
      </c>
      <c r="O114" s="295">
        <f>M114-M113</f>
        <v>-694</v>
      </c>
      <c r="P114" s="281">
        <f>N114-N113</f>
        <v>-20</v>
      </c>
      <c r="Q114" s="281">
        <v>26</v>
      </c>
      <c r="R114" s="281">
        <f>SUM(Q4:Q114)</f>
        <v>5106</v>
      </c>
      <c r="S114" s="281">
        <f>SUM(M4:M114)</f>
        <v>52702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/>
      <c r="K115" s="293"/>
      <c r="L115" s="299"/>
      <c r="M115" s="293">
        <v>708</v>
      </c>
      <c r="N115" s="279">
        <f>D115-D114</f>
        <v>17</v>
      </c>
      <c r="O115" s="293">
        <f>M115-M114</f>
        <v>289</v>
      </c>
      <c r="P115" s="279">
        <f>N115-N114</f>
        <v>17</v>
      </c>
      <c r="Q115" s="279">
        <v>29</v>
      </c>
      <c r="R115" s="279">
        <f>SUM(Q4:Q115)</f>
        <v>5135</v>
      </c>
      <c r="S115" s="279">
        <f>SUM(M4:M115)</f>
        <v>53410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/>
      <c r="K116" s="295"/>
      <c r="L116" s="296"/>
      <c r="M116" s="295">
        <v>1282</v>
      </c>
      <c r="N116" s="281">
        <f>D116-D115</f>
        <v>48</v>
      </c>
      <c r="O116" s="295">
        <f>M116-M115</f>
        <v>574</v>
      </c>
      <c r="P116" s="281">
        <f>N116-N115</f>
        <v>31</v>
      </c>
      <c r="Q116" s="281">
        <v>28</v>
      </c>
      <c r="R116" s="281">
        <f>SUM(Q5:Q116)</f>
        <v>5163</v>
      </c>
      <c r="S116" s="281">
        <f>SUM(M4:M116)</f>
        <v>54692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/>
      <c r="K117" s="293"/>
      <c r="L117" s="299"/>
      <c r="M117" s="293">
        <v>1502</v>
      </c>
      <c r="N117" s="279">
        <f>D117-D116</f>
        <v>102</v>
      </c>
      <c r="O117" s="293">
        <f>M117-M116</f>
        <v>220</v>
      </c>
      <c r="P117" s="279">
        <f>N117-N116</f>
        <v>54</v>
      </c>
      <c r="Q117" s="279">
        <v>32</v>
      </c>
      <c r="R117" s="279">
        <f>SUM(Q6:Q117)</f>
        <v>5195</v>
      </c>
      <c r="S117" s="279">
        <f>SUM(M4:M117)</f>
        <v>56194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/>
      <c r="K118" s="295"/>
      <c r="L118" s="296"/>
      <c r="M118" s="295">
        <v>1559</v>
      </c>
      <c r="N118" s="281">
        <f>D118-D117</f>
        <v>12</v>
      </c>
      <c r="O118" s="295">
        <f>M118-M117</f>
        <v>57</v>
      </c>
      <c r="P118" s="281">
        <f>N118-N117</f>
        <v>-90</v>
      </c>
      <c r="Q118" s="281">
        <v>29</v>
      </c>
      <c r="R118" s="281">
        <f>SUM(Q7:Q118)</f>
        <v>5224</v>
      </c>
      <c r="S118" s="281">
        <f>SUM(M4:M118)</f>
        <v>57753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/>
      <c r="K119" s="293"/>
      <c r="L119" s="299"/>
      <c r="M119" s="293">
        <v>1320</v>
      </c>
      <c r="N119" s="279">
        <f>D119-D118</f>
        <v>0</v>
      </c>
      <c r="O119" s="293">
        <f>M119-M118</f>
        <v>-239</v>
      </c>
      <c r="P119" s="279">
        <f>N119-N118</f>
        <v>-12</v>
      </c>
      <c r="Q119" s="279">
        <v>28</v>
      </c>
      <c r="R119" s="279">
        <f>SUM(Q8:Q119)</f>
        <v>5252</v>
      </c>
      <c r="S119" s="279">
        <f>SUM(M4:M119)</f>
        <v>59073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/>
      <c r="K120" s="295"/>
      <c r="L120" s="296"/>
      <c r="M120" s="295">
        <v>774</v>
      </c>
      <c r="N120" s="281">
        <f>D120-D119</f>
        <v>0</v>
      </c>
      <c r="O120" s="295">
        <f>M120-M119</f>
        <v>-546</v>
      </c>
      <c r="P120" s="281">
        <f>N120-N119</f>
        <v>0</v>
      </c>
      <c r="Q120" s="281">
        <v>28</v>
      </c>
      <c r="R120" s="281">
        <f>SUM(Q9:Q120)</f>
        <v>5280</v>
      </c>
      <c r="S120" s="281">
        <f>SUM(M4:M120)</f>
        <v>59847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/>
      <c r="K121" s="293"/>
      <c r="L121" s="299"/>
      <c r="M121" s="293">
        <v>322</v>
      </c>
      <c r="N121" s="279">
        <f>D121-D120</f>
        <v>0</v>
      </c>
      <c r="O121" s="293">
        <f>M121-M120</f>
        <v>-452</v>
      </c>
      <c r="P121" s="279">
        <f>N121-N120</f>
        <v>0</v>
      </c>
      <c r="Q121" s="279">
        <v>20</v>
      </c>
      <c r="R121" s="279">
        <f>SUM(Q10:Q121)</f>
        <v>5300</v>
      </c>
      <c r="S121" s="279">
        <f>SUM(M4:M121)</f>
        <v>60169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/>
      <c r="K122" s="295"/>
      <c r="L122" s="296"/>
      <c r="M122" s="295">
        <v>812</v>
      </c>
      <c r="N122" s="281">
        <f>D122-D121</f>
        <v>69</v>
      </c>
      <c r="O122" s="295">
        <f>M122-M121</f>
        <v>490</v>
      </c>
      <c r="P122" s="281">
        <f>N122-N121</f>
        <v>69</v>
      </c>
      <c r="Q122" s="281">
        <v>19</v>
      </c>
      <c r="R122" s="281">
        <f>SUM(Q11:Q122)</f>
        <v>5319</v>
      </c>
      <c r="S122" s="281">
        <f>SUM(M4:M122)</f>
        <v>60981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/>
      <c r="K123" s="293"/>
      <c r="L123" s="299"/>
      <c r="M123" s="293">
        <v>1344</v>
      </c>
      <c r="N123" s="279">
        <f>D123-D122</f>
        <v>39</v>
      </c>
      <c r="O123" s="293">
        <f>M123-M122</f>
        <v>532</v>
      </c>
      <c r="P123" s="279">
        <f>N123-N122</f>
        <v>-30</v>
      </c>
      <c r="Q123" s="279">
        <v>25</v>
      </c>
      <c r="R123" s="279">
        <f>SUM(Q4:Q123)</f>
        <v>5344</v>
      </c>
      <c r="S123" s="279">
        <f>SUM(M4:M123)</f>
        <v>62325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/>
      <c r="K124" s="295"/>
      <c r="L124" s="296"/>
      <c r="M124" s="295">
        <v>1806</v>
      </c>
      <c r="N124" s="281">
        <f>D124-D123</f>
        <v>48</v>
      </c>
      <c r="O124" s="295">
        <f>M124-M123</f>
        <v>462</v>
      </c>
      <c r="P124" s="281">
        <f>N124-N123</f>
        <v>9</v>
      </c>
      <c r="Q124" s="281">
        <v>22</v>
      </c>
      <c r="R124" s="281">
        <f>SUM(Q5:Q124)</f>
        <v>5366</v>
      </c>
      <c r="S124" s="281">
        <f>SUM(M4:M124)</f>
        <v>64131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/>
      <c r="K125" s="293"/>
      <c r="L125" s="299"/>
      <c r="M125" s="293">
        <v>1335</v>
      </c>
      <c r="N125" s="279">
        <f>D125-D124</f>
        <v>21</v>
      </c>
      <c r="O125" s="293">
        <f>M125-M124</f>
        <v>-471</v>
      </c>
      <c r="P125" s="279">
        <f>N125-N124</f>
        <v>-27</v>
      </c>
      <c r="Q125" s="279">
        <v>20</v>
      </c>
      <c r="R125" s="279">
        <f>SUM(Q6:Q125)</f>
        <v>5386</v>
      </c>
      <c r="S125" s="279">
        <f>SUM(M5:M125)</f>
        <v>65466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/>
      <c r="K126" s="295"/>
      <c r="L126" s="296"/>
      <c r="M126" s="295">
        <v>1239</v>
      </c>
      <c r="N126" s="281">
        <f>D126-D125</f>
        <v>50</v>
      </c>
      <c r="O126" s="295">
        <f>M126-M125</f>
        <v>-96</v>
      </c>
      <c r="P126" s="281">
        <f>N126-N125</f>
        <v>29</v>
      </c>
      <c r="Q126" s="281">
        <v>9</v>
      </c>
      <c r="R126" s="281">
        <f>SUM(Q4:Q126)</f>
        <v>5395</v>
      </c>
      <c r="S126" s="281">
        <f>SUM(M4:M126)</f>
        <v>66705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/>
      <c r="K127" s="293"/>
      <c r="L127" s="299"/>
      <c r="M127" s="293">
        <v>892</v>
      </c>
      <c r="N127" s="279">
        <f>D127-D126</f>
        <v>0</v>
      </c>
      <c r="O127" s="293">
        <f>M127-M126</f>
        <v>-347</v>
      </c>
      <c r="P127" s="279">
        <f>N127-N126</f>
        <v>-50</v>
      </c>
      <c r="Q127" s="279">
        <v>13</v>
      </c>
      <c r="R127" s="279">
        <f>SUM(Q5:Q127)</f>
        <v>5408</v>
      </c>
      <c r="S127" s="279">
        <f>SUM(M4:M127)</f>
        <v>67597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/>
      <c r="K128" s="295"/>
      <c r="L128" s="296"/>
      <c r="M128" s="295">
        <v>477</v>
      </c>
      <c r="N128" s="281">
        <f>D128-D127</f>
        <v>0</v>
      </c>
      <c r="O128" s="295">
        <f>M128-M127</f>
        <v>-415</v>
      </c>
      <c r="P128" s="281">
        <f>N128-N127</f>
        <v>0</v>
      </c>
      <c r="Q128" s="281">
        <v>20</v>
      </c>
      <c r="R128" s="281">
        <f>SUM(Q6:Q128)</f>
        <v>5428</v>
      </c>
      <c r="S128" s="281">
        <f>SUM(M4:M128)</f>
        <v>68074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/>
      <c r="K129" s="293"/>
      <c r="L129" s="299"/>
      <c r="M129" s="293">
        <v>777</v>
      </c>
      <c r="N129" s="279">
        <f>D129-D128</f>
        <v>30</v>
      </c>
      <c r="O129" s="293">
        <f>M129-M128</f>
        <v>300</v>
      </c>
      <c r="P129" s="279">
        <f>N129-N128</f>
        <v>30</v>
      </c>
      <c r="Q129" s="279">
        <v>17</v>
      </c>
      <c r="R129" s="279">
        <f>SUM(Q4:Q129)</f>
        <v>5445</v>
      </c>
      <c r="S129" s="279">
        <f>SUM(M4:M129)</f>
        <v>68851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/>
      <c r="K130" s="295"/>
      <c r="L130" s="296"/>
      <c r="M130" s="295">
        <v>905</v>
      </c>
      <c r="N130" s="281">
        <f>D130-D129</f>
        <v>23</v>
      </c>
      <c r="O130" s="295">
        <f>M130-M129</f>
        <v>128</v>
      </c>
      <c r="P130" s="281">
        <f>N130-N129</f>
        <v>-7</v>
      </c>
      <c r="Q130" s="281">
        <v>15</v>
      </c>
      <c r="R130" s="281">
        <f>SUM(Q4:Q130)</f>
        <v>5460</v>
      </c>
      <c r="S130" s="281">
        <f>SUM(M4:M130)</f>
        <v>69756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/>
      <c r="K131" s="293"/>
      <c r="L131" s="299"/>
      <c r="M131" s="293">
        <v>744</v>
      </c>
      <c r="N131" s="279">
        <f>D131-D130</f>
        <v>37</v>
      </c>
      <c r="O131" s="293">
        <f>M131-M130</f>
        <v>-161</v>
      </c>
      <c r="P131" s="279">
        <f>N131-N130</f>
        <v>14</v>
      </c>
      <c r="Q131" s="279">
        <v>9</v>
      </c>
      <c r="R131" s="279">
        <f>SUM(Q5:Q131)</f>
        <v>5469</v>
      </c>
      <c r="S131" s="279">
        <f>SUM(M5:M131)</f>
        <v>70500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/>
      <c r="K132" s="295"/>
      <c r="L132" s="296"/>
      <c r="M132" s="295">
        <v>773</v>
      </c>
      <c r="N132" s="281">
        <f>D132-D131</f>
        <v>41</v>
      </c>
      <c r="O132" s="295">
        <f>M132-M131</f>
        <v>29</v>
      </c>
      <c r="P132" s="281">
        <f>N132-N131</f>
        <v>4</v>
      </c>
      <c r="Q132" s="281">
        <v>13</v>
      </c>
      <c r="R132" s="281">
        <f>SUM(Q6:Q132)</f>
        <v>5482</v>
      </c>
      <c r="S132" s="281">
        <f>SUM(M4:M132)</f>
        <v>71273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/>
      <c r="K133" s="293"/>
      <c r="L133" s="299"/>
      <c r="M133" s="293">
        <v>816</v>
      </c>
      <c r="N133" s="279">
        <f>D133-D132</f>
        <v>9</v>
      </c>
      <c r="O133" s="293">
        <f>M133-M132</f>
        <v>43</v>
      </c>
      <c r="P133" s="279">
        <f>N133-N132</f>
        <v>-32</v>
      </c>
      <c r="Q133" s="279">
        <v>6</v>
      </c>
      <c r="R133" s="279">
        <f>SUM(Q7:Q133)</f>
        <v>5488</v>
      </c>
      <c r="S133" s="279">
        <f>SUM(M4:M133)</f>
        <v>72089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/>
      <c r="K134" s="295"/>
      <c r="L134" s="296"/>
      <c r="M134" s="295">
        <v>490</v>
      </c>
      <c r="N134" s="281">
        <f>D134-D133</f>
        <v>0</v>
      </c>
      <c r="O134" s="295">
        <f>M134-M133</f>
        <v>-326</v>
      </c>
      <c r="P134" s="281">
        <f>N134-N133</f>
        <v>-9</v>
      </c>
      <c r="Q134" s="281">
        <v>8</v>
      </c>
      <c r="R134" s="281">
        <f>SUM(Q8:Q134)</f>
        <v>5496</v>
      </c>
      <c r="S134" s="281">
        <f>SUM(M4:M134)</f>
        <v>72579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/>
      <c r="K135" s="293"/>
      <c r="L135" s="299"/>
      <c r="M135" s="293">
        <v>433</v>
      </c>
      <c r="N135" s="279">
        <f>D135-D134</f>
        <v>0</v>
      </c>
      <c r="O135" s="293">
        <f>M135-M134</f>
        <v>-57</v>
      </c>
      <c r="P135" s="279">
        <f>N135-N134</f>
        <v>0</v>
      </c>
      <c r="Q135" s="279">
        <v>5</v>
      </c>
      <c r="R135" s="279">
        <f>SUM(Q9:Q135)</f>
        <v>5501</v>
      </c>
      <c r="S135" s="279">
        <f>SUM(M4:M135)</f>
        <v>73012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/>
      <c r="K136" s="295"/>
      <c r="L136" s="296"/>
      <c r="M136" s="295">
        <v>275</v>
      </c>
      <c r="N136" s="281">
        <f>D136-D135</f>
        <v>13</v>
      </c>
      <c r="O136" s="295">
        <f>M136-M135</f>
        <v>-158</v>
      </c>
      <c r="P136" s="281">
        <f>N136-N135</f>
        <v>13</v>
      </c>
      <c r="Q136" s="281">
        <v>7</v>
      </c>
      <c r="R136" s="281">
        <f>SUM(Q10:Q136)</f>
        <v>5508</v>
      </c>
      <c r="S136" s="281">
        <f>SUM(M4:M136)</f>
        <v>73287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/>
      <c r="K137" s="293"/>
      <c r="L137" s="299"/>
      <c r="M137" s="293">
        <v>295</v>
      </c>
      <c r="N137" s="279">
        <f>D137-D136</f>
        <v>14</v>
      </c>
      <c r="O137" s="293">
        <f>M137-M136</f>
        <v>20</v>
      </c>
      <c r="P137" s="279">
        <f>N137-N136</f>
        <v>1</v>
      </c>
      <c r="Q137" s="279">
        <v>4</v>
      </c>
      <c r="R137" s="279">
        <f>SUM(Q11:Q137)</f>
        <v>5512</v>
      </c>
      <c r="S137" s="279">
        <f>SUM(M4:M137)</f>
        <v>73582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/>
      <c r="K138" s="295"/>
      <c r="L138" s="296"/>
      <c r="M138" s="295">
        <v>710</v>
      </c>
      <c r="N138" s="281">
        <f>D138-D137</f>
        <v>35</v>
      </c>
      <c r="O138" s="295">
        <f>M138-M137</f>
        <v>415</v>
      </c>
      <c r="P138" s="281">
        <f>N138-N137</f>
        <v>21</v>
      </c>
      <c r="Q138" s="281">
        <v>1</v>
      </c>
      <c r="R138" s="281">
        <f>SUM(Q12:Q138)</f>
        <v>5513</v>
      </c>
      <c r="S138" s="281">
        <f>SUM(M4:M138)</f>
        <v>74292</v>
      </c>
    </row>
    <row r="139" ht="22.65" customHeight="1">
      <c r="B139" s="307">
        <v>44021</v>
      </c>
      <c r="C139" s="278">
        <v>74333</v>
      </c>
      <c r="D139" s="279">
        <v>5500</v>
      </c>
      <c r="E139" s="311"/>
      <c r="F139" s="279">
        <v>21705</v>
      </c>
      <c r="G139" s="279">
        <v>16507</v>
      </c>
      <c r="H139" s="293">
        <v>2461</v>
      </c>
      <c r="I139" s="293">
        <v>3210</v>
      </c>
      <c r="J139" s="293"/>
      <c r="K139" s="293"/>
      <c r="L139" s="299"/>
      <c r="M139" s="293">
        <v>458</v>
      </c>
      <c r="N139" s="279">
        <f>D139-D138</f>
        <v>18</v>
      </c>
      <c r="O139" s="293">
        <f>M139-M138</f>
        <v>-252</v>
      </c>
      <c r="P139" s="279">
        <f>N139-N138</f>
        <v>-17</v>
      </c>
      <c r="Q139" s="279">
        <v>2</v>
      </c>
      <c r="R139" s="279">
        <f>SUM(Q13:Q139)</f>
        <v>5515</v>
      </c>
      <c r="S139" s="279">
        <f>SUM(M4:M139)</f>
        <v>74750</v>
      </c>
    </row>
    <row r="140" ht="22.65" customHeight="1">
      <c r="B140" s="307">
        <v>44022</v>
      </c>
      <c r="C140" s="280">
        <v>74898</v>
      </c>
      <c r="D140" s="281">
        <v>5526</v>
      </c>
      <c r="E140" s="310"/>
      <c r="F140" s="281">
        <v>21907</v>
      </c>
      <c r="G140" s="281">
        <v>16650</v>
      </c>
      <c r="H140" s="295">
        <v>2469</v>
      </c>
      <c r="I140" s="295">
        <v>3245</v>
      </c>
      <c r="J140" s="295"/>
      <c r="K140" s="295"/>
      <c r="L140" s="296"/>
      <c r="M140" s="295">
        <v>163</v>
      </c>
      <c r="N140" s="281">
        <f>D140-D139</f>
        <v>26</v>
      </c>
      <c r="O140" s="295">
        <f>M140-M139</f>
        <v>-295</v>
      </c>
      <c r="P140" s="281">
        <f>N140-N139</f>
        <v>8</v>
      </c>
      <c r="Q140" s="281">
        <v>0</v>
      </c>
      <c r="R140" s="281">
        <f>SUM(Q14:Q140)</f>
        <v>5515</v>
      </c>
      <c r="S140" s="281">
        <f>SUM(M4:M140)</f>
        <v>74913</v>
      </c>
    </row>
    <row r="141" ht="22.65" customHeight="1">
      <c r="B141" s="307">
        <v>44023</v>
      </c>
      <c r="C141" s="278">
        <v>74898</v>
      </c>
      <c r="D141" s="279">
        <v>5526</v>
      </c>
      <c r="E141" s="311"/>
      <c r="F141" s="279">
        <v>21907</v>
      </c>
      <c r="G141" s="279">
        <v>16650</v>
      </c>
      <c r="H141" s="293">
        <v>2469</v>
      </c>
      <c r="I141" s="293">
        <v>3245</v>
      </c>
      <c r="J141" s="293"/>
      <c r="K141" s="293"/>
      <c r="L141" s="299"/>
      <c r="M141" s="293"/>
      <c r="N141" s="279">
        <f>D141-D140</f>
        <v>0</v>
      </c>
      <c r="O141" s="293">
        <f>M141-M140</f>
        <v>-163</v>
      </c>
      <c r="P141" s="279">
        <f>N141-N140</f>
        <v>-26</v>
      </c>
      <c r="Q141" s="311"/>
      <c r="R141" s="279">
        <f>SUM(Q15:Q141)</f>
        <v>5515</v>
      </c>
      <c r="S141" s="311"/>
    </row>
    <row r="142" ht="22.65" customHeight="1">
      <c r="B142" s="307">
        <v>44024</v>
      </c>
      <c r="C142" s="280">
        <v>74898</v>
      </c>
      <c r="D142" s="281">
        <v>5526</v>
      </c>
      <c r="E142" s="310"/>
      <c r="F142" s="281">
        <v>21907</v>
      </c>
      <c r="G142" s="281">
        <v>16650</v>
      </c>
      <c r="H142" s="295">
        <v>2469</v>
      </c>
      <c r="I142" s="295">
        <v>3245</v>
      </c>
      <c r="J142" s="295"/>
      <c r="K142" s="295"/>
      <c r="L142" s="296"/>
      <c r="M142" s="295"/>
      <c r="N142" s="281">
        <f>D142-D141</f>
        <v>0</v>
      </c>
      <c r="O142" s="295">
        <f>M142-M141</f>
        <v>0</v>
      </c>
      <c r="P142" s="281">
        <f>N142-N141</f>
        <v>0</v>
      </c>
      <c r="Q142" s="310"/>
      <c r="R142" s="281">
        <f>SUM(Q16:Q142)</f>
        <v>5515</v>
      </c>
      <c r="S142" s="310"/>
    </row>
  </sheetData>
  <mergeCells count="1">
    <mergeCell ref="B2:S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3:Q142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312" customWidth="1"/>
    <col min="2" max="17" width="16.3516" style="312" customWidth="1"/>
    <col min="18" max="16384" width="16.3516" style="312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74.85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67">
        <v>71</v>
      </c>
      <c r="K3" t="s" s="268">
        <v>72</v>
      </c>
      <c r="L3" t="s" s="268">
        <v>75</v>
      </c>
      <c r="M3" t="s" s="268">
        <v>76</v>
      </c>
      <c r="N3" t="s" s="267">
        <v>77</v>
      </c>
      <c r="O3" t="s" s="269">
        <v>78</v>
      </c>
      <c r="P3" t="s" s="270">
        <v>79</v>
      </c>
      <c r="Q3" t="s" s="271">
        <v>80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0</v>
      </c>
      <c r="K4" s="276">
        <v>0</v>
      </c>
      <c r="L4" s="276">
        <v>0</v>
      </c>
      <c r="M4" s="276">
        <f>SUM(L3:L4)</f>
        <v>0</v>
      </c>
      <c r="N4" s="276">
        <f>SUM(J3:J4)</f>
        <v>0</v>
      </c>
      <c r="O4" s="276">
        <v>0</v>
      </c>
      <c r="P4" s="276">
        <v>0</v>
      </c>
      <c r="Q4" s="276"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1</v>
      </c>
      <c r="K5" s="279">
        <f>D5-D4</f>
        <v>0</v>
      </c>
      <c r="L5" s="279">
        <v>0</v>
      </c>
      <c r="M5" s="279">
        <f>SUM(L3:L5)</f>
        <v>0</v>
      </c>
      <c r="N5" s="279">
        <f>SUM(J3:J5)</f>
        <v>1</v>
      </c>
      <c r="O5" s="279">
        <v>0</v>
      </c>
      <c r="P5" s="279">
        <v>1</v>
      </c>
      <c r="Q5" s="279">
        <v>0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1</v>
      </c>
      <c r="K6" s="281">
        <f>D6-D5</f>
        <v>0</v>
      </c>
      <c r="L6" s="281">
        <v>0</v>
      </c>
      <c r="M6" s="281">
        <f>SUM(L3:L6)</f>
        <v>0</v>
      </c>
      <c r="N6" s="281">
        <f>SUM(J3:J6)</f>
        <v>2</v>
      </c>
      <c r="O6" s="281">
        <v>1</v>
      </c>
      <c r="P6" s="281">
        <v>0</v>
      </c>
      <c r="Q6" s="281">
        <v>0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8</v>
      </c>
      <c r="K7" s="279">
        <f>D7-D6</f>
        <v>0</v>
      </c>
      <c r="L7" s="279">
        <v>0</v>
      </c>
      <c r="M7" s="279">
        <f>SUM(L3:L7)</f>
        <v>0</v>
      </c>
      <c r="N7" s="279">
        <f>SUM(J3:J7)</f>
        <v>10</v>
      </c>
      <c r="O7" s="279">
        <v>2</v>
      </c>
      <c r="P7" s="279">
        <v>3</v>
      </c>
      <c r="Q7" s="279">
        <v>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3</v>
      </c>
      <c r="K8" s="281">
        <f>D8-D7</f>
        <v>0</v>
      </c>
      <c r="L8" s="281">
        <v>0</v>
      </c>
      <c r="M8" s="281">
        <f>SUM(L3:L8)</f>
        <v>0</v>
      </c>
      <c r="N8" s="281">
        <f>SUM(J3:J8)</f>
        <v>13</v>
      </c>
      <c r="O8" s="281">
        <v>0</v>
      </c>
      <c r="P8" s="281">
        <v>2</v>
      </c>
      <c r="Q8" s="281">
        <v>0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0</v>
      </c>
      <c r="K9" s="279">
        <f>D9-D8</f>
        <v>0</v>
      </c>
      <c r="L9" s="279">
        <v>0</v>
      </c>
      <c r="M9" s="279">
        <f>SUM(L3:L9)</f>
        <v>0</v>
      </c>
      <c r="N9" s="279">
        <f>SUM(J3:J9)</f>
        <v>13</v>
      </c>
      <c r="O9" s="279">
        <v>0</v>
      </c>
      <c r="P9" s="279">
        <v>0</v>
      </c>
      <c r="Q9" s="279">
        <v>0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5</v>
      </c>
      <c r="K10" s="281">
        <f>D10-D9</f>
        <v>0</v>
      </c>
      <c r="L10" s="281">
        <v>0</v>
      </c>
      <c r="M10" s="281">
        <f>SUM(L3:L10)</f>
        <v>0</v>
      </c>
      <c r="N10" s="281">
        <f>SUM(J3:J10)</f>
        <v>18</v>
      </c>
      <c r="O10" s="281">
        <v>1</v>
      </c>
      <c r="P10" s="281">
        <v>3</v>
      </c>
      <c r="Q10" s="281">
        <v>0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13</v>
      </c>
      <c r="K11" s="279">
        <f>D11-D10</f>
        <v>0</v>
      </c>
      <c r="L11" s="279">
        <v>0</v>
      </c>
      <c r="M11" s="279">
        <f>SUM(L3:L11)</f>
        <v>0</v>
      </c>
      <c r="N11" s="279">
        <f>SUM(J3:J11)</f>
        <v>31</v>
      </c>
      <c r="O11" s="279">
        <v>10</v>
      </c>
      <c r="P11" s="279">
        <v>2</v>
      </c>
      <c r="Q11" s="279">
        <v>0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30</v>
      </c>
      <c r="K12" s="281">
        <f>D12-D11</f>
        <v>0</v>
      </c>
      <c r="L12" s="281">
        <v>0</v>
      </c>
      <c r="M12" s="281">
        <f>SUM(L3:L12)</f>
        <v>0</v>
      </c>
      <c r="N12" s="281">
        <f>SUM(J3:J12)</f>
        <v>61</v>
      </c>
      <c r="O12" s="281">
        <v>21</v>
      </c>
      <c r="P12" s="281">
        <v>1</v>
      </c>
      <c r="Q12" s="281">
        <v>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25</v>
      </c>
      <c r="K13" s="279">
        <f>D13-D12</f>
        <v>0</v>
      </c>
      <c r="L13" s="279">
        <v>0</v>
      </c>
      <c r="M13" s="279">
        <f>SUM(L3:L13)</f>
        <v>0</v>
      </c>
      <c r="N13" s="279">
        <f>SUM(J3:J13)</f>
        <v>86</v>
      </c>
      <c r="O13" s="279">
        <v>22</v>
      </c>
      <c r="P13" s="279">
        <v>1</v>
      </c>
      <c r="Q13" s="279">
        <v>0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59</v>
      </c>
      <c r="K14" s="281">
        <f>D14-D13</f>
        <v>0</v>
      </c>
      <c r="L14" s="281">
        <v>0</v>
      </c>
      <c r="M14" s="281">
        <f>SUM(L3:L14)</f>
        <v>0</v>
      </c>
      <c r="N14" s="281">
        <f>SUM(J3:J14)</f>
        <v>145</v>
      </c>
      <c r="O14" s="281">
        <v>36</v>
      </c>
      <c r="P14" s="281">
        <v>1</v>
      </c>
      <c r="Q14" s="281">
        <v>0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33</v>
      </c>
      <c r="K15" s="279">
        <f>D15-D14</f>
        <v>0</v>
      </c>
      <c r="L15" s="279">
        <v>0</v>
      </c>
      <c r="M15" s="279">
        <f>SUM(L3:L15)</f>
        <v>0</v>
      </c>
      <c r="N15" s="279">
        <f>SUM(J3:J15)</f>
        <v>178</v>
      </c>
      <c r="O15" s="279">
        <v>21</v>
      </c>
      <c r="P15" s="279">
        <v>5</v>
      </c>
      <c r="Q15" s="279">
        <v>1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46</v>
      </c>
      <c r="K16" s="281">
        <f>D16-D15</f>
        <v>0</v>
      </c>
      <c r="L16" s="281">
        <v>0</v>
      </c>
      <c r="M16" s="281">
        <f>SUM(L3:L16)</f>
        <v>0</v>
      </c>
      <c r="N16" s="281">
        <f>SUM(J3:J16)</f>
        <v>224</v>
      </c>
      <c r="O16" s="281">
        <v>29</v>
      </c>
      <c r="P16" s="281">
        <v>11</v>
      </c>
      <c r="Q16" s="281">
        <v>2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101</v>
      </c>
      <c r="K17" s="279">
        <f>D17-D16</f>
        <v>0</v>
      </c>
      <c r="L17" s="279">
        <v>0</v>
      </c>
      <c r="M17" s="279">
        <f>SUM(L3:L17)</f>
        <v>0</v>
      </c>
      <c r="N17" s="279">
        <f>SUM(J3:J17)</f>
        <v>325</v>
      </c>
      <c r="O17" s="279">
        <v>64</v>
      </c>
      <c r="P17" s="279">
        <v>15</v>
      </c>
      <c r="Q17" s="279">
        <v>0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98</v>
      </c>
      <c r="K18" s="281">
        <f>D18-D17</f>
        <v>0</v>
      </c>
      <c r="L18" s="281">
        <v>0</v>
      </c>
      <c r="M18" s="281">
        <f>SUM(L3:L18)</f>
        <v>0</v>
      </c>
      <c r="N18" s="281">
        <f>SUM(J3:J18)</f>
        <v>423</v>
      </c>
      <c r="O18" s="281">
        <v>26</v>
      </c>
      <c r="P18" s="281">
        <v>13</v>
      </c>
      <c r="Q18" s="281">
        <v>0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196</v>
      </c>
      <c r="K19" s="279">
        <f>D19-D18</f>
        <v>1</v>
      </c>
      <c r="L19" s="279">
        <v>1</v>
      </c>
      <c r="M19" s="279">
        <f>SUM(L3:L19)</f>
        <v>1</v>
      </c>
      <c r="N19" s="279">
        <f>SUM(J3:J19)</f>
        <v>619</v>
      </c>
      <c r="O19" s="279">
        <v>32</v>
      </c>
      <c r="P19" s="279">
        <v>57</v>
      </c>
      <c r="Q19" s="279">
        <v>0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151</v>
      </c>
      <c r="K20" s="281">
        <f>D20-D19</f>
        <v>0</v>
      </c>
      <c r="L20" s="281">
        <v>0</v>
      </c>
      <c r="M20" s="281">
        <f>SUM(L3:L20)</f>
        <v>1</v>
      </c>
      <c r="N20" s="281">
        <f>SUM(J3:J20)</f>
        <v>770</v>
      </c>
      <c r="O20" s="281">
        <v>42</v>
      </c>
      <c r="P20" s="281">
        <v>19</v>
      </c>
      <c r="Q20" s="281">
        <v>3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152</v>
      </c>
      <c r="K21" s="279">
        <f>D21-D20</f>
        <v>0</v>
      </c>
      <c r="L21" s="279">
        <v>1</v>
      </c>
      <c r="M21" s="279">
        <f>SUM(L3:L21)</f>
        <v>2</v>
      </c>
      <c r="N21" s="279">
        <f>SUM(J3:J21)</f>
        <v>922</v>
      </c>
      <c r="O21" s="279">
        <v>31</v>
      </c>
      <c r="P21" s="279">
        <v>19</v>
      </c>
      <c r="Q21" s="279">
        <v>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71</v>
      </c>
      <c r="K22" s="281">
        <f>D22-D21</f>
        <v>1</v>
      </c>
      <c r="L22" s="281">
        <v>1</v>
      </c>
      <c r="M22" s="281">
        <f>SUM(L3:L22)</f>
        <v>3</v>
      </c>
      <c r="N22" s="281">
        <f>SUM(J3:J22)</f>
        <v>993</v>
      </c>
      <c r="O22" s="281">
        <v>18</v>
      </c>
      <c r="P22" s="281">
        <v>5</v>
      </c>
      <c r="Q22" s="281">
        <v>0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69</v>
      </c>
      <c r="K23" s="279">
        <f>D23-D22</f>
        <v>1</v>
      </c>
      <c r="L23" s="279">
        <v>2</v>
      </c>
      <c r="M23" s="279">
        <f>SUM(L3:L23)</f>
        <v>5</v>
      </c>
      <c r="N23" s="279">
        <f>SUM(J3:J23)</f>
        <v>1062</v>
      </c>
      <c r="O23" s="279">
        <v>17</v>
      </c>
      <c r="P23" s="279">
        <v>18</v>
      </c>
      <c r="Q23" s="279">
        <v>0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83</v>
      </c>
      <c r="K24" s="281">
        <f>D24-D23</f>
        <v>4</v>
      </c>
      <c r="L24" s="281">
        <v>2</v>
      </c>
      <c r="M24" s="281">
        <f>SUM(L3:L24)</f>
        <v>7</v>
      </c>
      <c r="N24" s="281">
        <f>SUM(J3:J24)</f>
        <v>1145</v>
      </c>
      <c r="O24" s="281">
        <v>34</v>
      </c>
      <c r="P24" s="281">
        <v>6</v>
      </c>
      <c r="Q24" s="281">
        <v>0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</v>
      </c>
      <c r="K25" s="279">
        <f>D25-D24</f>
        <v>1</v>
      </c>
      <c r="L25" s="279">
        <v>1</v>
      </c>
      <c r="M25" s="279">
        <f>SUM(L3:L25)</f>
        <v>8</v>
      </c>
      <c r="N25" s="279">
        <f>SUM(J3:J25)</f>
        <v>1264</v>
      </c>
      <c r="O25" s="279">
        <v>35</v>
      </c>
      <c r="P25" s="279">
        <v>13</v>
      </c>
      <c r="Q25" s="279">
        <v>16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145</v>
      </c>
      <c r="K26" s="281">
        <f>D26-D25</f>
        <v>2</v>
      </c>
      <c r="L26" s="281">
        <v>6</v>
      </c>
      <c r="M26" s="281">
        <f>SUM(L3:L26)</f>
        <v>14</v>
      </c>
      <c r="N26" s="281">
        <f>SUM(J3:J26)</f>
        <v>1409</v>
      </c>
      <c r="O26" s="281">
        <v>58</v>
      </c>
      <c r="P26" s="281">
        <v>10</v>
      </c>
      <c r="Q26" s="281">
        <v>3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</v>
      </c>
      <c r="K27" s="279">
        <f>D27-D26</f>
        <v>0</v>
      </c>
      <c r="L27" s="279">
        <v>7</v>
      </c>
      <c r="M27" s="279">
        <f>SUM(L3:L27)</f>
        <v>21</v>
      </c>
      <c r="N27" s="279">
        <f>SUM(J3:J27)</f>
        <v>1552</v>
      </c>
      <c r="O27" s="279">
        <v>66</v>
      </c>
      <c r="P27" s="279">
        <v>14</v>
      </c>
      <c r="Q27" s="279">
        <v>9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180</v>
      </c>
      <c r="K28" s="281">
        <f>D28-D27</f>
        <v>1</v>
      </c>
      <c r="L28" s="281">
        <v>9</v>
      </c>
      <c r="M28" s="281">
        <f>SUM(L3:L28)</f>
        <v>30</v>
      </c>
      <c r="N28" s="281">
        <f>SUM(J3:J28)</f>
        <v>1732</v>
      </c>
      <c r="O28" s="281">
        <v>84</v>
      </c>
      <c r="P28" s="281">
        <v>23</v>
      </c>
      <c r="Q28" s="281">
        <v>5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134</v>
      </c>
      <c r="K29" s="279">
        <f>D29-D28</f>
        <v>9</v>
      </c>
      <c r="L29" s="279">
        <v>8</v>
      </c>
      <c r="M29" s="279">
        <f>SUM(L3:L29)</f>
        <v>38</v>
      </c>
      <c r="N29" s="279">
        <f>SUM(J3:J29)</f>
        <v>1866</v>
      </c>
      <c r="O29" s="279">
        <v>71</v>
      </c>
      <c r="P29" s="279">
        <v>8</v>
      </c>
      <c r="Q29" s="279">
        <v>0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117</v>
      </c>
      <c r="K30" s="281">
        <f>D30-D29</f>
        <v>1</v>
      </c>
      <c r="L30" s="281">
        <v>11</v>
      </c>
      <c r="M30" s="281">
        <f>SUM(L3:L30)</f>
        <v>49</v>
      </c>
      <c r="N30" s="281">
        <f>SUM(J3:J30)</f>
        <v>1983</v>
      </c>
      <c r="O30" s="281">
        <v>59</v>
      </c>
      <c r="P30" s="281">
        <v>4</v>
      </c>
      <c r="Q30" s="281">
        <v>0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182</v>
      </c>
      <c r="K31" s="279">
        <f>D31-D30</f>
        <v>4</v>
      </c>
      <c r="L31" s="279">
        <v>11</v>
      </c>
      <c r="M31" s="279">
        <f>SUM(L3:L31)</f>
        <v>60</v>
      </c>
      <c r="N31" s="279">
        <f>SUM(J3:J31)</f>
        <v>2165</v>
      </c>
      <c r="O31" s="279">
        <v>99</v>
      </c>
      <c r="P31" s="279">
        <v>9</v>
      </c>
      <c r="Q31" s="279">
        <v>6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230</v>
      </c>
      <c r="K32" s="281">
        <f>D32-D31</f>
        <v>11</v>
      </c>
      <c r="L32" s="281">
        <v>21</v>
      </c>
      <c r="M32" s="281">
        <f>SUM(L3:L32)</f>
        <v>81</v>
      </c>
      <c r="N32" s="281">
        <f>SUM(J3:J32)</f>
        <v>2395</v>
      </c>
      <c r="O32" s="281">
        <v>105</v>
      </c>
      <c r="P32" s="281">
        <v>10</v>
      </c>
      <c r="Q32" s="281">
        <v>11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314</v>
      </c>
      <c r="K33" s="279">
        <f>D33-D32</f>
        <v>6</v>
      </c>
      <c r="L33" s="279">
        <v>22</v>
      </c>
      <c r="M33" s="279">
        <f>SUM(L3:L33)</f>
        <v>103</v>
      </c>
      <c r="N33" s="279">
        <f>SUM(J3:J33)</f>
        <v>2709</v>
      </c>
      <c r="O33" s="279">
        <v>154</v>
      </c>
      <c r="P33" s="279">
        <v>19</v>
      </c>
      <c r="Q33" s="279">
        <v>8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286</v>
      </c>
      <c r="K34" s="281">
        <f>D34-D33</f>
        <v>24</v>
      </c>
      <c r="L34" s="281">
        <v>31</v>
      </c>
      <c r="M34" s="281">
        <f>SUM(L3:L34)</f>
        <v>134</v>
      </c>
      <c r="N34" s="281">
        <f>SUM(J3:J34)</f>
        <v>2995</v>
      </c>
      <c r="O34" s="281">
        <v>132</v>
      </c>
      <c r="P34" s="281">
        <v>20</v>
      </c>
      <c r="Q34" s="281">
        <v>6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366</v>
      </c>
      <c r="K35" s="279">
        <f>D35-D34</f>
        <v>26</v>
      </c>
      <c r="L35" s="279">
        <v>32</v>
      </c>
      <c r="M35" s="279">
        <f>SUM(L3:L35)</f>
        <v>166</v>
      </c>
      <c r="N35" s="279">
        <f>SUM(J3:J35)</f>
        <v>3361</v>
      </c>
      <c r="O35" s="279">
        <v>176</v>
      </c>
      <c r="P35" s="279">
        <v>18</v>
      </c>
      <c r="Q35" s="279">
        <v>6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300</v>
      </c>
      <c r="K36" s="281">
        <f>D36-D35</f>
        <v>10</v>
      </c>
      <c r="L36" s="281">
        <v>35</v>
      </c>
      <c r="M36" s="281">
        <f>SUM(L3:L36)</f>
        <v>201</v>
      </c>
      <c r="N36" s="281">
        <f>SUM(J3:J36)</f>
        <v>3661</v>
      </c>
      <c r="O36" s="281">
        <v>147</v>
      </c>
      <c r="P36" s="281">
        <v>25</v>
      </c>
      <c r="Q36" s="281">
        <v>8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281</v>
      </c>
      <c r="K37" s="279">
        <f>D37-D36</f>
        <v>8</v>
      </c>
      <c r="L37" s="279">
        <v>38</v>
      </c>
      <c r="M37" s="279">
        <f>SUM(L3:L37)</f>
        <v>239</v>
      </c>
      <c r="N37" s="279">
        <f>SUM(J3:J37)</f>
        <v>3942</v>
      </c>
      <c r="O37" s="279">
        <v>150</v>
      </c>
      <c r="P37" s="279">
        <v>15</v>
      </c>
      <c r="Q37" s="279">
        <v>3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416</v>
      </c>
      <c r="K38" s="281">
        <f>D38-D37</f>
        <v>36</v>
      </c>
      <c r="L38" s="281">
        <v>45</v>
      </c>
      <c r="M38" s="281">
        <f>SUM(L3:L38)</f>
        <v>284</v>
      </c>
      <c r="N38" s="281">
        <f>SUM(J3:J38)</f>
        <v>4358</v>
      </c>
      <c r="O38" s="281">
        <v>172</v>
      </c>
      <c r="P38" s="281">
        <v>27</v>
      </c>
      <c r="Q38" s="281">
        <v>17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475</v>
      </c>
      <c r="K39" s="279">
        <f>D39-D38</f>
        <v>34</v>
      </c>
      <c r="L39" s="279">
        <v>48</v>
      </c>
      <c r="M39" s="279">
        <f>SUM(L3:L39)</f>
        <v>332</v>
      </c>
      <c r="N39" s="279">
        <f>SUM(J3:J39)</f>
        <v>4833</v>
      </c>
      <c r="O39" s="279">
        <v>209</v>
      </c>
      <c r="P39" s="279">
        <v>29</v>
      </c>
      <c r="Q39" s="279">
        <v>11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486</v>
      </c>
      <c r="K40" s="281">
        <f>D40-D39</f>
        <v>59</v>
      </c>
      <c r="L40" s="281">
        <v>53</v>
      </c>
      <c r="M40" s="281">
        <f>SUM(L3:L40)</f>
        <v>385</v>
      </c>
      <c r="N40" s="281">
        <f>SUM(J3:J40)</f>
        <v>5319</v>
      </c>
      <c r="O40" s="281">
        <v>205</v>
      </c>
      <c r="P40" s="281">
        <v>29</v>
      </c>
      <c r="Q40" s="281">
        <v>5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554</v>
      </c>
      <c r="K41" s="279">
        <f>D41-D40</f>
        <v>43</v>
      </c>
      <c r="L41" s="279">
        <v>70</v>
      </c>
      <c r="M41" s="279">
        <f>SUM(L3:L41)</f>
        <v>455</v>
      </c>
      <c r="N41" s="279">
        <f>SUM(J3:J41)</f>
        <v>5873</v>
      </c>
      <c r="O41" s="279">
        <v>216</v>
      </c>
      <c r="P41" s="279">
        <v>47</v>
      </c>
      <c r="Q41" s="279">
        <v>28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601</v>
      </c>
      <c r="K42" s="281">
        <f>D42-D41</f>
        <v>51</v>
      </c>
      <c r="L42" s="281">
        <v>79</v>
      </c>
      <c r="M42" s="281">
        <f>SUM(L3:L42)</f>
        <v>534</v>
      </c>
      <c r="N42" s="281">
        <f>SUM(J3:J42)</f>
        <v>6474</v>
      </c>
      <c r="O42" s="281">
        <v>245</v>
      </c>
      <c r="P42" s="281">
        <v>48</v>
      </c>
      <c r="Q42" s="281">
        <v>20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357</v>
      </c>
      <c r="K43" s="279">
        <f>D43-D42</f>
        <v>40</v>
      </c>
      <c r="L43" s="279">
        <v>70</v>
      </c>
      <c r="M43" s="279">
        <f>SUM(L3:L43)</f>
        <v>604</v>
      </c>
      <c r="N43" s="279">
        <f>SUM(J3:J43)</f>
        <v>6831</v>
      </c>
      <c r="O43" s="279">
        <v>129</v>
      </c>
      <c r="P43" s="279">
        <v>30</v>
      </c>
      <c r="Q43" s="279">
        <v>3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340</v>
      </c>
      <c r="K44" s="281">
        <f>D44-D43</f>
        <v>28</v>
      </c>
      <c r="L44" s="281">
        <v>86</v>
      </c>
      <c r="M44" s="281">
        <f>SUM(L3:L44)</f>
        <v>690</v>
      </c>
      <c r="N44" s="281">
        <f>SUM(J3:J44)</f>
        <v>7171</v>
      </c>
      <c r="O44" s="281">
        <v>172</v>
      </c>
      <c r="P44" s="281">
        <v>30</v>
      </c>
      <c r="Q44" s="281">
        <v>0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389</v>
      </c>
      <c r="K45" s="279">
        <f>D45-D44</f>
        <v>76</v>
      </c>
      <c r="L45" s="279">
        <v>90</v>
      </c>
      <c r="M45" s="279">
        <f>SUM(L3:L45)</f>
        <v>780</v>
      </c>
      <c r="N45" s="279">
        <f>SUM(J3:J45)</f>
        <v>7560</v>
      </c>
      <c r="O45" s="279">
        <v>131</v>
      </c>
      <c r="P45" s="279">
        <v>53</v>
      </c>
      <c r="Q45" s="279">
        <v>12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738</v>
      </c>
      <c r="K46" s="281">
        <f>D46-D45</f>
        <v>114</v>
      </c>
      <c r="L46" s="281">
        <v>84</v>
      </c>
      <c r="M46" s="281">
        <f>SUM(L3:L46)</f>
        <v>864</v>
      </c>
      <c r="N46" s="281">
        <f>SUM(J3:J46)</f>
        <v>8298</v>
      </c>
      <c r="O46" s="281">
        <v>243</v>
      </c>
      <c r="P46" s="281">
        <v>64</v>
      </c>
      <c r="Q46" s="281">
        <v>73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655</v>
      </c>
      <c r="K47" s="279">
        <f>D47-D46</f>
        <v>96</v>
      </c>
      <c r="L47" s="279">
        <v>115</v>
      </c>
      <c r="M47" s="279">
        <f>SUM(L3:L47)</f>
        <v>979</v>
      </c>
      <c r="N47" s="279">
        <f>SUM(J3:J47)</f>
        <v>8953</v>
      </c>
      <c r="O47" s="279">
        <v>271</v>
      </c>
      <c r="P47" s="279">
        <v>68</v>
      </c>
      <c r="Q47" s="279">
        <v>37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645</v>
      </c>
      <c r="K48" s="281">
        <f>D48-D47</f>
        <v>106</v>
      </c>
      <c r="L48" s="281">
        <v>86</v>
      </c>
      <c r="M48" s="281">
        <f>SUM(L3:L48)</f>
        <v>1065</v>
      </c>
      <c r="N48" s="281">
        <f>SUM(J3:J48)</f>
        <v>9598</v>
      </c>
      <c r="O48" s="281">
        <v>240</v>
      </c>
      <c r="P48" s="281">
        <v>116</v>
      </c>
      <c r="Q48" s="281">
        <v>10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454</v>
      </c>
      <c r="K49" s="279">
        <f>D49-D48</f>
        <v>77</v>
      </c>
      <c r="L49" s="279">
        <v>90</v>
      </c>
      <c r="M49" s="279">
        <f>SUM(L3:L49)</f>
        <v>1155</v>
      </c>
      <c r="N49" s="279">
        <f>SUM(J3:J49)</f>
        <v>10052</v>
      </c>
      <c r="O49" s="279">
        <v>148</v>
      </c>
      <c r="P49" s="279">
        <v>69</v>
      </c>
      <c r="Q49" s="279">
        <v>7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395</v>
      </c>
      <c r="K50" s="281">
        <f>D50-D49</f>
        <v>17</v>
      </c>
      <c r="L50" s="281">
        <v>103</v>
      </c>
      <c r="M50" s="281">
        <f>SUM(L3:L50)</f>
        <v>1258</v>
      </c>
      <c r="N50" s="281">
        <f>SUM(J3:J50)</f>
        <v>10447</v>
      </c>
      <c r="O50" s="281">
        <v>200</v>
      </c>
      <c r="P50" s="281">
        <v>32</v>
      </c>
      <c r="Q50" s="281">
        <v>13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464</v>
      </c>
      <c r="K51" s="279">
        <f>D51-D50</f>
        <v>12</v>
      </c>
      <c r="L51" s="279">
        <v>97</v>
      </c>
      <c r="M51" s="279">
        <f>SUM(L3:L51)</f>
        <v>1355</v>
      </c>
      <c r="N51" s="279">
        <f>SUM(J3:J51)</f>
        <v>10911</v>
      </c>
      <c r="O51" s="279">
        <v>182</v>
      </c>
      <c r="P51" s="279">
        <v>42</v>
      </c>
      <c r="Q51" s="279">
        <v>75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437</v>
      </c>
      <c r="K52" s="281">
        <f>D52-D51</f>
        <v>20</v>
      </c>
      <c r="L52" s="281">
        <v>85</v>
      </c>
      <c r="M52" s="281">
        <f>SUM(L3:L52)</f>
        <v>1440</v>
      </c>
      <c r="N52" s="281">
        <f>SUM(J3:J52)</f>
        <v>11348</v>
      </c>
      <c r="O52" s="281">
        <v>200</v>
      </c>
      <c r="P52" s="281">
        <v>48</v>
      </c>
      <c r="Q52" s="281">
        <v>21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479</v>
      </c>
      <c r="K53" s="279">
        <f>D53-D52</f>
        <v>114</v>
      </c>
      <c r="L53" s="279">
        <v>91</v>
      </c>
      <c r="M53" s="279">
        <f>SUM(L3:L53)</f>
        <v>1531</v>
      </c>
      <c r="N53" s="279">
        <f>SUM(J3:J53)</f>
        <v>11827</v>
      </c>
      <c r="O53" s="279">
        <v>179</v>
      </c>
      <c r="P53" s="279">
        <v>63</v>
      </c>
      <c r="Q53" s="279">
        <v>53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>
        <v>604</v>
      </c>
      <c r="K54" s="281">
        <f>D54-D53</f>
        <v>170</v>
      </c>
      <c r="L54" s="281">
        <v>115</v>
      </c>
      <c r="M54" s="281">
        <f>SUM(L3:L54)</f>
        <v>1646</v>
      </c>
      <c r="N54" s="281">
        <f>SUM(J3:J54)</f>
        <v>12431</v>
      </c>
      <c r="O54" s="281">
        <v>215</v>
      </c>
      <c r="P54" s="281">
        <v>70</v>
      </c>
      <c r="Q54" s="281">
        <v>30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>
        <v>623</v>
      </c>
      <c r="K55" s="279">
        <f>D55-D54</f>
        <v>130</v>
      </c>
      <c r="L55" s="279">
        <v>111</v>
      </c>
      <c r="M55" s="279">
        <f>SUM(L4:L55)</f>
        <v>1757</v>
      </c>
      <c r="N55" s="279">
        <f>SUM(J4:J55)</f>
        <v>13054</v>
      </c>
      <c r="O55" s="279">
        <v>221</v>
      </c>
      <c r="P55" s="279">
        <v>84</v>
      </c>
      <c r="Q55" s="279">
        <v>30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>
        <v>688</v>
      </c>
      <c r="K56" s="281">
        <f>D56-D55</f>
        <v>67</v>
      </c>
      <c r="L56" s="281">
        <v>82</v>
      </c>
      <c r="M56" s="281">
        <f>SUM(L4:L56)</f>
        <v>1839</v>
      </c>
      <c r="N56" s="281">
        <f>SUM(J4:J56)</f>
        <v>13742</v>
      </c>
      <c r="O56" s="281">
        <v>221</v>
      </c>
      <c r="P56" s="281">
        <v>77</v>
      </c>
      <c r="Q56" s="281">
        <v>32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>
        <v>532</v>
      </c>
      <c r="K57" s="279">
        <f>D57-D56</f>
        <v>111</v>
      </c>
      <c r="L57" s="279">
        <v>86</v>
      </c>
      <c r="M57" s="279">
        <f>SUM(L4:L57)</f>
        <v>1925</v>
      </c>
      <c r="N57" s="279">
        <f>SUM(J4:J57)</f>
        <v>14274</v>
      </c>
      <c r="O57" s="279">
        <v>180</v>
      </c>
      <c r="P57" s="279">
        <v>48</v>
      </c>
      <c r="Q57" s="279">
        <v>52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>
        <v>388</v>
      </c>
      <c r="K58" s="281">
        <f>D58-D57</f>
        <v>29</v>
      </c>
      <c r="L58" s="281">
        <v>88</v>
      </c>
      <c r="M58" s="281">
        <f>SUM(L4:L58)</f>
        <v>2013</v>
      </c>
      <c r="N58" s="281">
        <f>SUM(J4:J58)</f>
        <v>14662</v>
      </c>
      <c r="O58" s="281">
        <v>192</v>
      </c>
      <c r="P58" s="281">
        <v>31</v>
      </c>
      <c r="Q58" s="281">
        <v>6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>
        <v>461</v>
      </c>
      <c r="K59" s="279">
        <f>D59-D58</f>
        <v>40</v>
      </c>
      <c r="L59" s="279">
        <v>85</v>
      </c>
      <c r="M59" s="279">
        <f>SUM(L4:L59)</f>
        <v>2098</v>
      </c>
      <c r="N59" s="279">
        <f>SUM(J4:J59)</f>
        <v>15123</v>
      </c>
      <c r="O59" s="279">
        <v>211</v>
      </c>
      <c r="P59" s="279">
        <v>50</v>
      </c>
      <c r="Q59" s="279">
        <v>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>
        <v>706</v>
      </c>
      <c r="K60" s="281">
        <f>D60-D59</f>
        <v>185</v>
      </c>
      <c r="L60" s="281">
        <v>62</v>
      </c>
      <c r="M60" s="281">
        <f>SUM(L4:L60)</f>
        <v>2160</v>
      </c>
      <c r="N60" s="281">
        <f>SUM(J4:J60)</f>
        <v>15829</v>
      </c>
      <c r="O60" s="281">
        <v>163</v>
      </c>
      <c r="P60" s="281">
        <v>123</v>
      </c>
      <c r="Q60" s="281">
        <v>64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>
        <v>722</v>
      </c>
      <c r="K61" s="279">
        <f>D61-D60</f>
        <v>172</v>
      </c>
      <c r="L61" s="279">
        <v>77</v>
      </c>
      <c r="M61" s="279">
        <f>SUM(L4:L61)</f>
        <v>2237</v>
      </c>
      <c r="N61" s="279">
        <f>SUM(J4:J61)</f>
        <v>16551</v>
      </c>
      <c r="O61" s="279">
        <v>288</v>
      </c>
      <c r="P61" s="279">
        <v>79</v>
      </c>
      <c r="Q61" s="279">
        <v>27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>
        <v>758</v>
      </c>
      <c r="K62" s="281">
        <f>D62-D61</f>
        <v>84</v>
      </c>
      <c r="L62" s="281">
        <v>86</v>
      </c>
      <c r="M62" s="281">
        <f>SUM(L4:L62)</f>
        <v>2323</v>
      </c>
      <c r="N62" s="281">
        <f>SUM(J4:J62)</f>
        <v>17309</v>
      </c>
      <c r="O62" s="281">
        <v>291</v>
      </c>
      <c r="P62" s="281">
        <v>72</v>
      </c>
      <c r="Q62" s="281">
        <v>38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>
        <v>786</v>
      </c>
      <c r="K63" s="279">
        <f>D63-D62</f>
        <v>131</v>
      </c>
      <c r="L63" s="279">
        <v>89</v>
      </c>
      <c r="M63" s="279">
        <f>SUM(L4:L63)</f>
        <v>2412</v>
      </c>
      <c r="N63" s="279">
        <f>SUM(J4:J63)</f>
        <v>18095</v>
      </c>
      <c r="O63" s="279">
        <v>233</v>
      </c>
      <c r="P63" s="279">
        <v>147</v>
      </c>
      <c r="Q63" s="279">
        <v>41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>
        <v>473</v>
      </c>
      <c r="K64" s="281">
        <f>D64-D63</f>
        <v>40</v>
      </c>
      <c r="L64" s="281">
        <v>73</v>
      </c>
      <c r="M64" s="281">
        <f>SUM(L4:L64)</f>
        <v>2485</v>
      </c>
      <c r="N64" s="281">
        <f>SUM(J4:J64)</f>
        <v>18568</v>
      </c>
      <c r="O64" s="281">
        <v>138</v>
      </c>
      <c r="P64" s="281">
        <v>94</v>
      </c>
      <c r="Q64" s="281">
        <v>37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>
        <v>300</v>
      </c>
      <c r="K65" s="279">
        <f>D65-D64</f>
        <v>2</v>
      </c>
      <c r="L65" s="279">
        <v>75</v>
      </c>
      <c r="M65" s="279">
        <f>SUM(L4:L65)</f>
        <v>2560</v>
      </c>
      <c r="N65" s="279">
        <f>SUM(J4:J65)</f>
        <v>18868</v>
      </c>
      <c r="O65" s="279">
        <v>110</v>
      </c>
      <c r="P65" s="279">
        <v>46</v>
      </c>
      <c r="Q65" s="279">
        <v>17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>
        <v>576</v>
      </c>
      <c r="K66" s="281">
        <f>D66-D65</f>
        <v>80</v>
      </c>
      <c r="L66" s="281">
        <v>73</v>
      </c>
      <c r="M66" s="281">
        <f>SUM(L4:L66)</f>
        <v>2633</v>
      </c>
      <c r="N66" s="281">
        <f>SUM(J4:J66)</f>
        <v>19444</v>
      </c>
      <c r="O66" s="281">
        <v>226</v>
      </c>
      <c r="P66" s="281">
        <v>99</v>
      </c>
      <c r="Q66" s="281">
        <v>18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>
        <v>761</v>
      </c>
      <c r="K67" s="279">
        <f>D67-D66</f>
        <v>81</v>
      </c>
      <c r="L67" s="279">
        <v>82</v>
      </c>
      <c r="M67" s="279">
        <f>SUM(L4:L67)</f>
        <v>2715</v>
      </c>
      <c r="N67" s="279">
        <f>SUM(J4:J67)</f>
        <v>20205</v>
      </c>
      <c r="O67" s="279">
        <v>259</v>
      </c>
      <c r="P67" s="279">
        <v>83</v>
      </c>
      <c r="Q67" s="279">
        <v>74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>
        <v>830</v>
      </c>
      <c r="K68" s="281">
        <f>D68-D67</f>
        <v>107</v>
      </c>
      <c r="L68" s="281">
        <v>83</v>
      </c>
      <c r="M68" s="281">
        <f>SUM(L4:L68)</f>
        <v>2798</v>
      </c>
      <c r="N68" s="281">
        <f>SUM(J4:J68)</f>
        <v>21035</v>
      </c>
      <c r="O68" s="281">
        <v>279</v>
      </c>
      <c r="P68" s="281">
        <v>149</v>
      </c>
      <c r="Q68" s="281">
        <v>34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>
        <v>678</v>
      </c>
      <c r="K69" s="279">
        <f>D69-D68</f>
        <v>124</v>
      </c>
      <c r="L69" s="279">
        <v>78</v>
      </c>
      <c r="M69" s="279">
        <f>SUM(L4:L69)</f>
        <v>2876</v>
      </c>
      <c r="N69" s="279">
        <f>SUM(J4:J69)</f>
        <v>21713</v>
      </c>
      <c r="O69" s="279">
        <v>257</v>
      </c>
      <c r="P69" s="279">
        <v>95</v>
      </c>
      <c r="Q69" s="279">
        <v>44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>
        <v>532</v>
      </c>
      <c r="K70" s="281">
        <f>D70-D69</f>
        <v>67</v>
      </c>
      <c r="L70" s="281">
        <v>78</v>
      </c>
      <c r="M70" s="281">
        <f>SUM(L4:L70)</f>
        <v>2954</v>
      </c>
      <c r="N70" s="281">
        <f>SUM(J4:J70)</f>
        <v>22245</v>
      </c>
      <c r="O70" s="281">
        <v>141</v>
      </c>
      <c r="P70" s="281">
        <v>123</v>
      </c>
      <c r="Q70" s="281">
        <v>34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>
        <v>298</v>
      </c>
      <c r="K71" s="279">
        <f>D71-D70</f>
        <v>16</v>
      </c>
      <c r="L71" s="279">
        <v>73</v>
      </c>
      <c r="M71" s="279">
        <f>SUM(L4:L71)</f>
        <v>3027</v>
      </c>
      <c r="N71" s="279">
        <f>SUM(J4:J71)</f>
        <v>22543</v>
      </c>
      <c r="O71" s="279">
        <v>80</v>
      </c>
      <c r="P71" s="279">
        <v>33</v>
      </c>
      <c r="Q71" s="279">
        <v>20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>
        <v>262</v>
      </c>
      <c r="K72" s="281">
        <f>D72-D71</f>
        <v>10</v>
      </c>
      <c r="L72" s="281">
        <v>75</v>
      </c>
      <c r="M72" s="281">
        <f>SUM(L4:L72)</f>
        <v>3102</v>
      </c>
      <c r="N72" s="281">
        <f>SUM(J4:J72)</f>
        <v>22805</v>
      </c>
      <c r="O72" s="281">
        <v>128</v>
      </c>
      <c r="P72" s="281">
        <v>42</v>
      </c>
      <c r="Q72" s="281">
        <v>14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>
        <v>501</v>
      </c>
      <c r="K73" s="279">
        <f>D73-D72</f>
        <v>90</v>
      </c>
      <c r="L73" s="279">
        <v>84</v>
      </c>
      <c r="M73" s="279">
        <f>SUM(L4:L73)</f>
        <v>3186</v>
      </c>
      <c r="N73" s="279">
        <f>SUM(J4:J73)</f>
        <v>23306</v>
      </c>
      <c r="O73" s="279">
        <v>173</v>
      </c>
      <c r="P73" s="279">
        <v>75</v>
      </c>
      <c r="Q73" s="279">
        <v>17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>
        <v>662</v>
      </c>
      <c r="K74" s="281">
        <f>D74-D73</f>
        <v>85</v>
      </c>
      <c r="L74" s="281">
        <v>72</v>
      </c>
      <c r="M74" s="281">
        <f>SUM(L4:L74)</f>
        <v>3258</v>
      </c>
      <c r="N74" s="281">
        <f>SUM(J4:J74)</f>
        <v>23968</v>
      </c>
      <c r="O74" s="281">
        <v>173</v>
      </c>
      <c r="P74" s="281">
        <v>110</v>
      </c>
      <c r="Q74" s="281">
        <v>49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>
        <v>752</v>
      </c>
      <c r="K75" s="279">
        <f>D75-D74</f>
        <v>87</v>
      </c>
      <c r="L75" s="279">
        <v>73</v>
      </c>
      <c r="M75" s="279">
        <f>SUM(L4:L75)</f>
        <v>3331</v>
      </c>
      <c r="N75" s="279">
        <f>SUM(J4:J75)</f>
        <v>24720</v>
      </c>
      <c r="O75" s="279">
        <v>213</v>
      </c>
      <c r="P75" s="279">
        <v>177</v>
      </c>
      <c r="Q75" s="279">
        <v>35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>
        <v>822</v>
      </c>
      <c r="K76" s="281">
        <f>D76-D75</f>
        <v>99</v>
      </c>
      <c r="L76" s="281">
        <v>80</v>
      </c>
      <c r="M76" s="281">
        <f>SUM(L4:L76)</f>
        <v>3411</v>
      </c>
      <c r="N76" s="281">
        <f>SUM(J4:J76)</f>
        <v>25542</v>
      </c>
      <c r="O76" s="281">
        <v>304</v>
      </c>
      <c r="P76" s="281">
        <v>163</v>
      </c>
      <c r="Q76" s="281">
        <v>37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>
        <v>713</v>
      </c>
      <c r="K77" s="279">
        <f>D77-D76</f>
        <v>135</v>
      </c>
      <c r="L77" s="279">
        <v>60</v>
      </c>
      <c r="M77" s="279">
        <f>SUM(L4:L77)</f>
        <v>3471</v>
      </c>
      <c r="N77" s="279">
        <f>SUM(J4:J77)</f>
        <v>26255</v>
      </c>
      <c r="O77" s="279">
        <v>235</v>
      </c>
      <c r="P77" s="279">
        <v>129</v>
      </c>
      <c r="Q77" s="279">
        <v>35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>
        <v>509</v>
      </c>
      <c r="K78" s="281">
        <f>D78-D77</f>
        <v>45</v>
      </c>
      <c r="L78" s="281">
        <v>67</v>
      </c>
      <c r="M78" s="281">
        <f>SUM(L4:L78)</f>
        <v>3538</v>
      </c>
      <c r="N78" s="281">
        <f>SUM(J4:J78)</f>
        <v>26764</v>
      </c>
      <c r="O78" s="281">
        <v>115</v>
      </c>
      <c r="P78" s="281">
        <v>109</v>
      </c>
      <c r="Q78" s="281">
        <v>29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>
        <v>278</v>
      </c>
      <c r="K79" s="279">
        <f>D79-D78</f>
        <v>5</v>
      </c>
      <c r="L79" s="279">
        <v>74</v>
      </c>
      <c r="M79" s="279">
        <f>SUM(L4:L79)</f>
        <v>3612</v>
      </c>
      <c r="N79" s="279">
        <f>SUM(J4:J79)</f>
        <v>27042</v>
      </c>
      <c r="O79" s="279">
        <v>78</v>
      </c>
      <c r="P79" s="279">
        <v>86</v>
      </c>
      <c r="Q79" s="279">
        <v>16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>
        <v>487</v>
      </c>
      <c r="K80" s="281">
        <f>D80-D79</f>
        <v>31</v>
      </c>
      <c r="L80" s="281">
        <v>64</v>
      </c>
      <c r="M80" s="281">
        <f>SUM(L4:L80)</f>
        <v>3676</v>
      </c>
      <c r="N80" s="281">
        <f>SUM(J4:J80)</f>
        <v>27529</v>
      </c>
      <c r="O80" s="281">
        <v>242</v>
      </c>
      <c r="P80" s="281">
        <v>54</v>
      </c>
      <c r="Q80" s="281">
        <v>27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>
        <v>802</v>
      </c>
      <c r="K81" s="279">
        <f>D81-D80</f>
        <v>57</v>
      </c>
      <c r="L81" s="279">
        <v>61</v>
      </c>
      <c r="M81" s="279">
        <f>SUM(L4:L81)</f>
        <v>3737</v>
      </c>
      <c r="N81" s="279">
        <f>SUM(J4:J81)</f>
        <v>28331</v>
      </c>
      <c r="O81" s="279">
        <v>282</v>
      </c>
      <c r="P81" s="279">
        <v>150</v>
      </c>
      <c r="Q81" s="279">
        <v>46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>
        <v>721</v>
      </c>
      <c r="K82" s="281">
        <f>D82-D81</f>
        <v>147</v>
      </c>
      <c r="L82" s="281">
        <v>50</v>
      </c>
      <c r="M82" s="281">
        <f>SUM(L4:L82)</f>
        <v>3787</v>
      </c>
      <c r="N82" s="281">
        <f>SUM(J4:J82)</f>
        <v>29052</v>
      </c>
      <c r="O82" s="281">
        <v>259</v>
      </c>
      <c r="P82" s="281">
        <v>133</v>
      </c>
      <c r="Q82" s="281">
        <v>30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>
        <v>686</v>
      </c>
      <c r="K83" s="279">
        <f>D83-D82</f>
        <v>69</v>
      </c>
      <c r="L83" s="279">
        <v>46</v>
      </c>
      <c r="M83" s="279">
        <f>SUM(L4:L83)</f>
        <v>3833</v>
      </c>
      <c r="N83" s="279">
        <f>SUM(J4:J83)</f>
        <v>29738</v>
      </c>
      <c r="O83" s="279">
        <v>177</v>
      </c>
      <c r="P83" s="279">
        <v>151</v>
      </c>
      <c r="Q83" s="279">
        <v>24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>
        <v>712</v>
      </c>
      <c r="K84" s="281">
        <f>D84-D83</f>
        <v>117</v>
      </c>
      <c r="L84" s="281">
        <v>57</v>
      </c>
      <c r="M84" s="281">
        <f>SUM(L5:L84)</f>
        <v>3890</v>
      </c>
      <c r="N84" s="281">
        <f>SUM(J4:J84)</f>
        <v>30450</v>
      </c>
      <c r="O84" s="281">
        <v>208</v>
      </c>
      <c r="P84" s="281">
        <v>154</v>
      </c>
      <c r="Q84" s="281">
        <v>26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>
        <v>358</v>
      </c>
      <c r="K85" s="279">
        <f>D85-D84</f>
        <v>28</v>
      </c>
      <c r="L85" s="279">
        <v>48</v>
      </c>
      <c r="M85" s="279">
        <f>SUM(L6:L85)</f>
        <v>3938</v>
      </c>
      <c r="N85" s="279">
        <f>SUM(J4:J85)</f>
        <v>30808</v>
      </c>
      <c r="O85" s="279">
        <v>64</v>
      </c>
      <c r="P85" s="279">
        <v>97</v>
      </c>
      <c r="Q85" s="279">
        <v>20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>
        <v>259</v>
      </c>
      <c r="K86" s="281">
        <f>D86-D85</f>
        <v>5</v>
      </c>
      <c r="L86" s="281">
        <v>53</v>
      </c>
      <c r="M86" s="281">
        <f>SUM(L4:L86)</f>
        <v>3991</v>
      </c>
      <c r="N86" s="281">
        <f>SUM(J4:J86)</f>
        <v>31067</v>
      </c>
      <c r="O86" s="281">
        <v>59</v>
      </c>
      <c r="P86" s="281">
        <v>89</v>
      </c>
      <c r="Q86" s="281">
        <v>3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>
        <v>457</v>
      </c>
      <c r="K87" s="279">
        <f>D87-D86</f>
        <v>19</v>
      </c>
      <c r="L87" s="279">
        <v>61</v>
      </c>
      <c r="M87" s="279">
        <f>SUM(L5:L87)</f>
        <v>4052</v>
      </c>
      <c r="N87" s="279">
        <f>SUM(J4:J87)</f>
        <v>31524</v>
      </c>
      <c r="O87" s="279">
        <v>177</v>
      </c>
      <c r="P87" s="279">
        <v>40</v>
      </c>
      <c r="Q87" s="279">
        <v>11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>
        <v>691</v>
      </c>
      <c r="K88" s="281">
        <f>D88-D87</f>
        <v>45</v>
      </c>
      <c r="L88" s="281">
        <v>39</v>
      </c>
      <c r="M88" s="281">
        <f>SUM(L6:L88)</f>
        <v>4091</v>
      </c>
      <c r="N88" s="281">
        <f>SUM(J4:J88)</f>
        <v>32215</v>
      </c>
      <c r="O88" s="281">
        <v>202</v>
      </c>
      <c r="P88" s="281">
        <v>105</v>
      </c>
      <c r="Q88" s="281">
        <v>22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>
        <v>827</v>
      </c>
      <c r="K89" s="279">
        <f>D89-D88</f>
        <v>88</v>
      </c>
      <c r="L89" s="279">
        <v>54</v>
      </c>
      <c r="M89" s="279">
        <f>SUM(L7:L89)</f>
        <v>4145</v>
      </c>
      <c r="N89" s="279">
        <f>SUM(J5:J89)</f>
        <v>33042</v>
      </c>
      <c r="O89" s="279">
        <v>192</v>
      </c>
      <c r="P89" s="279">
        <v>162</v>
      </c>
      <c r="Q89" s="279">
        <v>54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>
        <v>614</v>
      </c>
      <c r="K90" s="281">
        <f>D90-D89</f>
        <v>40</v>
      </c>
      <c r="L90" s="281">
        <v>53</v>
      </c>
      <c r="M90" s="281">
        <f>SUM(L8:L90)</f>
        <v>4198</v>
      </c>
      <c r="N90" s="281">
        <f>SUM(J4:J90)</f>
        <v>33656</v>
      </c>
      <c r="O90" s="281">
        <v>124</v>
      </c>
      <c r="P90" s="281">
        <v>168</v>
      </c>
      <c r="Q90" s="281">
        <v>38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>
        <v>535</v>
      </c>
      <c r="K91" s="279">
        <f>D91-D90</f>
        <v>54</v>
      </c>
      <c r="L91" s="279">
        <v>55</v>
      </c>
      <c r="M91" s="279">
        <f>SUM(L9:L91)</f>
        <v>4253</v>
      </c>
      <c r="N91" s="279">
        <f>SUM(J4:J91)</f>
        <v>34191</v>
      </c>
      <c r="O91" s="279">
        <v>148</v>
      </c>
      <c r="P91" s="279">
        <v>146</v>
      </c>
      <c r="Q91" s="279">
        <v>10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>
        <v>403</v>
      </c>
      <c r="K92" s="281">
        <f>D92-D91</f>
        <v>67</v>
      </c>
      <c r="L92" s="281">
        <v>56</v>
      </c>
      <c r="M92" s="281">
        <f>SUM(L10:L92)</f>
        <v>4309</v>
      </c>
      <c r="N92" s="281">
        <f>SUM(J4:J92)</f>
        <v>34594</v>
      </c>
      <c r="O92" s="281">
        <v>78</v>
      </c>
      <c r="P92" s="281">
        <v>84</v>
      </c>
      <c r="Q92" s="281">
        <v>8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>
        <v>210</v>
      </c>
      <c r="K93" s="279">
        <f>D93-D92</f>
        <v>6</v>
      </c>
      <c r="L93" s="279">
        <v>43</v>
      </c>
      <c r="M93" s="279">
        <f>SUM(L11:L93)</f>
        <v>4352</v>
      </c>
      <c r="N93" s="279">
        <f>SUM(J5:J93)</f>
        <v>34804</v>
      </c>
      <c r="O93" s="279">
        <v>59</v>
      </c>
      <c r="P93" s="279">
        <v>27</v>
      </c>
      <c r="Q93" s="279">
        <v>29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>
        <v>513</v>
      </c>
      <c r="K94" s="281">
        <f>D94-D93</f>
        <v>31</v>
      </c>
      <c r="L94" s="281">
        <v>42</v>
      </c>
      <c r="M94" s="281">
        <f>SUM(L12:L94)</f>
        <v>4394</v>
      </c>
      <c r="N94" s="281">
        <f>SUM(J6:J94)</f>
        <v>35316</v>
      </c>
      <c r="O94" s="281">
        <v>182</v>
      </c>
      <c r="P94" s="281">
        <v>107</v>
      </c>
      <c r="Q94" s="281">
        <v>11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>
        <v>763</v>
      </c>
      <c r="K95" s="279">
        <f>D95-D94</f>
        <v>96</v>
      </c>
      <c r="L95" s="279">
        <v>28</v>
      </c>
      <c r="M95" s="279">
        <f>SUM(L13:L95)</f>
        <v>4422</v>
      </c>
      <c r="N95" s="279">
        <f>SUM(J7:J95)</f>
        <v>36078</v>
      </c>
      <c r="O95" s="279">
        <v>213</v>
      </c>
      <c r="P95" s="279">
        <v>119</v>
      </c>
      <c r="Q95" s="279">
        <v>28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>
        <v>820</v>
      </c>
      <c r="K96" s="281">
        <f>D96-D95</f>
        <v>95</v>
      </c>
      <c r="L96" s="281">
        <v>39</v>
      </c>
      <c r="M96" s="281">
        <f>SUM(L14:L96)</f>
        <v>4461</v>
      </c>
      <c r="N96" s="281">
        <f>SUM(J4:J96)</f>
        <v>36900</v>
      </c>
      <c r="O96" s="281">
        <v>226</v>
      </c>
      <c r="P96" s="281">
        <v>106</v>
      </c>
      <c r="Q96" s="281">
        <v>31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>
        <v>780</v>
      </c>
      <c r="K97" s="279">
        <f>D97-D96</f>
        <v>46</v>
      </c>
      <c r="L97" s="279">
        <v>40</v>
      </c>
      <c r="M97" s="279">
        <f>SUM(L15:L97)</f>
        <v>4501</v>
      </c>
      <c r="N97" s="279">
        <f>SUM(J4:J97)</f>
        <v>37680</v>
      </c>
      <c r="O97" s="279">
        <v>284</v>
      </c>
      <c r="P97" s="279">
        <v>102</v>
      </c>
      <c r="Q97" s="279">
        <v>31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>
        <v>781</v>
      </c>
      <c r="K98" s="281">
        <f>D98-D97</f>
        <v>84</v>
      </c>
      <c r="L98" s="281">
        <v>40</v>
      </c>
      <c r="M98" s="281">
        <f>SUM(L16:L98)</f>
        <v>4541</v>
      </c>
      <c r="N98" s="281">
        <f>SUM(J4:J98)</f>
        <v>38461</v>
      </c>
      <c r="O98" s="281">
        <v>218</v>
      </c>
      <c r="P98" s="281">
        <v>223</v>
      </c>
      <c r="Q98" s="281">
        <v>18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>
        <v>432</v>
      </c>
      <c r="K99" s="279">
        <f>D99-D98</f>
        <v>45</v>
      </c>
      <c r="L99" s="279">
        <v>39</v>
      </c>
      <c r="M99" s="279">
        <f>SUM(L17:L99)</f>
        <v>4580</v>
      </c>
      <c r="N99" s="279">
        <f>SUM(J4:J99)</f>
        <v>38893</v>
      </c>
      <c r="O99" s="279">
        <v>73</v>
      </c>
      <c r="P99" s="279">
        <v>117</v>
      </c>
      <c r="Q99" s="279">
        <v>0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>
        <v>265</v>
      </c>
      <c r="K100" s="281">
        <f>D100-D99</f>
        <v>0</v>
      </c>
      <c r="L100" s="281">
        <v>45</v>
      </c>
      <c r="M100" s="281">
        <f>SUM(L18:L100)</f>
        <v>4625</v>
      </c>
      <c r="N100" s="281">
        <f>SUM(J4:J100)</f>
        <v>39158</v>
      </c>
      <c r="O100" s="281">
        <v>67</v>
      </c>
      <c r="P100" s="281">
        <v>99</v>
      </c>
      <c r="Q100" s="281">
        <v>0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>
        <v>653</v>
      </c>
      <c r="K101" s="279">
        <f>D101-D100</f>
        <v>8</v>
      </c>
      <c r="L101" s="279">
        <v>40</v>
      </c>
      <c r="M101" s="279">
        <f>SUM(L19:L101)</f>
        <v>4665</v>
      </c>
      <c r="N101" s="279">
        <f>SUM(J4:J101)</f>
        <v>39811</v>
      </c>
      <c r="O101" s="279">
        <v>162</v>
      </c>
      <c r="P101" s="279">
        <v>93</v>
      </c>
      <c r="Q101" s="279">
        <v>51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>
        <v>905</v>
      </c>
      <c r="K102" s="281">
        <f>D102-D101</f>
        <v>65</v>
      </c>
      <c r="L102" s="281">
        <v>36</v>
      </c>
      <c r="M102" s="281">
        <f>SUM(L4:L102)</f>
        <v>4701</v>
      </c>
      <c r="N102" s="281">
        <f>SUM(J4:J102)</f>
        <v>40716</v>
      </c>
      <c r="O102" s="281">
        <v>153</v>
      </c>
      <c r="P102" s="281">
        <v>269</v>
      </c>
      <c r="Q102" s="281">
        <v>18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>
        <v>1083</v>
      </c>
      <c r="K103" s="279">
        <f>D103-D102</f>
        <v>74</v>
      </c>
      <c r="L103" s="279">
        <v>26</v>
      </c>
      <c r="M103" s="279">
        <f>SUM(L4:L103)</f>
        <v>4727</v>
      </c>
      <c r="N103" s="279">
        <f>SUM(J4:J103)</f>
        <v>41799</v>
      </c>
      <c r="O103" s="279">
        <v>251</v>
      </c>
      <c r="P103" s="279">
        <v>429</v>
      </c>
      <c r="Q103" s="279">
        <v>24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>
        <v>1057</v>
      </c>
      <c r="K104" s="281">
        <f>D104-D103</f>
        <v>20</v>
      </c>
      <c r="L104" s="281">
        <v>45</v>
      </c>
      <c r="M104" s="281">
        <f>SUM(L5:L104)</f>
        <v>4772</v>
      </c>
      <c r="N104" s="281">
        <f>SUM(J5:J104)</f>
        <v>42856</v>
      </c>
      <c r="O104" s="281">
        <v>220</v>
      </c>
      <c r="P104" s="281">
        <v>405</v>
      </c>
      <c r="Q104" s="281">
        <v>8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>
        <v>1162</v>
      </c>
      <c r="K105" s="279">
        <f>D105-D104</f>
        <v>77</v>
      </c>
      <c r="L105" s="279">
        <v>38</v>
      </c>
      <c r="M105" s="279">
        <f>SUM(L6:L105)</f>
        <v>4810</v>
      </c>
      <c r="N105" s="279">
        <f>SUM(J6:J105)</f>
        <v>44017</v>
      </c>
      <c r="O105" s="279">
        <v>238</v>
      </c>
      <c r="P105" s="279">
        <v>483</v>
      </c>
      <c r="Q105" s="279">
        <v>46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>
        <v>826</v>
      </c>
      <c r="K106" s="281">
        <f>D106-D105</f>
        <v>17</v>
      </c>
      <c r="L106" s="281">
        <v>29</v>
      </c>
      <c r="M106" s="281">
        <f>SUM(L7:L106)</f>
        <v>4839</v>
      </c>
      <c r="N106" s="281">
        <f>SUM(J7:J106)</f>
        <v>44842</v>
      </c>
      <c r="O106" s="281">
        <v>207</v>
      </c>
      <c r="P106" s="281">
        <v>284</v>
      </c>
      <c r="Q106" s="281">
        <v>19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>
        <v>462</v>
      </c>
      <c r="K107" s="279">
        <f>D107-D106</f>
        <v>3</v>
      </c>
      <c r="L107" s="279">
        <v>33</v>
      </c>
      <c r="M107" s="279">
        <f>SUM(L8:L107)</f>
        <v>4872</v>
      </c>
      <c r="N107" s="279">
        <f>SUM(J8:J107)</f>
        <v>45296</v>
      </c>
      <c r="O107" s="279">
        <v>47</v>
      </c>
      <c r="P107" s="279">
        <v>230</v>
      </c>
      <c r="Q107" s="279">
        <v>15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>
        <v>676</v>
      </c>
      <c r="K108" s="281">
        <f>D108-D107</f>
        <v>35</v>
      </c>
      <c r="L108" s="281">
        <v>38</v>
      </c>
      <c r="M108" s="281">
        <f>SUM(L9:L108)</f>
        <v>4910</v>
      </c>
      <c r="N108" s="281">
        <f>SUM(J9:J108)</f>
        <v>45969</v>
      </c>
      <c r="O108" s="281">
        <v>242</v>
      </c>
      <c r="P108" s="281">
        <v>123</v>
      </c>
      <c r="Q108" s="281">
        <v>7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>
        <v>964</v>
      </c>
      <c r="K109" s="279">
        <f>D109-D108</f>
        <v>23</v>
      </c>
      <c r="L109" s="279">
        <v>34</v>
      </c>
      <c r="M109" s="279">
        <f>SUM(L10:L109)</f>
        <v>4944</v>
      </c>
      <c r="N109" s="279">
        <f>SUM(J10:J109)</f>
        <v>46933</v>
      </c>
      <c r="O109" s="279">
        <v>257</v>
      </c>
      <c r="P109" s="279">
        <v>258</v>
      </c>
      <c r="Q109" s="279">
        <v>26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>
        <v>1486</v>
      </c>
      <c r="K110" s="281">
        <f>D110-D109</f>
        <v>78</v>
      </c>
      <c r="L110" s="281">
        <v>40</v>
      </c>
      <c r="M110" s="281">
        <f>SUM(L11:L110)</f>
        <v>4984</v>
      </c>
      <c r="N110" s="281">
        <f>SUM(J11:J110)</f>
        <v>48414</v>
      </c>
      <c r="O110" s="281">
        <v>267</v>
      </c>
      <c r="P110" s="281">
        <v>584</v>
      </c>
      <c r="Q110" s="281">
        <v>27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>
        <v>1347</v>
      </c>
      <c r="K111" s="279">
        <f>D111-D110</f>
        <v>19</v>
      </c>
      <c r="L111" s="279">
        <v>34</v>
      </c>
      <c r="M111" s="279">
        <f>SUM(L12:L111)</f>
        <v>5018</v>
      </c>
      <c r="N111" s="279">
        <f>SUM(J12:J111)</f>
        <v>49748</v>
      </c>
      <c r="O111" s="279">
        <v>222</v>
      </c>
      <c r="P111" s="279">
        <v>529</v>
      </c>
      <c r="Q111" s="279">
        <v>36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>
        <v>1391</v>
      </c>
      <c r="K112" s="281">
        <f>D112-D111</f>
        <v>40</v>
      </c>
      <c r="L112" s="281">
        <v>29</v>
      </c>
      <c r="M112" s="281">
        <f>SUM(L13:L112)</f>
        <v>5047</v>
      </c>
      <c r="N112" s="281">
        <f>SUM(J13:J112)</f>
        <v>51109</v>
      </c>
      <c r="O112" s="281">
        <v>203</v>
      </c>
      <c r="P112" s="281">
        <v>541</v>
      </c>
      <c r="Q112" s="281">
        <v>12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>
        <v>1113</v>
      </c>
      <c r="K113" s="279">
        <f>D113-D112</f>
        <v>20</v>
      </c>
      <c r="L113" s="279">
        <v>33</v>
      </c>
      <c r="M113" s="279">
        <f>SUM(L14:L113)</f>
        <v>5080</v>
      </c>
      <c r="N113" s="279">
        <f>SUM(J14:J113)</f>
        <v>52197</v>
      </c>
      <c r="O113" s="279">
        <v>182</v>
      </c>
      <c r="P113" s="279">
        <v>448</v>
      </c>
      <c r="Q113" s="279">
        <v>14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>
        <v>419</v>
      </c>
      <c r="K114" s="281">
        <f>D114-D113</f>
        <v>0</v>
      </c>
      <c r="L114" s="281">
        <v>26</v>
      </c>
      <c r="M114" s="281">
        <f>SUM(L15:L114)</f>
        <v>5106</v>
      </c>
      <c r="N114" s="281">
        <f>SUM(J15:J114)</f>
        <v>52557</v>
      </c>
      <c r="O114" s="281">
        <v>75</v>
      </c>
      <c r="P114" s="281">
        <v>162</v>
      </c>
      <c r="Q114" s="281">
        <v>11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>
        <v>708</v>
      </c>
      <c r="K115" s="279">
        <f>D115-D114</f>
        <v>17</v>
      </c>
      <c r="L115" s="279">
        <v>29</v>
      </c>
      <c r="M115" s="279">
        <f>SUM(L16:L115)</f>
        <v>5135</v>
      </c>
      <c r="N115" s="279">
        <f>SUM(J16:J115)</f>
        <v>53232</v>
      </c>
      <c r="O115" s="279">
        <v>141</v>
      </c>
      <c r="P115" s="279">
        <v>222</v>
      </c>
      <c r="Q115" s="279">
        <v>8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>
        <v>1282</v>
      </c>
      <c r="K116" s="281">
        <f>D116-D115</f>
        <v>48</v>
      </c>
      <c r="L116" s="281">
        <v>28</v>
      </c>
      <c r="M116" s="281">
        <f>SUM(L17:L116)</f>
        <v>5163</v>
      </c>
      <c r="N116" s="295">
        <f>SUM(J17:J116)</f>
        <v>54468</v>
      </c>
      <c r="O116" s="281">
        <v>238</v>
      </c>
      <c r="P116" s="281">
        <v>354</v>
      </c>
      <c r="Q116" s="281">
        <v>54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>
        <v>1502</v>
      </c>
      <c r="K117" s="279">
        <f>D117-D116</f>
        <v>102</v>
      </c>
      <c r="L117" s="279">
        <v>32</v>
      </c>
      <c r="M117" s="279">
        <f>SUM(L18:L117)</f>
        <v>5195</v>
      </c>
      <c r="N117" s="293">
        <f>SUM(J18:J117)</f>
        <v>55869</v>
      </c>
      <c r="O117" s="279">
        <v>380</v>
      </c>
      <c r="P117" s="279">
        <v>335</v>
      </c>
      <c r="Q117" s="279">
        <v>20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>
        <v>1559</v>
      </c>
      <c r="K118" s="281">
        <f>D118-D117</f>
        <v>12</v>
      </c>
      <c r="L118" s="281">
        <v>29</v>
      </c>
      <c r="M118" s="281">
        <f>SUM(L19:L118)</f>
        <v>5224</v>
      </c>
      <c r="N118" s="295">
        <f>SUM(J19:J118)</f>
        <v>57330</v>
      </c>
      <c r="O118" s="281">
        <v>424</v>
      </c>
      <c r="P118" s="281">
        <v>304</v>
      </c>
      <c r="Q118" s="281">
        <v>21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>
        <v>1320</v>
      </c>
      <c r="K119" s="279">
        <f>D119-D118</f>
        <v>0</v>
      </c>
      <c r="L119" s="279">
        <v>28</v>
      </c>
      <c r="M119" s="279">
        <f>SUM(L20:L119)</f>
        <v>5251</v>
      </c>
      <c r="N119" s="293">
        <f>SUM(J20:J119)</f>
        <v>58454</v>
      </c>
      <c r="O119" s="279">
        <v>448</v>
      </c>
      <c r="P119" s="279">
        <v>279</v>
      </c>
      <c r="Q119" s="279">
        <v>10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>
        <v>774</v>
      </c>
      <c r="K120" s="281">
        <f>D120-D119</f>
        <v>0</v>
      </c>
      <c r="L120" s="281">
        <v>28</v>
      </c>
      <c r="M120" s="281">
        <f>SUM(L21:L120)</f>
        <v>5279</v>
      </c>
      <c r="N120" s="295">
        <f>SUM(J21:J120)</f>
        <v>59077</v>
      </c>
      <c r="O120" s="281">
        <v>211</v>
      </c>
      <c r="P120" s="281">
        <v>385</v>
      </c>
      <c r="Q120" s="281">
        <v>1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>
        <v>322</v>
      </c>
      <c r="K121" s="279">
        <f>D121-D120</f>
        <v>0</v>
      </c>
      <c r="L121" s="279">
        <v>20</v>
      </c>
      <c r="M121" s="279">
        <f>SUM(L22:L121)</f>
        <v>5298</v>
      </c>
      <c r="N121" s="293">
        <f>SUM(J22:J121)</f>
        <v>59247</v>
      </c>
      <c r="O121" s="279">
        <v>92</v>
      </c>
      <c r="P121" s="279">
        <v>139</v>
      </c>
      <c r="Q121" s="279">
        <v>5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>
        <v>812</v>
      </c>
      <c r="K122" s="281">
        <f>D122-D121</f>
        <v>69</v>
      </c>
      <c r="L122" s="281">
        <v>19</v>
      </c>
      <c r="M122" s="281">
        <f>SUM(L23:L122)</f>
        <v>5316</v>
      </c>
      <c r="N122" s="295">
        <f>SUM(J23:J122)</f>
        <v>59988</v>
      </c>
      <c r="O122" s="281">
        <v>230</v>
      </c>
      <c r="P122" s="281">
        <v>262</v>
      </c>
      <c r="Q122" s="281">
        <v>8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>
        <v>1344</v>
      </c>
      <c r="K123" s="279">
        <f>D123-D122</f>
        <v>39</v>
      </c>
      <c r="L123" s="279">
        <v>25</v>
      </c>
      <c r="M123" s="279">
        <f>SUM(L24:L123)</f>
        <v>5339</v>
      </c>
      <c r="N123" s="293">
        <f>SUM(J24:J123)</f>
        <v>61263</v>
      </c>
      <c r="O123" s="279">
        <v>244</v>
      </c>
      <c r="P123" s="279">
        <v>268</v>
      </c>
      <c r="Q123" s="279">
        <v>19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>
        <v>1806</v>
      </c>
      <c r="K124" s="281">
        <f>D124-D123</f>
        <v>48</v>
      </c>
      <c r="L124" s="281">
        <v>22</v>
      </c>
      <c r="M124" s="281">
        <f>SUM(L25:L124)</f>
        <v>5359</v>
      </c>
      <c r="N124" s="295">
        <f>SUM(J25:J124)</f>
        <v>62986</v>
      </c>
      <c r="O124" s="281">
        <v>322</v>
      </c>
      <c r="P124" s="281">
        <v>512</v>
      </c>
      <c r="Q124" s="281">
        <v>8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>
        <v>1335</v>
      </c>
      <c r="K125" s="279">
        <f>D125-D124</f>
        <v>21</v>
      </c>
      <c r="L125" s="279">
        <v>20</v>
      </c>
      <c r="M125" s="279">
        <f>SUM(L26:L125)</f>
        <v>5378</v>
      </c>
      <c r="N125" s="293">
        <f>SUM(J26:J125)</f>
        <v>64202</v>
      </c>
      <c r="O125" s="279">
        <v>252</v>
      </c>
      <c r="P125" s="279">
        <v>377</v>
      </c>
      <c r="Q125" s="279">
        <v>27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>
        <v>1239</v>
      </c>
      <c r="K126" s="281">
        <f>D126-D125</f>
        <v>50</v>
      </c>
      <c r="L126" s="281">
        <v>9</v>
      </c>
      <c r="M126" s="281">
        <f>SUM(L27:L126)</f>
        <v>5381</v>
      </c>
      <c r="N126" s="295">
        <f>SUM(J27:J126)</f>
        <v>65296</v>
      </c>
      <c r="O126" s="281">
        <v>229</v>
      </c>
      <c r="P126" s="281">
        <v>313</v>
      </c>
      <c r="Q126" s="281">
        <v>16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>
        <v>892</v>
      </c>
      <c r="K127" s="279">
        <f>D127-D126</f>
        <v>0</v>
      </c>
      <c r="L127" s="279">
        <v>13</v>
      </c>
      <c r="M127" s="279">
        <f>SUM(L28:L127)</f>
        <v>5387</v>
      </c>
      <c r="N127" s="293">
        <f>SUM(J28:J127)</f>
        <v>66045</v>
      </c>
      <c r="O127" s="279">
        <v>322</v>
      </c>
      <c r="P127" s="279">
        <v>233</v>
      </c>
      <c r="Q127" s="279">
        <v>6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>
        <v>477</v>
      </c>
      <c r="K128" s="281">
        <f>D128-D127</f>
        <v>0</v>
      </c>
      <c r="L128" s="281">
        <v>20</v>
      </c>
      <c r="M128" s="281">
        <f>SUM(L29:L128)</f>
        <v>5398</v>
      </c>
      <c r="N128" s="295">
        <f>SUM(J29:J128)</f>
        <v>66342</v>
      </c>
      <c r="O128" s="281">
        <v>226</v>
      </c>
      <c r="P128" s="281">
        <v>176</v>
      </c>
      <c r="Q128" s="281">
        <v>4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>
        <v>777</v>
      </c>
      <c r="K129" s="279">
        <f>D129-D128</f>
        <v>30</v>
      </c>
      <c r="L129" s="279">
        <v>17</v>
      </c>
      <c r="M129" s="279">
        <f>SUM(L30:L129)</f>
        <v>5407</v>
      </c>
      <c r="N129" s="293">
        <f>SUM(J30:J129)</f>
        <v>66985</v>
      </c>
      <c r="O129" s="279">
        <v>286</v>
      </c>
      <c r="P129" s="279">
        <v>137</v>
      </c>
      <c r="Q129" s="279">
        <v>3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>
        <v>905</v>
      </c>
      <c r="K130" s="281">
        <f>D130-D129</f>
        <v>23</v>
      </c>
      <c r="L130" s="281">
        <v>15</v>
      </c>
      <c r="M130" s="281">
        <f>SUM(L31:L130)</f>
        <v>5411</v>
      </c>
      <c r="N130" s="295">
        <f>SUM(J31:J130)</f>
        <v>67773</v>
      </c>
      <c r="O130" s="281">
        <v>215</v>
      </c>
      <c r="P130" s="281">
        <v>254</v>
      </c>
      <c r="Q130" s="281">
        <v>14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>
        <v>744</v>
      </c>
      <c r="K131" s="279">
        <f>D131-D130</f>
        <v>37</v>
      </c>
      <c r="L131" s="279">
        <v>9</v>
      </c>
      <c r="M131" s="279">
        <f>SUM(L32:L131)</f>
        <v>5409</v>
      </c>
      <c r="N131" s="293">
        <f>SUM(J32:J131)</f>
        <v>68335</v>
      </c>
      <c r="O131" s="279">
        <v>194</v>
      </c>
      <c r="P131" s="279">
        <v>105</v>
      </c>
      <c r="Q131" s="279">
        <v>31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>
        <v>773</v>
      </c>
      <c r="K132" s="281">
        <f>D132-D131</f>
        <v>41</v>
      </c>
      <c r="L132" s="281">
        <v>13</v>
      </c>
      <c r="M132" s="281">
        <f>SUM(L33:L132)</f>
        <v>5401</v>
      </c>
      <c r="N132" s="295">
        <f>SUM(J33:J132)</f>
        <v>68878</v>
      </c>
      <c r="O132" s="281">
        <v>196</v>
      </c>
      <c r="P132" s="281">
        <v>218</v>
      </c>
      <c r="Q132" s="281">
        <v>21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>
        <v>816</v>
      </c>
      <c r="K133" s="279">
        <f>D133-D132</f>
        <v>9</v>
      </c>
      <c r="L133" s="279">
        <v>6</v>
      </c>
      <c r="M133" s="279">
        <f>SUM(L34:L133)</f>
        <v>5385</v>
      </c>
      <c r="N133" s="293">
        <f>SUM(J34:J133)</f>
        <v>69380</v>
      </c>
      <c r="O133" s="279">
        <v>222</v>
      </c>
      <c r="P133" s="279">
        <v>186</v>
      </c>
      <c r="Q133" s="279">
        <v>20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>
        <v>490</v>
      </c>
      <c r="K134" s="281">
        <f>D134-D133</f>
        <v>0</v>
      </c>
      <c r="L134" s="281">
        <v>8</v>
      </c>
      <c r="M134" s="281">
        <f>SUM(L35:L134)</f>
        <v>5362</v>
      </c>
      <c r="N134" s="295">
        <f>SUM(J35:J134)</f>
        <v>69584</v>
      </c>
      <c r="O134" s="281">
        <v>143</v>
      </c>
      <c r="P134" s="281">
        <v>179</v>
      </c>
      <c r="Q134" s="281">
        <v>16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>
        <v>433</v>
      </c>
      <c r="K135" s="279">
        <f>D135-D134</f>
        <v>0</v>
      </c>
      <c r="L135" s="279">
        <v>5</v>
      </c>
      <c r="M135" s="279">
        <f>SUM(L36:L135)</f>
        <v>5335</v>
      </c>
      <c r="N135" s="293">
        <f>SUM(J36:J135)</f>
        <v>69651</v>
      </c>
      <c r="O135" s="279">
        <v>137</v>
      </c>
      <c r="P135" s="279">
        <v>125</v>
      </c>
      <c r="Q135" s="279">
        <v>0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>
        <v>275</v>
      </c>
      <c r="K136" s="281">
        <f>D136-D135</f>
        <v>13</v>
      </c>
      <c r="L136" s="281">
        <v>7</v>
      </c>
      <c r="M136" s="281">
        <f>SUM(L37:L136)</f>
        <v>5307</v>
      </c>
      <c r="N136" s="295">
        <f>SUM(J37:J136)</f>
        <v>69626</v>
      </c>
      <c r="O136" s="281">
        <v>53</v>
      </c>
      <c r="P136" s="281">
        <v>19</v>
      </c>
      <c r="Q136" s="281">
        <v>21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>
        <v>295</v>
      </c>
      <c r="K137" s="279">
        <f>D137-D136</f>
        <v>14</v>
      </c>
      <c r="L137" s="279">
        <v>4</v>
      </c>
      <c r="M137" s="279">
        <f>SUM(L38:L137)</f>
        <v>5273</v>
      </c>
      <c r="N137" s="293">
        <f>SUM(J38:J137)</f>
        <v>69640</v>
      </c>
      <c r="O137" s="279">
        <v>46</v>
      </c>
      <c r="P137" s="279">
        <v>54</v>
      </c>
      <c r="Q137" s="279">
        <v>7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>
        <v>710</v>
      </c>
      <c r="K138" s="281">
        <f>D138-D137</f>
        <v>35</v>
      </c>
      <c r="L138" s="281">
        <v>1</v>
      </c>
      <c r="M138" s="281">
        <f>SUM(L39:L138)</f>
        <v>5229</v>
      </c>
      <c r="N138" s="295">
        <f>SUM(J39:J138)</f>
        <v>69934</v>
      </c>
      <c r="O138" s="281">
        <v>183</v>
      </c>
      <c r="P138" s="281">
        <v>214</v>
      </c>
      <c r="Q138" s="281">
        <v>11</v>
      </c>
    </row>
    <row r="139" ht="22.65" customHeight="1">
      <c r="B139" s="307">
        <v>44021</v>
      </c>
      <c r="C139" s="278">
        <v>74333</v>
      </c>
      <c r="D139" s="279">
        <v>5500</v>
      </c>
      <c r="E139" s="311"/>
      <c r="F139" s="279">
        <v>21705</v>
      </c>
      <c r="G139" s="279">
        <v>16507</v>
      </c>
      <c r="H139" s="293">
        <v>2461</v>
      </c>
      <c r="I139" s="293">
        <v>3210</v>
      </c>
      <c r="J139" s="293">
        <v>458</v>
      </c>
      <c r="K139" s="279">
        <f>D139-D138</f>
        <v>18</v>
      </c>
      <c r="L139" s="279">
        <v>2</v>
      </c>
      <c r="M139" s="279">
        <f>SUM(L40:L139)</f>
        <v>5183</v>
      </c>
      <c r="N139" s="293">
        <f>SUM(J40:J139)</f>
        <v>69917</v>
      </c>
      <c r="O139" s="279">
        <v>143</v>
      </c>
      <c r="P139" s="279">
        <v>138</v>
      </c>
      <c r="Q139" s="279">
        <v>6</v>
      </c>
    </row>
    <row r="140" ht="22.65" customHeight="1">
      <c r="B140" s="307">
        <v>44022</v>
      </c>
      <c r="C140" s="280">
        <v>74898</v>
      </c>
      <c r="D140" s="281">
        <v>5526</v>
      </c>
      <c r="E140" s="310"/>
      <c r="F140" s="281">
        <v>21907</v>
      </c>
      <c r="G140" s="281">
        <v>16650</v>
      </c>
      <c r="H140" s="295">
        <v>2469</v>
      </c>
      <c r="I140" s="295">
        <v>3245</v>
      </c>
      <c r="J140" s="295">
        <v>163</v>
      </c>
      <c r="K140" s="281">
        <f>D140-D139</f>
        <v>26</v>
      </c>
      <c r="L140" s="281">
        <v>0</v>
      </c>
      <c r="M140" s="281">
        <f>SUM(L41:L140)</f>
        <v>5130</v>
      </c>
      <c r="N140" s="295">
        <f>SUM(J41:J140)</f>
        <v>69594</v>
      </c>
      <c r="O140" s="281">
        <v>61</v>
      </c>
      <c r="P140" s="281">
        <v>32</v>
      </c>
      <c r="Q140" s="281">
        <v>3</v>
      </c>
    </row>
    <row r="141" ht="22.65" customHeight="1">
      <c r="B141" s="307">
        <v>44023</v>
      </c>
      <c r="C141" s="278">
        <v>74898</v>
      </c>
      <c r="D141" s="279">
        <v>5526</v>
      </c>
      <c r="E141" s="311"/>
      <c r="F141" s="279">
        <v>21907</v>
      </c>
      <c r="G141" s="279">
        <v>16650</v>
      </c>
      <c r="H141" s="293">
        <v>2469</v>
      </c>
      <c r="I141" s="293">
        <v>3245</v>
      </c>
      <c r="J141" s="293"/>
      <c r="K141" s="279">
        <f>D141-D140</f>
        <v>0</v>
      </c>
      <c r="L141" s="311"/>
      <c r="M141" s="279">
        <f>SUM(L42:L141)</f>
        <v>5060</v>
      </c>
      <c r="N141" s="293">
        <f>SUM(J42:J141)</f>
        <v>69040</v>
      </c>
      <c r="O141" s="311"/>
      <c r="P141" s="311"/>
      <c r="Q141" s="311"/>
    </row>
    <row r="142" ht="22.65" customHeight="1">
      <c r="B142" s="307">
        <v>44024</v>
      </c>
      <c r="C142" s="280">
        <v>74898</v>
      </c>
      <c r="D142" s="281">
        <v>5526</v>
      </c>
      <c r="E142" s="310"/>
      <c r="F142" s="281">
        <v>21907</v>
      </c>
      <c r="G142" s="281">
        <v>16650</v>
      </c>
      <c r="H142" s="295">
        <v>2469</v>
      </c>
      <c r="I142" s="295">
        <v>3245</v>
      </c>
      <c r="J142" s="295"/>
      <c r="K142" s="281">
        <f>D142-D141</f>
        <v>0</v>
      </c>
      <c r="L142" s="310"/>
      <c r="M142" s="281">
        <f>SUM(L43:L142)</f>
        <v>4981</v>
      </c>
      <c r="N142" s="295">
        <f>SUM(J43:J142)</f>
        <v>68439</v>
      </c>
      <c r="O142" s="310"/>
      <c r="P142" s="310"/>
      <c r="Q142" s="310"/>
    </row>
  </sheetData>
  <mergeCells count="1">
    <mergeCell ref="B2:Q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B3:I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13" customWidth="1"/>
    <col min="2" max="9" width="16.3516" style="313" customWidth="1"/>
    <col min="10" max="16384" width="16.3516" style="313" customWidth="1"/>
  </cols>
  <sheetData>
    <row r="1" ht="74.55" customHeight="1"/>
    <row r="2" ht="36.45" customHeight="1">
      <c r="B2" t="s" s="2">
        <v>81</v>
      </c>
      <c r="C2" s="2"/>
      <c r="D2" s="2"/>
      <c r="E2" s="2"/>
      <c r="F2" s="2"/>
      <c r="G2" s="2"/>
      <c r="H2" s="2"/>
      <c r="I2" s="2"/>
    </row>
    <row r="3" ht="52.9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8">
        <v>24</v>
      </c>
      <c r="G3" t="s" s="269">
        <v>84</v>
      </c>
      <c r="H3" t="s" s="267">
        <v>85</v>
      </c>
      <c r="I3" t="s" s="271">
        <v>86</v>
      </c>
    </row>
    <row r="4" ht="22.9" customHeight="1">
      <c r="B4" s="314">
        <v>43885</v>
      </c>
      <c r="C4" s="275">
        <v>1</v>
      </c>
      <c r="D4" s="276">
        <v>0</v>
      </c>
      <c r="E4" s="276">
        <v>1</v>
      </c>
      <c r="F4" s="276">
        <v>0</v>
      </c>
      <c r="G4" s="276">
        <v>0</v>
      </c>
      <c r="H4" s="276">
        <v>0</v>
      </c>
      <c r="I4" s="276">
        <f>C4-(D4+E4)</f>
        <v>0</v>
      </c>
    </row>
    <row r="5" ht="22.65" customHeight="1">
      <c r="B5" s="307">
        <v>43886</v>
      </c>
      <c r="C5" s="278">
        <v>1</v>
      </c>
      <c r="D5" s="279">
        <v>0</v>
      </c>
      <c r="E5" s="279">
        <v>1</v>
      </c>
      <c r="F5" s="279">
        <v>0</v>
      </c>
      <c r="G5" s="279">
        <f>D5-D4</f>
        <v>0</v>
      </c>
      <c r="H5" s="279">
        <f>C5-C4</f>
        <v>0</v>
      </c>
      <c r="I5" s="279">
        <f>C5-(D5+E5)</f>
        <v>0</v>
      </c>
    </row>
    <row r="6" ht="22.65" customHeight="1">
      <c r="B6" s="277">
        <v>43887</v>
      </c>
      <c r="C6" s="280">
        <v>1</v>
      </c>
      <c r="D6" s="281">
        <v>0</v>
      </c>
      <c r="E6" s="281">
        <v>1</v>
      </c>
      <c r="F6" s="281">
        <v>0</v>
      </c>
      <c r="G6" s="281">
        <f>D6-D5</f>
        <v>0</v>
      </c>
      <c r="H6" s="281">
        <f>C6-C5</f>
        <v>0</v>
      </c>
      <c r="I6" s="281">
        <f>C6-(D6+E6)</f>
        <v>0</v>
      </c>
    </row>
    <row r="7" ht="22.65" customHeight="1">
      <c r="B7" s="277">
        <v>43888</v>
      </c>
      <c r="C7" s="278">
        <v>1</v>
      </c>
      <c r="D7" s="279">
        <v>0</v>
      </c>
      <c r="E7" s="279">
        <v>1</v>
      </c>
      <c r="F7" s="279">
        <v>0</v>
      </c>
      <c r="G7" s="279">
        <f>D7-D6</f>
        <v>0</v>
      </c>
      <c r="H7" s="279">
        <f>C7-C6</f>
        <v>0</v>
      </c>
      <c r="I7" s="279">
        <f>C7-(D7+E7)</f>
        <v>0</v>
      </c>
    </row>
    <row r="8" ht="22.65" customHeight="1">
      <c r="B8" s="277">
        <v>43889</v>
      </c>
      <c r="C8" s="280">
        <v>1</v>
      </c>
      <c r="D8" s="281">
        <v>0</v>
      </c>
      <c r="E8" s="281">
        <v>1</v>
      </c>
      <c r="F8" s="281">
        <v>0</v>
      </c>
      <c r="G8" s="281">
        <f>D8-D7</f>
        <v>0</v>
      </c>
      <c r="H8" s="281">
        <f>C8-C7</f>
        <v>0</v>
      </c>
      <c r="I8" s="281">
        <f>C8-(D8+E8)</f>
        <v>0</v>
      </c>
    </row>
    <row r="9" ht="22.65" customHeight="1">
      <c r="B9" s="277">
        <v>43890</v>
      </c>
      <c r="C9" s="278">
        <v>1</v>
      </c>
      <c r="D9" s="279">
        <v>0</v>
      </c>
      <c r="E9" s="279">
        <v>1</v>
      </c>
      <c r="F9" s="279">
        <v>0</v>
      </c>
      <c r="G9" s="279">
        <f>D9-D8</f>
        <v>0</v>
      </c>
      <c r="H9" s="279">
        <f>C9-C8</f>
        <v>0</v>
      </c>
      <c r="I9" s="279">
        <f>C9-(D9+E9)</f>
        <v>0</v>
      </c>
    </row>
    <row r="10" ht="22.65" customHeight="1">
      <c r="B10" s="277">
        <v>43891</v>
      </c>
      <c r="C10" s="280">
        <v>2</v>
      </c>
      <c r="D10" s="281">
        <v>0</v>
      </c>
      <c r="E10" s="281">
        <v>1</v>
      </c>
      <c r="F10" s="281">
        <v>0</v>
      </c>
      <c r="G10" s="281">
        <f>D10-D9</f>
        <v>0</v>
      </c>
      <c r="H10" s="281">
        <f>C10-C9</f>
        <v>1</v>
      </c>
      <c r="I10" s="281">
        <f>C10-(D10+E10)</f>
        <v>1</v>
      </c>
    </row>
    <row r="11" ht="22.65" customHeight="1">
      <c r="B11" s="277">
        <v>43892</v>
      </c>
      <c r="C11" s="278">
        <v>8</v>
      </c>
      <c r="D11" s="279">
        <v>0</v>
      </c>
      <c r="E11" s="279">
        <v>1</v>
      </c>
      <c r="F11" s="279">
        <v>0</v>
      </c>
      <c r="G11" s="279">
        <f>D11-D10</f>
        <v>0</v>
      </c>
      <c r="H11" s="279">
        <f>C11-C10</f>
        <v>6</v>
      </c>
      <c r="I11" s="279">
        <f>C11-(D11+E11)</f>
        <v>7</v>
      </c>
    </row>
    <row r="12" ht="22.65" customHeight="1">
      <c r="B12" s="277">
        <v>43893</v>
      </c>
      <c r="C12" s="280">
        <v>13</v>
      </c>
      <c r="D12" s="281">
        <v>0</v>
      </c>
      <c r="E12" s="281">
        <v>1</v>
      </c>
      <c r="F12" s="281">
        <v>0</v>
      </c>
      <c r="G12" s="281">
        <f>D12-D11</f>
        <v>0</v>
      </c>
      <c r="H12" s="281">
        <f>C12-C11</f>
        <v>5</v>
      </c>
      <c r="I12" s="281">
        <f>C12-(D12+E12)</f>
        <v>12</v>
      </c>
    </row>
    <row r="13" ht="22.65" customHeight="1">
      <c r="B13" s="277">
        <v>43894</v>
      </c>
      <c r="C13" s="278">
        <v>23</v>
      </c>
      <c r="D13" s="279">
        <v>0</v>
      </c>
      <c r="E13" s="279">
        <v>1</v>
      </c>
      <c r="F13" s="279">
        <v>0</v>
      </c>
      <c r="G13" s="279">
        <f>D13-D12</f>
        <v>0</v>
      </c>
      <c r="H13" s="279">
        <f>C13-C12</f>
        <v>10</v>
      </c>
      <c r="I13" s="279">
        <f>C13-(D13+E13)</f>
        <v>22</v>
      </c>
    </row>
    <row r="14" ht="22.65" customHeight="1">
      <c r="B14" s="277">
        <v>43895</v>
      </c>
      <c r="C14" s="280">
        <v>50</v>
      </c>
      <c r="D14" s="281">
        <v>0</v>
      </c>
      <c r="E14" s="281">
        <v>1</v>
      </c>
      <c r="F14" s="281">
        <v>0</v>
      </c>
      <c r="G14" s="281">
        <f>D14-D13</f>
        <v>0</v>
      </c>
      <c r="H14" s="281">
        <f>C14-C13</f>
        <v>27</v>
      </c>
      <c r="I14" s="281">
        <f>C14-(D14+E14)</f>
        <v>49</v>
      </c>
    </row>
    <row r="15" ht="22.65" customHeight="1">
      <c r="B15" s="277">
        <v>43896</v>
      </c>
      <c r="C15" s="278">
        <v>109</v>
      </c>
      <c r="D15" s="279">
        <v>0</v>
      </c>
      <c r="E15" s="279">
        <v>1</v>
      </c>
      <c r="F15" s="279">
        <v>0</v>
      </c>
      <c r="G15" s="279">
        <f>D15-D14</f>
        <v>0</v>
      </c>
      <c r="H15" s="279">
        <f>C15-C14</f>
        <v>59</v>
      </c>
      <c r="I15" s="279">
        <f>C15-(D15+E15)</f>
        <v>108</v>
      </c>
    </row>
    <row r="16" ht="22.65" customHeight="1">
      <c r="B16" s="277">
        <v>43897</v>
      </c>
      <c r="C16" s="280">
        <v>169</v>
      </c>
      <c r="D16" s="281">
        <v>0</v>
      </c>
      <c r="E16" s="281">
        <v>1</v>
      </c>
      <c r="F16" s="281">
        <v>0</v>
      </c>
      <c r="G16" s="281">
        <f>D16-D15</f>
        <v>0</v>
      </c>
      <c r="H16" s="281">
        <f>C16-C15</f>
        <v>60</v>
      </c>
      <c r="I16" s="281">
        <f>C16-(D16+E16)</f>
        <v>168</v>
      </c>
    </row>
    <row r="17" ht="22.65" customHeight="1">
      <c r="B17" s="277">
        <v>43898</v>
      </c>
      <c r="C17" s="278">
        <v>200</v>
      </c>
      <c r="D17" s="279">
        <v>0</v>
      </c>
      <c r="E17" s="279">
        <v>1</v>
      </c>
      <c r="F17" s="279">
        <v>0</v>
      </c>
      <c r="G17" s="279">
        <f>D17-D16</f>
        <v>0</v>
      </c>
      <c r="H17" s="279">
        <f>C17-C16</f>
        <v>31</v>
      </c>
      <c r="I17" s="279">
        <f>C17-(D17+E17)</f>
        <v>199</v>
      </c>
    </row>
    <row r="18" ht="24.15" customHeight="1">
      <c r="B18" s="305">
        <v>43899</v>
      </c>
      <c r="C18" s="280">
        <v>239</v>
      </c>
      <c r="D18" s="281">
        <v>0</v>
      </c>
      <c r="E18" s="281">
        <v>1</v>
      </c>
      <c r="F18" s="281">
        <v>0</v>
      </c>
      <c r="G18" s="281">
        <f>D18-D17</f>
        <v>0</v>
      </c>
      <c r="H18" s="281">
        <f>C18-C17</f>
        <v>39</v>
      </c>
      <c r="I18" s="281">
        <f>C18-(D18+E18)</f>
        <v>238</v>
      </c>
    </row>
    <row r="19" ht="25.65" customHeight="1">
      <c r="B19" s="301">
        <v>43900</v>
      </c>
      <c r="C19" s="302">
        <v>267</v>
      </c>
      <c r="D19" s="279">
        <v>0</v>
      </c>
      <c r="E19" s="279">
        <v>1</v>
      </c>
      <c r="F19" s="279">
        <v>0</v>
      </c>
      <c r="G19" s="279">
        <f>D19-D18</f>
        <v>0</v>
      </c>
      <c r="H19" s="279">
        <f>C19-C18</f>
        <v>28</v>
      </c>
      <c r="I19" s="279">
        <f>C19-(D19+E19)</f>
        <v>266</v>
      </c>
    </row>
    <row r="20" ht="25.65" customHeight="1">
      <c r="B20" s="315">
        <v>43901</v>
      </c>
      <c r="C20" s="316">
        <v>314</v>
      </c>
      <c r="D20" s="281">
        <v>3</v>
      </c>
      <c r="E20" s="281">
        <v>1</v>
      </c>
      <c r="F20" s="281">
        <v>0</v>
      </c>
      <c r="G20" s="281">
        <f>D20-D19</f>
        <v>3</v>
      </c>
      <c r="H20" s="281">
        <f>C20-C19</f>
        <v>47</v>
      </c>
      <c r="I20" s="281">
        <f>C20-(D20+E20)</f>
        <v>310</v>
      </c>
    </row>
    <row r="21" ht="25.65" customHeight="1">
      <c r="B21" s="301">
        <v>43902</v>
      </c>
      <c r="C21" s="302">
        <v>314</v>
      </c>
      <c r="D21" s="279">
        <v>3</v>
      </c>
      <c r="E21" s="279">
        <v>1</v>
      </c>
      <c r="F21" s="279">
        <v>0</v>
      </c>
      <c r="G21" s="279">
        <f>D21-D20</f>
        <v>0</v>
      </c>
      <c r="H21" s="279">
        <f>C21-C20</f>
        <v>0</v>
      </c>
      <c r="I21" s="279">
        <f>C21-(D21+E21)</f>
        <v>310</v>
      </c>
    </row>
    <row r="22" ht="24.65" customHeight="1">
      <c r="B22" s="317">
        <v>43903</v>
      </c>
      <c r="C22" s="318">
        <v>559</v>
      </c>
      <c r="D22" s="319">
        <v>3</v>
      </c>
      <c r="E22" s="319">
        <v>1</v>
      </c>
      <c r="F22" s="319">
        <v>0</v>
      </c>
      <c r="G22" s="281">
        <f>D22-D21</f>
        <v>0</v>
      </c>
      <c r="H22" s="281">
        <f>C22-C21</f>
        <v>245</v>
      </c>
      <c r="I22" s="281">
        <f>C22-(D22+E22)</f>
        <v>555</v>
      </c>
    </row>
    <row r="23" ht="23.65" customHeight="1">
      <c r="B23" s="320">
        <v>43904</v>
      </c>
      <c r="C23" s="321">
        <v>689</v>
      </c>
      <c r="D23" s="322">
        <v>4</v>
      </c>
      <c r="E23" s="323">
        <v>1</v>
      </c>
      <c r="F23" s="324">
        <v>0.6</v>
      </c>
      <c r="G23" s="325">
        <f>D23-D22</f>
        <v>1</v>
      </c>
      <c r="H23" s="279">
        <f>C23-C22</f>
        <v>130</v>
      </c>
      <c r="I23" s="279">
        <f>C23-(D23+E23)</f>
        <v>684</v>
      </c>
    </row>
    <row r="24" ht="23.15" customHeight="1">
      <c r="B24" s="326">
        <v>43905</v>
      </c>
      <c r="C24" s="327">
        <v>886</v>
      </c>
      <c r="D24" s="328">
        <v>4</v>
      </c>
      <c r="E24" s="328">
        <v>1</v>
      </c>
      <c r="F24" s="328">
        <v>0.75</v>
      </c>
      <c r="G24" s="281">
        <f>D24-D23</f>
        <v>0</v>
      </c>
      <c r="H24" s="281">
        <f>C24-C23</f>
        <v>197</v>
      </c>
      <c r="I24" s="281">
        <f>C24-(D24+E24)</f>
        <v>881</v>
      </c>
    </row>
    <row r="25" ht="24.15" customHeight="1">
      <c r="B25" s="305">
        <v>43906</v>
      </c>
      <c r="C25" s="329">
        <v>1058</v>
      </c>
      <c r="D25" s="330">
        <v>5</v>
      </c>
      <c r="E25" s="330">
        <v>1</v>
      </c>
      <c r="F25" s="330">
        <v>0.8532</v>
      </c>
      <c r="G25" s="279">
        <f>D25-D24</f>
        <v>1</v>
      </c>
      <c r="H25" s="279">
        <f>C25-C24</f>
        <v>172</v>
      </c>
      <c r="I25" s="279">
        <f>C25-(D25+E25)</f>
        <v>1052</v>
      </c>
    </row>
    <row r="26" ht="25.65" customHeight="1">
      <c r="B26" s="301">
        <v>43907</v>
      </c>
      <c r="C26" s="331">
        <v>1243</v>
      </c>
      <c r="D26" s="332">
        <v>10</v>
      </c>
      <c r="E26" s="333">
        <v>1</v>
      </c>
      <c r="F26" s="334">
        <v>0.7677</v>
      </c>
      <c r="G26" s="303">
        <f>D26-D25</f>
        <v>5</v>
      </c>
      <c r="H26" s="281">
        <f>C26-C25</f>
        <v>185</v>
      </c>
      <c r="I26" s="281">
        <f>C26-(D26+E26)</f>
        <v>1232</v>
      </c>
    </row>
    <row r="27" ht="24.15" customHeight="1">
      <c r="B27" s="304">
        <v>43908</v>
      </c>
      <c r="C27" s="335">
        <v>1486</v>
      </c>
      <c r="D27" s="336">
        <v>14</v>
      </c>
      <c r="E27" s="336">
        <v>31</v>
      </c>
      <c r="F27" s="336">
        <v>0.8287</v>
      </c>
      <c r="G27" s="279">
        <f>D27-D26</f>
        <v>4</v>
      </c>
      <c r="H27" s="279">
        <f>C27-C26</f>
        <v>243</v>
      </c>
      <c r="I27" s="279">
        <f>C27-(D27+E27)</f>
        <v>1441</v>
      </c>
    </row>
    <row r="28" ht="22.65" customHeight="1">
      <c r="B28" s="277">
        <v>43909</v>
      </c>
      <c r="C28" s="280">
        <v>1795</v>
      </c>
      <c r="D28" s="281">
        <v>21</v>
      </c>
      <c r="E28" s="281">
        <v>31</v>
      </c>
      <c r="F28" s="281">
        <v>0.8706</v>
      </c>
      <c r="G28" s="281">
        <f>D28-D27</f>
        <v>7</v>
      </c>
      <c r="H28" s="281">
        <f>C28-C27</f>
        <v>309</v>
      </c>
      <c r="I28" s="281">
        <f>C28-(D28+E28)</f>
        <v>1743</v>
      </c>
    </row>
    <row r="29" ht="22.65" customHeight="1">
      <c r="B29" s="277">
        <v>43910</v>
      </c>
      <c r="C29" s="278">
        <v>2257</v>
      </c>
      <c r="D29" s="279">
        <v>37</v>
      </c>
      <c r="E29" s="279">
        <v>204</v>
      </c>
      <c r="F29" s="279">
        <v>0.8917</v>
      </c>
      <c r="G29" s="279">
        <f>D29-D28</f>
        <v>16</v>
      </c>
      <c r="H29" s="279">
        <f>C29-C28</f>
        <v>462</v>
      </c>
      <c r="I29" s="279">
        <f>C29-(D29+E29)</f>
        <v>2016</v>
      </c>
    </row>
    <row r="30" ht="22.65" customHeight="1">
      <c r="B30" s="277">
        <v>43911</v>
      </c>
      <c r="C30" s="280">
        <v>2815</v>
      </c>
      <c r="D30" s="281">
        <v>67</v>
      </c>
      <c r="E30" s="281">
        <v>263</v>
      </c>
      <c r="F30" s="281">
        <v>0.9051</v>
      </c>
      <c r="G30" s="281">
        <f>D30-D29</f>
        <v>30</v>
      </c>
      <c r="H30" s="281">
        <f>C30-C29</f>
        <v>558</v>
      </c>
      <c r="I30" s="281">
        <f>C30-(D30+E30)</f>
        <v>2485</v>
      </c>
    </row>
    <row r="31" ht="22.65" customHeight="1">
      <c r="B31" s="277">
        <v>43912</v>
      </c>
      <c r="C31" s="278">
        <v>3401</v>
      </c>
      <c r="D31" s="279">
        <v>75</v>
      </c>
      <c r="E31" s="279">
        <v>340</v>
      </c>
      <c r="F31" s="279">
        <v>0.9267</v>
      </c>
      <c r="G31" s="279">
        <f>D31-D30</f>
        <v>8</v>
      </c>
      <c r="H31" s="279">
        <f>C31-C30</f>
        <v>586</v>
      </c>
      <c r="I31" s="279">
        <f>C31-(D31+E31)</f>
        <v>2986</v>
      </c>
    </row>
    <row r="32" ht="22.65" customHeight="1">
      <c r="B32" s="277">
        <v>43913</v>
      </c>
      <c r="C32" s="280">
        <v>3743</v>
      </c>
      <c r="D32" s="281">
        <v>88</v>
      </c>
      <c r="E32" s="281">
        <v>401</v>
      </c>
      <c r="F32" s="281">
        <v>0.9418</v>
      </c>
      <c r="G32" s="281">
        <f>D32-D31</f>
        <v>13</v>
      </c>
      <c r="H32" s="281">
        <f>C32-C31</f>
        <v>342</v>
      </c>
      <c r="I32" s="281">
        <f>C32-(D32+E32)</f>
        <v>3254</v>
      </c>
    </row>
    <row r="33" ht="22.65" customHeight="1">
      <c r="B33" s="307">
        <v>43914</v>
      </c>
      <c r="C33" s="278">
        <v>4269</v>
      </c>
      <c r="D33" s="279">
        <v>122</v>
      </c>
      <c r="E33" s="279">
        <v>461</v>
      </c>
      <c r="F33" s="279">
        <v>0.9530999999999999</v>
      </c>
      <c r="G33" s="279">
        <f>D33-D32</f>
        <v>34</v>
      </c>
      <c r="H33" s="279">
        <f>C33-C32</f>
        <v>526</v>
      </c>
      <c r="I33" s="279">
        <f>C33-(D33+E33)</f>
        <v>3686</v>
      </c>
    </row>
    <row r="34" ht="22.65" customHeight="1">
      <c r="B34" s="307">
        <v>43915</v>
      </c>
      <c r="C34" s="280">
        <v>4937</v>
      </c>
      <c r="D34" s="281">
        <v>178</v>
      </c>
      <c r="E34" s="281">
        <v>547</v>
      </c>
      <c r="F34" s="281">
        <v>0.9618</v>
      </c>
      <c r="G34" s="281">
        <f>D34-D33</f>
        <v>56</v>
      </c>
      <c r="H34" s="281">
        <f>C34-C33</f>
        <v>668</v>
      </c>
      <c r="I34" s="281">
        <f>C34-(D34+E34)</f>
        <v>4212</v>
      </c>
    </row>
    <row r="35" ht="22.65" customHeight="1">
      <c r="B35" s="307">
        <v>43916</v>
      </c>
      <c r="C35" s="278">
        <v>6235</v>
      </c>
      <c r="D35" s="279">
        <v>220</v>
      </c>
      <c r="E35" s="279">
        <v>675</v>
      </c>
      <c r="F35" s="279">
        <v>0.9679</v>
      </c>
      <c r="G35" s="279">
        <f>D35-D34</f>
        <v>42</v>
      </c>
      <c r="H35" s="279">
        <f>C35-C34</f>
        <v>1298</v>
      </c>
      <c r="I35" s="279">
        <f>C35-(D35+E35)</f>
        <v>5340</v>
      </c>
    </row>
    <row r="36" ht="22.65" customHeight="1">
      <c r="B36" s="307">
        <v>43917</v>
      </c>
      <c r="C36" s="280">
        <v>7284</v>
      </c>
      <c r="D36" s="281">
        <v>289</v>
      </c>
      <c r="E36" s="281">
        <v>858</v>
      </c>
      <c r="F36" s="281">
        <v>0.9726</v>
      </c>
      <c r="G36" s="281">
        <f>D36-D35</f>
        <v>69</v>
      </c>
      <c r="H36" s="281">
        <f>C36-C35</f>
        <v>1049</v>
      </c>
      <c r="I36" s="281">
        <f>C36-(D36+E36)</f>
        <v>6137</v>
      </c>
    </row>
    <row r="37" ht="22.65" customHeight="1">
      <c r="B37" s="307">
        <v>43918</v>
      </c>
      <c r="C37" s="278">
        <v>9134</v>
      </c>
      <c r="D37" s="279">
        <v>353</v>
      </c>
      <c r="E37" s="279">
        <v>1063</v>
      </c>
      <c r="F37" s="279">
        <v>0.9756</v>
      </c>
      <c r="G37" s="279">
        <f>D37-D36</f>
        <v>64</v>
      </c>
      <c r="H37" s="279">
        <f>C37-C36</f>
        <v>1850</v>
      </c>
      <c r="I37" s="279">
        <f>C37-(D37+E37)</f>
        <v>7718</v>
      </c>
    </row>
    <row r="38" ht="22.65" customHeight="1">
      <c r="B38" s="307">
        <v>43919</v>
      </c>
      <c r="C38" s="280">
        <v>10836</v>
      </c>
      <c r="D38" s="281">
        <v>431</v>
      </c>
      <c r="E38" s="281">
        <v>1359</v>
      </c>
      <c r="F38" s="281">
        <v>0.9774</v>
      </c>
      <c r="G38" s="281">
        <f>D38-D37</f>
        <v>78</v>
      </c>
      <c r="H38" s="281">
        <f>C38-C37</f>
        <v>1702</v>
      </c>
      <c r="I38" s="281">
        <f>C38-(D38+E38)</f>
        <v>9046</v>
      </c>
    </row>
    <row r="39" ht="22.65" customHeight="1">
      <c r="B39" s="307">
        <v>43920</v>
      </c>
      <c r="C39" s="278">
        <v>11899</v>
      </c>
      <c r="D39" s="279">
        <v>513</v>
      </c>
      <c r="E39" s="279">
        <v>1527</v>
      </c>
      <c r="F39" s="279">
        <v>0.9782</v>
      </c>
      <c r="G39" s="279">
        <f>D39-D38</f>
        <v>82</v>
      </c>
      <c r="H39" s="279">
        <f>C39-C38</f>
        <v>1063</v>
      </c>
      <c r="I39" s="279">
        <f>C39-(D39+E39)</f>
        <v>9859</v>
      </c>
    </row>
    <row r="40" ht="22.65" customHeight="1">
      <c r="B40" s="307">
        <v>43921</v>
      </c>
      <c r="C40" s="280">
        <v>12775</v>
      </c>
      <c r="D40" s="281">
        <v>705</v>
      </c>
      <c r="E40" s="281">
        <v>1696</v>
      </c>
      <c r="F40" s="281">
        <v>0.9796</v>
      </c>
      <c r="G40" s="281">
        <f>D40-D39</f>
        <v>192</v>
      </c>
      <c r="H40" s="281">
        <f>C40-C39</f>
        <v>876</v>
      </c>
      <c r="I40" s="281">
        <f>C40-(D40+E40)</f>
        <v>10374</v>
      </c>
    </row>
    <row r="41" ht="22.65" customHeight="1">
      <c r="B41" s="307">
        <v>43922</v>
      </c>
      <c r="C41" s="278">
        <v>13964</v>
      </c>
      <c r="D41" s="279">
        <v>828</v>
      </c>
      <c r="E41" s="279">
        <v>2132</v>
      </c>
      <c r="F41" s="279">
        <v>0.9801</v>
      </c>
      <c r="G41" s="279">
        <f>D41-D40</f>
        <v>123</v>
      </c>
      <c r="H41" s="279">
        <f>C41-C40</f>
        <v>1189</v>
      </c>
      <c r="I41" s="279">
        <f>C41-(D41+E41)</f>
        <v>11004</v>
      </c>
    </row>
    <row r="42" ht="22.65" customHeight="1">
      <c r="B42" s="307">
        <v>43923</v>
      </c>
      <c r="C42" s="280">
        <v>15348</v>
      </c>
      <c r="D42" s="281">
        <v>1011</v>
      </c>
      <c r="E42" s="281">
        <v>2495</v>
      </c>
      <c r="F42" s="281">
        <v>0.9802999999999999</v>
      </c>
      <c r="G42" s="281">
        <f>D42-D41</f>
        <v>183</v>
      </c>
      <c r="H42" s="281">
        <f>C42-C41</f>
        <v>1384</v>
      </c>
      <c r="I42" s="281">
        <f>C42-(D42+E42)</f>
        <v>11842</v>
      </c>
    </row>
    <row r="43" ht="22.65" customHeight="1">
      <c r="B43" s="307">
        <v>43924</v>
      </c>
      <c r="C43" s="278">
        <v>16770</v>
      </c>
      <c r="D43" s="279">
        <v>1143</v>
      </c>
      <c r="E43" s="279">
        <v>2872</v>
      </c>
      <c r="F43" s="279">
        <v>0.9796</v>
      </c>
      <c r="G43" s="279">
        <f>D43-D42</f>
        <v>132</v>
      </c>
      <c r="H43" s="279">
        <f>C43-C42</f>
        <v>1422</v>
      </c>
      <c r="I43" s="279">
        <f>C43-(D43+E43)</f>
        <v>12755</v>
      </c>
    </row>
    <row r="44" ht="22.65" customHeight="1">
      <c r="B44" s="307">
        <v>43925</v>
      </c>
      <c r="C44" s="280">
        <v>18431</v>
      </c>
      <c r="D44" s="281">
        <v>1283</v>
      </c>
      <c r="E44" s="281">
        <v>3247</v>
      </c>
      <c r="F44" s="281">
        <v>0.9782</v>
      </c>
      <c r="G44" s="281">
        <f>D44-D43</f>
        <v>140</v>
      </c>
      <c r="H44" s="281">
        <f>C44-C43</f>
        <v>1661</v>
      </c>
      <c r="I44" s="281">
        <f>C44-(D44+E44)</f>
        <v>13901</v>
      </c>
    </row>
    <row r="45" ht="22.65" customHeight="1">
      <c r="B45" s="307">
        <v>43926</v>
      </c>
      <c r="C45" s="278">
        <v>19691</v>
      </c>
      <c r="D45" s="279">
        <v>1447</v>
      </c>
      <c r="E45" s="279">
        <v>3751</v>
      </c>
      <c r="F45" s="279">
        <v>0.9762</v>
      </c>
      <c r="G45" s="279">
        <f>D45-D44</f>
        <v>164</v>
      </c>
      <c r="H45" s="279">
        <f>C45-C44</f>
        <v>1260</v>
      </c>
      <c r="I45" s="279">
        <f>C45-(D45+E45)</f>
        <v>14493</v>
      </c>
    </row>
    <row r="46" ht="22.65" customHeight="1">
      <c r="B46" s="307">
        <v>43927</v>
      </c>
      <c r="C46" s="280">
        <v>20814</v>
      </c>
      <c r="D46" s="281">
        <v>1632</v>
      </c>
      <c r="E46" s="281">
        <v>3986</v>
      </c>
      <c r="F46" s="281">
        <v>0.9739</v>
      </c>
      <c r="G46" s="281">
        <f>D46-D45</f>
        <v>185</v>
      </c>
      <c r="H46" s="281">
        <f>C46-C45</f>
        <v>1123</v>
      </c>
      <c r="I46" s="281">
        <f>C46-(D46+E46)</f>
        <v>15196</v>
      </c>
    </row>
    <row r="47" ht="22.65" customHeight="1">
      <c r="B47" s="307">
        <v>43928</v>
      </c>
      <c r="C47" s="278">
        <v>22194</v>
      </c>
      <c r="D47" s="279">
        <v>2035</v>
      </c>
      <c r="E47" s="279">
        <v>4157</v>
      </c>
      <c r="F47" s="279">
        <v>0.9725</v>
      </c>
      <c r="G47" s="279">
        <f>D47-D46</f>
        <v>403</v>
      </c>
      <c r="H47" s="279">
        <f>C47-C46</f>
        <v>1380</v>
      </c>
      <c r="I47" s="279">
        <f>C47-(D47+E47)</f>
        <v>16002</v>
      </c>
    </row>
    <row r="48" ht="22.65" customHeight="1">
      <c r="B48" s="307">
        <v>43929</v>
      </c>
      <c r="C48" s="280">
        <v>23403</v>
      </c>
      <c r="D48" s="281">
        <v>2240</v>
      </c>
      <c r="E48" s="281">
        <v>4681</v>
      </c>
      <c r="F48" s="281">
        <v>0.9706</v>
      </c>
      <c r="G48" s="281">
        <f>D48-D47</f>
        <v>205</v>
      </c>
      <c r="H48" s="281">
        <f>C48-C47</f>
        <v>1209</v>
      </c>
      <c r="I48" s="281">
        <f>C48-(D48+E48)</f>
        <v>16482</v>
      </c>
    </row>
    <row r="49" ht="22.65" customHeight="1">
      <c r="B49" s="307">
        <v>43930</v>
      </c>
      <c r="C49" s="278">
        <v>24983</v>
      </c>
      <c r="D49" s="279">
        <v>2523</v>
      </c>
      <c r="E49" s="279">
        <v>5164</v>
      </c>
      <c r="F49" s="279">
        <v>0.9685</v>
      </c>
      <c r="G49" s="279">
        <f>D49-D48</f>
        <v>283</v>
      </c>
      <c r="H49" s="279">
        <f>C49-C48</f>
        <v>1580</v>
      </c>
      <c r="I49" s="279">
        <f>C49-(D49+E49)</f>
        <v>17296</v>
      </c>
    </row>
    <row r="50" ht="22.65" customHeight="1">
      <c r="B50" s="307">
        <v>43931</v>
      </c>
      <c r="C50" s="280">
        <v>26667</v>
      </c>
      <c r="D50" s="281">
        <v>3019</v>
      </c>
      <c r="E50" s="281">
        <v>5568</v>
      </c>
      <c r="F50" s="281">
        <v>0.9669</v>
      </c>
      <c r="G50" s="281">
        <f>D50-D49</f>
        <v>496</v>
      </c>
      <c r="H50" s="281">
        <f>C50-C49</f>
        <v>1684</v>
      </c>
      <c r="I50" s="281">
        <f>C50-(D50+E50)</f>
        <v>18080</v>
      </c>
    </row>
    <row r="51" ht="22.65" customHeight="1">
      <c r="B51" s="307">
        <v>43932</v>
      </c>
      <c r="C51" s="278">
        <v>28018</v>
      </c>
      <c r="D51" s="279">
        <v>3346</v>
      </c>
      <c r="E51" s="279">
        <v>5986</v>
      </c>
      <c r="F51" s="279">
        <v>0.9651</v>
      </c>
      <c r="G51" s="279">
        <f>D51-D50</f>
        <v>327</v>
      </c>
      <c r="H51" s="279">
        <f>C51-C50</f>
        <v>1351</v>
      </c>
      <c r="I51" s="279">
        <f>C51-(D51+E51)</f>
        <v>18686</v>
      </c>
    </row>
    <row r="52" ht="22.65" customHeight="1">
      <c r="B52" s="307">
        <v>43933</v>
      </c>
      <c r="C52" s="280">
        <v>29647</v>
      </c>
      <c r="D52" s="281">
        <v>3600</v>
      </c>
      <c r="E52" s="281">
        <v>6463</v>
      </c>
      <c r="F52" s="281">
        <v>0.9628</v>
      </c>
      <c r="G52" s="281">
        <f>D52-D51</f>
        <v>254</v>
      </c>
      <c r="H52" s="281">
        <f>C52-C51</f>
        <v>1629</v>
      </c>
      <c r="I52" s="281">
        <f>C52-(D52+E52)</f>
        <v>19584</v>
      </c>
    </row>
    <row r="53" ht="22.65" customHeight="1">
      <c r="B53" s="307">
        <v>43934</v>
      </c>
      <c r="C53" s="278">
        <v>30589</v>
      </c>
      <c r="D53" s="279">
        <v>3903</v>
      </c>
      <c r="E53" s="279">
        <v>6707</v>
      </c>
      <c r="F53" s="279">
        <v>0.9602000000000001</v>
      </c>
      <c r="G53" s="279">
        <f>D53-D52</f>
        <v>303</v>
      </c>
      <c r="H53" s="279">
        <f>C53-C52</f>
        <v>942</v>
      </c>
      <c r="I53" s="279">
        <f>C53-(D53+E53)</f>
        <v>19979</v>
      </c>
    </row>
    <row r="54" ht="22.65" customHeight="1">
      <c r="B54" s="307">
        <v>43935</v>
      </c>
      <c r="C54" s="280">
        <v>31119</v>
      </c>
      <c r="D54" s="281">
        <v>4157</v>
      </c>
      <c r="E54" s="281">
        <v>6868</v>
      </c>
      <c r="F54" s="281">
        <v>0.9572000000000001</v>
      </c>
      <c r="G54" s="281">
        <f>D54-D53</f>
        <v>254</v>
      </c>
      <c r="H54" s="281">
        <f>C54-C53</f>
        <v>530</v>
      </c>
      <c r="I54" s="281">
        <f>C54-(D54+E54)</f>
        <v>20094</v>
      </c>
    </row>
    <row r="55" ht="22.65" customHeight="1">
      <c r="B55" s="307">
        <v>43936</v>
      </c>
      <c r="C55" s="278">
        <v>33573</v>
      </c>
      <c r="D55" s="279">
        <v>4440</v>
      </c>
      <c r="E55" s="279">
        <v>7107</v>
      </c>
      <c r="F55" s="279">
        <v>0.9539</v>
      </c>
      <c r="G55" s="279">
        <f>D55-D54</f>
        <v>283</v>
      </c>
      <c r="H55" s="279">
        <f>C55-C54</f>
        <v>2454</v>
      </c>
      <c r="I55" s="279">
        <f>C55-(D55+E55)</f>
        <v>22026</v>
      </c>
    </row>
    <row r="56" ht="22.65" customHeight="1">
      <c r="B56" s="307">
        <v>43937</v>
      </c>
      <c r="C56" s="280">
        <v>34809</v>
      </c>
      <c r="D56" s="281">
        <v>4857</v>
      </c>
      <c r="E56" s="281">
        <v>7562</v>
      </c>
      <c r="F56" s="281">
        <v>0.9508</v>
      </c>
      <c r="G56" s="281">
        <f>D56-D55</f>
        <v>417</v>
      </c>
      <c r="H56" s="281">
        <f>C56-C55</f>
        <v>1236</v>
      </c>
      <c r="I56" s="281">
        <f>C56-(D56+E56)</f>
        <v>22390</v>
      </c>
    </row>
    <row r="57" ht="22.65" customHeight="1">
      <c r="B57" s="307">
        <v>43938</v>
      </c>
      <c r="C57" s="278">
        <v>36138</v>
      </c>
      <c r="D57" s="279">
        <v>5163</v>
      </c>
      <c r="E57" s="279">
        <v>7961</v>
      </c>
      <c r="F57" s="279">
        <v>0.9474</v>
      </c>
      <c r="G57" s="279">
        <f>D57-D56</f>
        <v>306</v>
      </c>
      <c r="H57" s="279">
        <f>C57-C56</f>
        <v>1329</v>
      </c>
      <c r="I57" s="279">
        <f>C57-(D57+E57)</f>
        <v>23014</v>
      </c>
    </row>
    <row r="58" ht="22.65" customHeight="1">
      <c r="B58" s="307">
        <v>43939</v>
      </c>
      <c r="C58" s="280">
        <v>37183</v>
      </c>
      <c r="D58" s="281">
        <v>5453</v>
      </c>
      <c r="E58" s="281">
        <v>8348</v>
      </c>
      <c r="F58" s="281">
        <v>0.9438</v>
      </c>
      <c r="G58" s="281">
        <f>D58-D57</f>
        <v>290</v>
      </c>
      <c r="H58" s="281">
        <f>C58-C57</f>
        <v>1045</v>
      </c>
      <c r="I58" s="281">
        <f>C58-(D58+E58)</f>
        <v>23382</v>
      </c>
    </row>
    <row r="59" ht="22.65" customHeight="1">
      <c r="B59" s="307">
        <v>43940</v>
      </c>
      <c r="C59" s="278">
        <v>38496</v>
      </c>
      <c r="D59" s="279">
        <v>5683</v>
      </c>
      <c r="E59" s="279">
        <v>8757</v>
      </c>
      <c r="F59" s="279">
        <v>0.9399999999999999</v>
      </c>
      <c r="G59" s="279">
        <f>D59-D58</f>
        <v>230</v>
      </c>
      <c r="H59" s="279">
        <f>C59-C58</f>
        <v>1313</v>
      </c>
      <c r="I59" s="279">
        <f>C59-(D59+E59)</f>
        <v>24056</v>
      </c>
    </row>
    <row r="60" ht="22.65" customHeight="1">
      <c r="B60" s="307">
        <v>43941</v>
      </c>
      <c r="C60" s="280">
        <v>39983</v>
      </c>
      <c r="D60" s="281">
        <v>5828</v>
      </c>
      <c r="E60" s="281">
        <v>8895</v>
      </c>
      <c r="F60" s="281">
        <v>0.9357</v>
      </c>
      <c r="G60" s="281">
        <f>D60-D59</f>
        <v>145</v>
      </c>
      <c r="H60" s="281">
        <f>C60-C59</f>
        <v>1487</v>
      </c>
      <c r="I60" s="281">
        <f>C60-(D60+E60)</f>
        <v>25260</v>
      </c>
    </row>
    <row r="61" ht="22.65" customHeight="1">
      <c r="B61" s="307">
        <v>43942</v>
      </c>
      <c r="C61" s="278">
        <v>40956</v>
      </c>
      <c r="D61" s="279">
        <v>5998</v>
      </c>
      <c r="E61" s="279">
        <v>9002</v>
      </c>
      <c r="F61" s="279">
        <v>0.9312</v>
      </c>
      <c r="G61" s="279">
        <f>D61-D60</f>
        <v>170</v>
      </c>
      <c r="H61" s="279">
        <f>C61-C60</f>
        <v>973</v>
      </c>
      <c r="I61" s="279">
        <f>C61-(D61+E61)</f>
        <v>25956</v>
      </c>
    </row>
    <row r="62" ht="22.65" customHeight="1">
      <c r="B62" s="307">
        <v>43943</v>
      </c>
      <c r="C62" s="280">
        <v>41889</v>
      </c>
      <c r="D62" s="281">
        <v>6262</v>
      </c>
      <c r="E62" s="281">
        <v>9433</v>
      </c>
      <c r="F62" s="281">
        <v>0.9266</v>
      </c>
      <c r="G62" s="281">
        <f>D62-D61</f>
        <v>264</v>
      </c>
      <c r="H62" s="281">
        <f>C62-C61</f>
        <v>933</v>
      </c>
      <c r="I62" s="281">
        <f>C62-(D62+E62)</f>
        <v>26194</v>
      </c>
    </row>
    <row r="63" ht="22.65" customHeight="1">
      <c r="B63" s="307">
        <v>43944</v>
      </c>
      <c r="C63" s="278">
        <v>42797</v>
      </c>
      <c r="D63" s="279">
        <v>6490</v>
      </c>
      <c r="E63" s="279">
        <v>9800</v>
      </c>
      <c r="F63" s="279">
        <v>0.9219000000000001</v>
      </c>
      <c r="G63" s="279">
        <f>D63-D62</f>
        <v>228</v>
      </c>
      <c r="H63" s="279">
        <f>C63-C62</f>
        <v>908</v>
      </c>
      <c r="I63" s="279">
        <f>C63-(D63+E63)</f>
        <v>26507</v>
      </c>
    </row>
    <row r="64" ht="22.65" customHeight="1">
      <c r="B64" s="307">
        <v>43945</v>
      </c>
      <c r="C64" s="280">
        <v>44293</v>
      </c>
      <c r="D64" s="281">
        <v>6679</v>
      </c>
      <c r="E64" s="281">
        <v>10122</v>
      </c>
      <c r="F64" s="281">
        <v>0.9171</v>
      </c>
      <c r="G64" s="281">
        <f>D64-D63</f>
        <v>189</v>
      </c>
      <c r="H64" s="281">
        <f>C64-C63</f>
        <v>1496</v>
      </c>
      <c r="I64" s="281">
        <f>C64-(D64+E64)</f>
        <v>27492</v>
      </c>
    </row>
    <row r="65" ht="22.65" customHeight="1">
      <c r="B65" s="307">
        <v>43946</v>
      </c>
      <c r="C65" s="278">
        <v>45325</v>
      </c>
      <c r="D65" s="279">
        <v>6917</v>
      </c>
      <c r="E65" s="279">
        <v>10417</v>
      </c>
      <c r="F65" s="311"/>
      <c r="G65" s="279">
        <f>D65-D64</f>
        <v>238</v>
      </c>
      <c r="H65" s="279">
        <f>C65-C64</f>
        <v>1032</v>
      </c>
      <c r="I65" s="279">
        <f>C65-(D65+E65)</f>
        <v>27991</v>
      </c>
    </row>
    <row r="66" ht="22.65" customHeight="1">
      <c r="B66" s="307">
        <v>43947</v>
      </c>
      <c r="C66" s="280">
        <v>46134</v>
      </c>
      <c r="D66" s="281">
        <v>7094</v>
      </c>
      <c r="E66" s="281">
        <v>10785</v>
      </c>
      <c r="F66" s="310"/>
      <c r="G66" s="281">
        <f>D66-D65</f>
        <v>177</v>
      </c>
      <c r="H66" s="281">
        <f>C66-C65</f>
        <v>809</v>
      </c>
      <c r="I66" s="281">
        <f>C66-(D66+E66)</f>
        <v>28255</v>
      </c>
    </row>
    <row r="67" ht="22.65" customHeight="1">
      <c r="B67" s="307">
        <v>43948</v>
      </c>
      <c r="C67" s="278">
        <v>46687</v>
      </c>
      <c r="D67" s="279">
        <v>7207</v>
      </c>
      <c r="E67" s="279">
        <v>10878</v>
      </c>
      <c r="F67" s="311"/>
      <c r="G67" s="279">
        <f>D67-D66</f>
        <v>113</v>
      </c>
      <c r="H67" s="279">
        <f>C67-C66</f>
        <v>553</v>
      </c>
      <c r="I67" s="279">
        <f>C67-(D67+E67)</f>
        <v>28602</v>
      </c>
    </row>
    <row r="68" ht="22.65" customHeight="1">
      <c r="B68" s="307">
        <v>43949</v>
      </c>
      <c r="C68" s="280">
        <v>47334</v>
      </c>
      <c r="D68" s="281">
        <v>7331</v>
      </c>
      <c r="E68" s="281">
        <v>10943</v>
      </c>
      <c r="F68" s="310"/>
      <c r="G68" s="281">
        <f>D68-D67</f>
        <v>124</v>
      </c>
      <c r="H68" s="281">
        <f>C68-C67</f>
        <v>647</v>
      </c>
      <c r="I68" s="281">
        <f>C68-(D68+E68)</f>
        <v>29060</v>
      </c>
    </row>
    <row r="69" ht="22.65" customHeight="1">
      <c r="B69" s="307">
        <v>43950</v>
      </c>
      <c r="C69" s="278">
        <v>47859</v>
      </c>
      <c r="D69" s="279">
        <v>7501</v>
      </c>
      <c r="E69" s="279">
        <v>11283</v>
      </c>
      <c r="F69" s="311"/>
      <c r="G69" s="279">
        <f>D69-D68</f>
        <v>170</v>
      </c>
      <c r="H69" s="279">
        <f>C69-C68</f>
        <v>525</v>
      </c>
      <c r="I69" s="279">
        <f>C69-(D69+E69)</f>
        <v>29075</v>
      </c>
    </row>
    <row r="70" ht="22.65" customHeight="1">
      <c r="B70" s="307">
        <v>43951</v>
      </c>
      <c r="C70" s="280">
        <v>48519</v>
      </c>
      <c r="D70" s="281">
        <v>7594</v>
      </c>
      <c r="E70" s="281">
        <v>11576</v>
      </c>
      <c r="F70" s="310"/>
      <c r="G70" s="281">
        <f>D70-D69</f>
        <v>93</v>
      </c>
      <c r="H70" s="281">
        <f>C70-C69</f>
        <v>660</v>
      </c>
      <c r="I70" s="281">
        <f>C70-(D70+E70)</f>
        <v>29349</v>
      </c>
    </row>
    <row r="71" ht="22.65" customHeight="1">
      <c r="B71" s="307">
        <v>43952</v>
      </c>
      <c r="C71" s="278">
        <v>49032</v>
      </c>
      <c r="D71" s="279">
        <v>7703</v>
      </c>
      <c r="E71" s="279">
        <v>11892</v>
      </c>
      <c r="F71" s="311"/>
      <c r="G71" s="279">
        <f>D71-D70</f>
        <v>109</v>
      </c>
      <c r="H71" s="279">
        <f>C71-C70</f>
        <v>513</v>
      </c>
      <c r="I71" s="279">
        <f>C71-(D71+E71)</f>
        <v>29437</v>
      </c>
    </row>
    <row r="72" ht="22.65" customHeight="1">
      <c r="B72" s="307">
        <v>43953</v>
      </c>
      <c r="C72" s="280">
        <v>49517</v>
      </c>
      <c r="D72" s="281">
        <v>7765</v>
      </c>
      <c r="E72" s="281">
        <v>12211</v>
      </c>
      <c r="F72" s="310"/>
      <c r="G72" s="281">
        <f>D72-D71</f>
        <v>62</v>
      </c>
      <c r="H72" s="281">
        <f>C72-C71</f>
        <v>485</v>
      </c>
      <c r="I72" s="281">
        <f>C72-(D72+E72)</f>
        <v>29541</v>
      </c>
    </row>
    <row r="73" ht="24.15" customHeight="1">
      <c r="B73" s="308">
        <v>43954</v>
      </c>
      <c r="C73" s="329">
        <v>49906</v>
      </c>
      <c r="D73" s="330">
        <v>7844</v>
      </c>
      <c r="E73" s="330">
        <v>12309</v>
      </c>
      <c r="F73" s="337"/>
      <c r="G73" s="330">
        <f>D73-D72</f>
        <v>79</v>
      </c>
      <c r="H73" s="330">
        <f>C73-C72</f>
        <v>389</v>
      </c>
      <c r="I73" s="330">
        <f>C73-(D73+E73)</f>
        <v>29753</v>
      </c>
    </row>
    <row r="74" ht="25.65" customHeight="1">
      <c r="B74" s="309">
        <v>43955</v>
      </c>
      <c r="C74" s="331">
        <v>50267</v>
      </c>
      <c r="D74" s="332">
        <v>7924</v>
      </c>
      <c r="E74" s="332">
        <v>12378</v>
      </c>
      <c r="F74" s="338"/>
      <c r="G74" s="332">
        <f>D74-D73</f>
        <v>80</v>
      </c>
      <c r="H74" s="332">
        <f>C74-C73</f>
        <v>361</v>
      </c>
      <c r="I74" s="333">
        <f>C74-(D74+E74)</f>
        <v>29965</v>
      </c>
    </row>
    <row r="75" ht="24.15" customHeight="1">
      <c r="B75" s="306">
        <v>43956</v>
      </c>
      <c r="C75" s="335">
        <v>50509</v>
      </c>
      <c r="D75" s="336">
        <v>8016</v>
      </c>
      <c r="E75" s="336">
        <v>12441</v>
      </c>
      <c r="F75" s="339"/>
      <c r="G75" s="336">
        <f>D75-D74</f>
        <v>92</v>
      </c>
      <c r="H75" s="336">
        <f>C75-C74</f>
        <v>242</v>
      </c>
      <c r="I75" s="336">
        <f>C75-(D75+E75)</f>
        <v>30052</v>
      </c>
    </row>
    <row r="76" ht="22.65" customHeight="1">
      <c r="B76" s="307">
        <v>43957</v>
      </c>
      <c r="C76" s="280">
        <v>50781</v>
      </c>
      <c r="D76" s="281">
        <v>8339</v>
      </c>
      <c r="E76" s="281">
        <v>12731</v>
      </c>
      <c r="F76" s="310"/>
      <c r="G76" s="281">
        <f>D76-D75</f>
        <v>323</v>
      </c>
      <c r="H76" s="281">
        <f>C76-C75</f>
        <v>272</v>
      </c>
      <c r="I76" s="281">
        <f>C76-(D76+E76)</f>
        <v>29711</v>
      </c>
    </row>
    <row r="77" ht="22.65" customHeight="1">
      <c r="B77" s="307">
        <v>43958</v>
      </c>
      <c r="C77" s="278">
        <v>51420</v>
      </c>
      <c r="D77" s="279">
        <v>8415</v>
      </c>
      <c r="E77" s="279">
        <v>12980</v>
      </c>
      <c r="F77" s="311"/>
      <c r="G77" s="279">
        <f>D77-D76</f>
        <v>76</v>
      </c>
      <c r="H77" s="279">
        <f>C77-C76</f>
        <v>639</v>
      </c>
      <c r="I77" s="279">
        <f>C77-(D77+E77)</f>
        <v>30025</v>
      </c>
    </row>
    <row r="78" ht="22.65" customHeight="1">
      <c r="B78" s="307">
        <v>43959</v>
      </c>
      <c r="C78" s="280">
        <v>52011</v>
      </c>
      <c r="D78" s="281">
        <v>8521</v>
      </c>
      <c r="E78" s="281">
        <v>13201</v>
      </c>
      <c r="F78" s="310"/>
      <c r="G78" s="281">
        <f>D78-D77</f>
        <v>106</v>
      </c>
      <c r="H78" s="281">
        <f>C78-C77</f>
        <v>591</v>
      </c>
      <c r="I78" s="281">
        <f>C78-(D78+E78)</f>
        <v>30289</v>
      </c>
    </row>
    <row r="79" ht="22.65" customHeight="1">
      <c r="B79" s="307">
        <v>43960</v>
      </c>
      <c r="C79" s="278">
        <v>52596</v>
      </c>
      <c r="D79" s="279">
        <v>8581</v>
      </c>
      <c r="E79" s="279">
        <v>13411</v>
      </c>
      <c r="F79" s="311"/>
      <c r="G79" s="279">
        <f>D79-D78</f>
        <v>60</v>
      </c>
      <c r="H79" s="279">
        <f>C79-C78</f>
        <v>585</v>
      </c>
      <c r="I79" s="279">
        <f>C79-(D79+E79)</f>
        <v>30604</v>
      </c>
    </row>
    <row r="80" ht="22.65" customHeight="1">
      <c r="B80" s="307">
        <v>43961</v>
      </c>
      <c r="C80" s="280">
        <v>53081</v>
      </c>
      <c r="D80" s="281">
        <v>8656</v>
      </c>
      <c r="E80" s="281">
        <v>13642</v>
      </c>
      <c r="F80" s="310"/>
      <c r="G80" s="281">
        <f>D80-D79</f>
        <v>75</v>
      </c>
      <c r="H80" s="281">
        <f>C80-C79</f>
        <v>485</v>
      </c>
      <c r="I80" s="281">
        <f>C80-(D80+E80)</f>
        <v>30783</v>
      </c>
    </row>
    <row r="81" ht="22.65" customHeight="1">
      <c r="B81" s="307">
        <v>43962</v>
      </c>
      <c r="C81" s="278">
        <v>53449</v>
      </c>
      <c r="D81" s="279">
        <v>8707</v>
      </c>
      <c r="E81" s="279">
        <v>13697</v>
      </c>
      <c r="F81" s="311"/>
      <c r="G81" s="279">
        <f>D81-D80</f>
        <v>51</v>
      </c>
      <c r="H81" s="279">
        <f>C81-C80</f>
        <v>368</v>
      </c>
      <c r="I81" s="279">
        <f>C81-(D81+E81)</f>
        <v>31045</v>
      </c>
    </row>
    <row r="82" ht="22.65" customHeight="1">
      <c r="B82" s="307">
        <v>43963</v>
      </c>
      <c r="C82" s="280">
        <v>53779</v>
      </c>
      <c r="D82" s="281">
        <v>8761</v>
      </c>
      <c r="E82" s="281">
        <v>13732</v>
      </c>
      <c r="F82" s="310"/>
      <c r="G82" s="281">
        <f>D82-D81</f>
        <v>54</v>
      </c>
      <c r="H82" s="281">
        <f>C82-C81</f>
        <v>330</v>
      </c>
      <c r="I82" s="281">
        <f>C82-(D82+E82)</f>
        <v>31286</v>
      </c>
    </row>
    <row r="83" ht="22.65" customHeight="1">
      <c r="B83" s="307">
        <v>43964</v>
      </c>
      <c r="C83" s="278">
        <v>53981</v>
      </c>
      <c r="D83" s="279">
        <v>8843</v>
      </c>
      <c r="E83" s="279">
        <v>13937</v>
      </c>
      <c r="F83" s="311"/>
      <c r="G83" s="279">
        <f>D83-D82</f>
        <v>82</v>
      </c>
      <c r="H83" s="279">
        <f>C83-C82</f>
        <v>202</v>
      </c>
      <c r="I83" s="279">
        <f>C83-(D83+E83)</f>
        <v>31201</v>
      </c>
    </row>
    <row r="84" ht="22.65" customHeight="1">
      <c r="B84" s="307">
        <v>43965</v>
      </c>
      <c r="C84" s="280">
        <v>54288</v>
      </c>
      <c r="D84" s="281">
        <v>8903</v>
      </c>
      <c r="E84" s="281">
        <v>14111</v>
      </c>
      <c r="F84" s="310"/>
      <c r="G84" s="281">
        <f>D84-D83</f>
        <v>60</v>
      </c>
      <c r="H84" s="281">
        <f>C84-C83</f>
        <v>307</v>
      </c>
      <c r="I84" s="281">
        <f>C84-(D84+E84)</f>
        <v>31274</v>
      </c>
    </row>
    <row r="85" ht="22.65" customHeight="1">
      <c r="B85" s="307">
        <v>43966</v>
      </c>
      <c r="C85" s="278">
        <v>54644</v>
      </c>
      <c r="D85" s="279">
        <v>8959</v>
      </c>
      <c r="E85" s="279">
        <v>14301</v>
      </c>
      <c r="F85" s="311"/>
      <c r="G85" s="279">
        <f>D85-D84</f>
        <v>56</v>
      </c>
      <c r="H85" s="279">
        <f>C85-C84</f>
        <v>356</v>
      </c>
      <c r="I85" s="279">
        <f>C85-(D85+E85)</f>
        <v>31384</v>
      </c>
    </row>
    <row r="86" ht="22.65" customHeight="1">
      <c r="B86" s="307">
        <v>43967</v>
      </c>
      <c r="C86" s="280">
        <v>54989</v>
      </c>
      <c r="D86" s="281">
        <v>9005</v>
      </c>
      <c r="E86" s="281">
        <v>14460</v>
      </c>
      <c r="F86" s="310"/>
      <c r="G86" s="281">
        <f>D86-D85</f>
        <v>46</v>
      </c>
      <c r="H86" s="281">
        <f>C86-C85</f>
        <v>345</v>
      </c>
      <c r="I86" s="281">
        <f>C86-(D86+E86)</f>
        <v>31524</v>
      </c>
    </row>
    <row r="87" ht="22.65" customHeight="1">
      <c r="B87" s="307">
        <v>43968</v>
      </c>
      <c r="C87" s="278">
        <v>55280</v>
      </c>
      <c r="D87" s="279">
        <v>9052</v>
      </c>
      <c r="E87" s="279">
        <v>14630</v>
      </c>
      <c r="F87" s="311"/>
      <c r="G87" s="279">
        <f>D87-D86</f>
        <v>47</v>
      </c>
      <c r="H87" s="279">
        <f>C87-C86</f>
        <v>291</v>
      </c>
      <c r="I87" s="279">
        <f>C87-(D87+E87)</f>
        <v>31598</v>
      </c>
    </row>
    <row r="88" ht="22.65" customHeight="1">
      <c r="B88" s="307">
        <v>43969</v>
      </c>
      <c r="C88" s="280">
        <v>55559</v>
      </c>
      <c r="D88" s="281">
        <v>9080</v>
      </c>
      <c r="E88" s="281">
        <v>14657</v>
      </c>
      <c r="F88" s="310"/>
      <c r="G88" s="281">
        <f>D88-D87</f>
        <v>28</v>
      </c>
      <c r="H88" s="281">
        <f>C88-C87</f>
        <v>279</v>
      </c>
      <c r="I88" s="281">
        <f>C88-(D88+E88)</f>
        <v>31822</v>
      </c>
    </row>
    <row r="89" ht="22.65" customHeight="1">
      <c r="B89" s="307">
        <v>43970</v>
      </c>
      <c r="C89" s="278">
        <v>55791</v>
      </c>
      <c r="D89" s="279">
        <v>9108</v>
      </c>
      <c r="E89" s="279">
        <v>14687</v>
      </c>
      <c r="F89" s="311"/>
      <c r="G89" s="279">
        <f>D89-D88</f>
        <v>28</v>
      </c>
      <c r="H89" s="279">
        <f>C89-C88</f>
        <v>232</v>
      </c>
      <c r="I89" s="279">
        <f>C89-(D89+E89)</f>
        <v>31996</v>
      </c>
    </row>
    <row r="90" ht="22.65" customHeight="1">
      <c r="B90" s="307">
        <v>43971</v>
      </c>
      <c r="C90" s="280">
        <v>55983</v>
      </c>
      <c r="D90" s="281">
        <v>9150</v>
      </c>
      <c r="E90" s="281">
        <v>14847</v>
      </c>
      <c r="F90" s="310"/>
      <c r="G90" s="281">
        <f>D90-D89</f>
        <v>42</v>
      </c>
      <c r="H90" s="281">
        <f>C90-C89</f>
        <v>192</v>
      </c>
      <c r="I90" s="281">
        <f>C90-(D90+E90)</f>
        <v>31986</v>
      </c>
    </row>
    <row r="91" ht="22.65" customHeight="1">
      <c r="B91" s="307">
        <v>43972</v>
      </c>
      <c r="C91" s="278">
        <v>56235</v>
      </c>
      <c r="D91" s="279">
        <v>9186</v>
      </c>
      <c r="E91" s="279">
        <v>14988</v>
      </c>
      <c r="F91" s="311"/>
      <c r="G91" s="279">
        <f>D91-D90</f>
        <v>36</v>
      </c>
      <c r="H91" s="279">
        <f>C91-C90</f>
        <v>252</v>
      </c>
      <c r="I91" s="279">
        <f>C91-(D91+E91)</f>
        <v>32061</v>
      </c>
    </row>
    <row r="92" ht="22.65" customHeight="1">
      <c r="B92" s="307">
        <v>43973</v>
      </c>
      <c r="C92" s="280">
        <v>56511</v>
      </c>
      <c r="D92" s="281">
        <v>9212</v>
      </c>
      <c r="E92" s="281">
        <v>15123</v>
      </c>
      <c r="F92" s="310"/>
      <c r="G92" s="281">
        <f>D92-D91</f>
        <v>26</v>
      </c>
      <c r="H92" s="281">
        <f>C92-C91</f>
        <v>276</v>
      </c>
      <c r="I92" s="281">
        <f>C92-(D92+E92)</f>
        <v>32176</v>
      </c>
    </row>
    <row r="93" ht="22.65" customHeight="1">
      <c r="B93" s="307">
        <v>43974</v>
      </c>
      <c r="C93" s="278">
        <v>56810</v>
      </c>
      <c r="D93" s="279">
        <v>9237</v>
      </c>
      <c r="E93" s="279">
        <v>15155</v>
      </c>
      <c r="F93" s="311"/>
      <c r="G93" s="279">
        <f>D93-D92</f>
        <v>25</v>
      </c>
      <c r="H93" s="279">
        <f>C93-C92</f>
        <v>299</v>
      </c>
      <c r="I93" s="279">
        <f>C93-(D93+E93)</f>
        <v>32418</v>
      </c>
    </row>
    <row r="94" ht="22.65" customHeight="1">
      <c r="B94" s="307">
        <v>43975</v>
      </c>
      <c r="C94" s="280">
        <v>57092</v>
      </c>
      <c r="D94" s="281">
        <v>9280</v>
      </c>
      <c r="E94" s="281">
        <v>15272</v>
      </c>
      <c r="F94" s="310"/>
      <c r="G94" s="281">
        <f>D94-D93</f>
        <v>43</v>
      </c>
      <c r="H94" s="281">
        <f>C94-C93</f>
        <v>282</v>
      </c>
      <c r="I94" s="281">
        <f>C94-(D94+E94)</f>
        <v>32540</v>
      </c>
    </row>
    <row r="95" ht="22.65" customHeight="1">
      <c r="B95" s="307">
        <v>43976</v>
      </c>
      <c r="C95" s="278">
        <v>57342</v>
      </c>
      <c r="D95" s="279">
        <v>9312</v>
      </c>
      <c r="E95" s="279">
        <v>15297</v>
      </c>
      <c r="F95" s="311"/>
      <c r="G95" s="279">
        <f>D95-D94</f>
        <v>32</v>
      </c>
      <c r="H95" s="279">
        <f>C95-C94</f>
        <v>250</v>
      </c>
      <c r="I95" s="279">
        <f>C95-(D95+E95)</f>
        <v>32733</v>
      </c>
    </row>
    <row r="96" ht="22.65" customHeight="1">
      <c r="B96" s="307">
        <v>43977</v>
      </c>
      <c r="C96" s="280">
        <v>57455</v>
      </c>
      <c r="D96" s="281">
        <v>9334</v>
      </c>
      <c r="E96" s="281">
        <v>15320</v>
      </c>
      <c r="F96" s="310"/>
      <c r="G96" s="281">
        <f>D96-D95</f>
        <v>22</v>
      </c>
      <c r="H96" s="281">
        <f>C96-C95</f>
        <v>113</v>
      </c>
      <c r="I96" s="281">
        <f>C96-(D96+E96)</f>
        <v>32801</v>
      </c>
    </row>
    <row r="97" ht="22.65" customHeight="1">
      <c r="B97" s="307">
        <v>43978</v>
      </c>
      <c r="C97" s="278">
        <v>57592</v>
      </c>
      <c r="D97" s="279">
        <v>9364</v>
      </c>
      <c r="E97" s="279">
        <v>15465</v>
      </c>
      <c r="F97" s="311"/>
      <c r="G97" s="279">
        <f>D97-D96</f>
        <v>30</v>
      </c>
      <c r="H97" s="279">
        <f>C97-C96</f>
        <v>137</v>
      </c>
      <c r="I97" s="279">
        <f>C97-(D97+E97)</f>
        <v>32763</v>
      </c>
    </row>
    <row r="98" ht="22.65" customHeight="1">
      <c r="B98" s="307">
        <v>43979</v>
      </c>
      <c r="C98" s="280">
        <v>57849</v>
      </c>
      <c r="D98" s="281">
        <v>9388</v>
      </c>
      <c r="E98" s="281">
        <v>15572</v>
      </c>
      <c r="F98" s="310"/>
      <c r="G98" s="281">
        <f>D98-D97</f>
        <v>24</v>
      </c>
      <c r="H98" s="281">
        <f>C98-C97</f>
        <v>257</v>
      </c>
      <c r="I98" s="281">
        <f>C98-(D98+E98)</f>
        <v>32889</v>
      </c>
    </row>
    <row r="99" ht="22.65" customHeight="1">
      <c r="B99" s="307">
        <v>43980</v>
      </c>
      <c r="C99" s="278">
        <v>58061</v>
      </c>
      <c r="D99" s="279">
        <v>9430</v>
      </c>
      <c r="E99" s="279">
        <v>15682</v>
      </c>
      <c r="F99" s="311"/>
      <c r="G99" s="279">
        <f>D99-D98</f>
        <v>42</v>
      </c>
      <c r="H99" s="279">
        <f>C99-C98</f>
        <v>212</v>
      </c>
      <c r="I99" s="279">
        <f>C99-(D99+E99)</f>
        <v>32949</v>
      </c>
    </row>
    <row r="100" ht="22.65" customHeight="1">
      <c r="B100" s="307">
        <v>43981</v>
      </c>
      <c r="C100" s="280">
        <v>58186</v>
      </c>
      <c r="D100" s="281">
        <v>9453</v>
      </c>
      <c r="E100" s="281">
        <v>15769</v>
      </c>
      <c r="F100" s="310"/>
      <c r="G100" s="281">
        <f>D100-D99</f>
        <v>23</v>
      </c>
      <c r="H100" s="281">
        <f>C100-C99</f>
        <v>125</v>
      </c>
      <c r="I100" s="281">
        <f>C100-(D100+E100)</f>
        <v>32964</v>
      </c>
    </row>
    <row r="101" ht="22.65" customHeight="1">
      <c r="B101" s="307">
        <v>43982</v>
      </c>
      <c r="C101" s="278">
        <v>58381</v>
      </c>
      <c r="D101" s="279">
        <v>9467</v>
      </c>
      <c r="E101" s="279">
        <v>15887</v>
      </c>
      <c r="F101" s="311"/>
      <c r="G101" s="279">
        <f>D101-D100</f>
        <v>14</v>
      </c>
      <c r="H101" s="279">
        <f>C101-C100</f>
        <v>195</v>
      </c>
      <c r="I101" s="279">
        <f>C101-(D101+E101)</f>
        <v>33027</v>
      </c>
    </row>
    <row r="102" ht="22.65" customHeight="1">
      <c r="B102" s="307">
        <v>43983</v>
      </c>
      <c r="C102" s="280">
        <v>58517</v>
      </c>
      <c r="D102" s="281">
        <v>9486</v>
      </c>
      <c r="E102" s="281">
        <v>15919</v>
      </c>
      <c r="F102" s="310"/>
      <c r="G102" s="281">
        <f>D102-D101</f>
        <v>19</v>
      </c>
      <c r="H102" s="281">
        <f>C102-C101</f>
        <v>136</v>
      </c>
      <c r="I102" s="281">
        <f>C102-(D102+E102)</f>
        <v>33112</v>
      </c>
    </row>
    <row r="103" ht="22.65" customHeight="1">
      <c r="B103" s="307">
        <v>43984</v>
      </c>
      <c r="C103" s="278">
        <v>58615</v>
      </c>
      <c r="D103" s="279">
        <v>9505</v>
      </c>
      <c r="E103" s="279">
        <v>15934</v>
      </c>
      <c r="F103" s="311"/>
      <c r="G103" s="279">
        <f>D103-D102</f>
        <v>19</v>
      </c>
      <c r="H103" s="279">
        <f>C103-C102</f>
        <v>98</v>
      </c>
      <c r="I103" s="279">
        <f>C103-(D103+E103)</f>
        <v>33176</v>
      </c>
    </row>
    <row r="104" ht="22.65" customHeight="1">
      <c r="B104" s="307">
        <v>43985</v>
      </c>
      <c r="C104" s="280">
        <v>58685</v>
      </c>
      <c r="D104" s="281">
        <v>9522</v>
      </c>
      <c r="E104" s="281">
        <v>15959</v>
      </c>
      <c r="F104" s="310"/>
      <c r="G104" s="281">
        <f>D104-D103</f>
        <v>17</v>
      </c>
      <c r="H104" s="281">
        <f>C104-C103</f>
        <v>70</v>
      </c>
      <c r="I104" s="281">
        <f>C104-(D104+E104)</f>
        <v>33204</v>
      </c>
    </row>
    <row r="105" ht="22.65" customHeight="1">
      <c r="B105" s="307">
        <v>43986</v>
      </c>
      <c r="C105" s="278">
        <v>58767</v>
      </c>
      <c r="D105" s="279">
        <v>9548</v>
      </c>
      <c r="E105" s="279">
        <v>16048</v>
      </c>
      <c r="F105" s="311"/>
      <c r="G105" s="279">
        <f>D105-D104</f>
        <v>26</v>
      </c>
      <c r="H105" s="279">
        <f>C105-C104</f>
        <v>82</v>
      </c>
      <c r="I105" s="279">
        <f>C105-(D105+E105)</f>
        <v>33171</v>
      </c>
    </row>
    <row r="106" ht="22.65" customHeight="1">
      <c r="B106" s="307">
        <v>43987</v>
      </c>
      <c r="C106" s="280">
        <v>58907</v>
      </c>
      <c r="D106" s="281">
        <v>9566</v>
      </c>
      <c r="E106" s="281">
        <v>16112</v>
      </c>
      <c r="F106" s="310"/>
      <c r="G106" s="281">
        <f>D106-D105</f>
        <v>18</v>
      </c>
      <c r="H106" s="281">
        <f>C106-C105</f>
        <v>140</v>
      </c>
      <c r="I106" s="281">
        <f>C106-(D106+E106)</f>
        <v>33229</v>
      </c>
    </row>
    <row r="107" ht="22.65" customHeight="1">
      <c r="B107" s="307">
        <v>43988</v>
      </c>
      <c r="C107" s="278">
        <v>59072</v>
      </c>
      <c r="D107" s="279">
        <v>9580</v>
      </c>
      <c r="E107" s="279">
        <v>16190</v>
      </c>
      <c r="F107" s="311"/>
      <c r="G107" s="279">
        <f>D107-D106</f>
        <v>14</v>
      </c>
      <c r="H107" s="279">
        <f>C107-C106</f>
        <v>165</v>
      </c>
      <c r="I107" s="279">
        <f>C107-(D107+E107)</f>
        <v>33302</v>
      </c>
    </row>
    <row r="108" ht="22.65" customHeight="1">
      <c r="B108" s="307">
        <v>43989</v>
      </c>
      <c r="C108" s="280">
        <v>59226</v>
      </c>
      <c r="D108" s="281">
        <v>9595</v>
      </c>
      <c r="E108" s="281">
        <v>16291</v>
      </c>
      <c r="F108" s="310"/>
      <c r="G108" s="281">
        <f>D108-D107</f>
        <v>15</v>
      </c>
      <c r="H108" s="281">
        <f>C108-C107</f>
        <v>154</v>
      </c>
      <c r="I108" s="281">
        <f>C108-(D108+E108)</f>
        <v>33340</v>
      </c>
    </row>
    <row r="109" ht="22.65" customHeight="1">
      <c r="B109" s="307">
        <v>43990</v>
      </c>
      <c r="C109" s="278">
        <v>59348</v>
      </c>
      <c r="D109" s="279">
        <v>9606</v>
      </c>
      <c r="E109" s="279">
        <v>16315</v>
      </c>
      <c r="F109" s="311"/>
      <c r="G109" s="279">
        <f>D109-D108</f>
        <v>11</v>
      </c>
      <c r="H109" s="279">
        <f>C109-C108</f>
        <v>122</v>
      </c>
      <c r="I109" s="279">
        <f>C109-(D109+E109)</f>
        <v>33427</v>
      </c>
    </row>
    <row r="110" ht="22.65" customHeight="1">
      <c r="B110" s="307">
        <v>43991</v>
      </c>
      <c r="C110" s="280">
        <v>59437</v>
      </c>
      <c r="D110" s="281">
        <v>9619</v>
      </c>
      <c r="E110" s="281">
        <v>16324</v>
      </c>
      <c r="F110" s="310"/>
      <c r="G110" s="281">
        <f>D110-D109</f>
        <v>13</v>
      </c>
      <c r="H110" s="281">
        <f>C110-C109</f>
        <v>89</v>
      </c>
      <c r="I110" s="281">
        <f>C110-(D110+E110)</f>
        <v>33494</v>
      </c>
    </row>
    <row r="111" ht="22.65" customHeight="1">
      <c r="B111" s="307">
        <v>43992</v>
      </c>
      <c r="C111" s="278">
        <v>59569</v>
      </c>
      <c r="D111" s="279">
        <v>9629</v>
      </c>
      <c r="E111" s="279">
        <v>16392</v>
      </c>
      <c r="F111" s="311"/>
      <c r="G111" s="279">
        <f>D111-D110</f>
        <v>10</v>
      </c>
      <c r="H111" s="279">
        <f>C111-C110</f>
        <v>132</v>
      </c>
      <c r="I111" s="279">
        <f>C111-(D111+E111)</f>
        <v>33548</v>
      </c>
    </row>
    <row r="112" ht="22.65" customHeight="1">
      <c r="B112" s="307">
        <v>43993</v>
      </c>
      <c r="C112" s="280">
        <v>59711</v>
      </c>
      <c r="D112" s="281">
        <v>9636</v>
      </c>
      <c r="E112" s="281">
        <v>16453</v>
      </c>
      <c r="F112" s="310"/>
      <c r="G112" s="281">
        <f>D112-D111</f>
        <v>7</v>
      </c>
      <c r="H112" s="281">
        <f>C112-C111</f>
        <v>142</v>
      </c>
      <c r="I112" s="281">
        <f>C112-(D112+E112)</f>
        <v>33622</v>
      </c>
    </row>
    <row r="113" ht="22.65" customHeight="1">
      <c r="B113" s="307">
        <v>43994</v>
      </c>
      <c r="C113" s="278">
        <v>59819</v>
      </c>
      <c r="D113" s="279">
        <v>9646</v>
      </c>
      <c r="E113" s="279">
        <v>16498</v>
      </c>
      <c r="F113" s="311"/>
      <c r="G113" s="279">
        <f>D113-D112</f>
        <v>10</v>
      </c>
      <c r="H113" s="279">
        <f>C113-C112</f>
        <v>108</v>
      </c>
      <c r="I113" s="279">
        <f>C113-(D113+E113)</f>
        <v>33675</v>
      </c>
    </row>
    <row r="114" ht="22.65" customHeight="1">
      <c r="B114" s="307">
        <v>43995</v>
      </c>
      <c r="C114" s="280">
        <v>59918</v>
      </c>
      <c r="D114" s="281">
        <v>9650</v>
      </c>
      <c r="E114" s="281">
        <v>16547</v>
      </c>
      <c r="F114" s="310"/>
      <c r="G114" s="281">
        <f>D114-D113</f>
        <v>4</v>
      </c>
      <c r="H114" s="281">
        <f>C114-C113</f>
        <v>99</v>
      </c>
      <c r="I114" s="281">
        <f>C114-(D114+E114)</f>
        <v>33721</v>
      </c>
    </row>
    <row r="115" ht="22.65" customHeight="1">
      <c r="B115" s="307">
        <v>43996</v>
      </c>
      <c r="C115" s="278">
        <v>60029</v>
      </c>
      <c r="D115" s="279">
        <v>9655</v>
      </c>
      <c r="E115" s="279">
        <v>16589</v>
      </c>
      <c r="F115" s="311"/>
      <c r="G115" s="279">
        <f>D115-D114</f>
        <v>5</v>
      </c>
      <c r="H115" s="279">
        <f>C115-C114</f>
        <v>111</v>
      </c>
      <c r="I115" s="279">
        <f>C115-(D115+E115)</f>
        <v>33785</v>
      </c>
    </row>
    <row r="116" ht="22.65" customHeight="1">
      <c r="B116" s="307">
        <v>43997</v>
      </c>
      <c r="C116" s="280">
        <v>60100</v>
      </c>
      <c r="D116" s="281">
        <v>9661</v>
      </c>
      <c r="E116" s="281">
        <v>16610</v>
      </c>
      <c r="F116" s="310"/>
      <c r="G116" s="281">
        <f>D116-D115</f>
        <v>6</v>
      </c>
      <c r="H116" s="281">
        <f>C116-C115</f>
        <v>71</v>
      </c>
      <c r="I116" s="281">
        <f>C116-(D116+E116)</f>
        <v>33829</v>
      </c>
    </row>
    <row r="117" ht="22.65" customHeight="1">
      <c r="B117" s="307">
        <v>43998</v>
      </c>
      <c r="C117" s="278">
        <v>60155</v>
      </c>
      <c r="D117" s="279">
        <v>9663</v>
      </c>
      <c r="E117" s="279">
        <v>16625</v>
      </c>
      <c r="F117" s="311"/>
      <c r="G117" s="279">
        <f>D117-D116</f>
        <v>2</v>
      </c>
      <c r="H117" s="279">
        <f>C117-C116</f>
        <v>55</v>
      </c>
      <c r="I117" s="279">
        <f>C117-(D117+E117)</f>
        <v>33867</v>
      </c>
    </row>
    <row r="118" ht="22.65" customHeight="1">
      <c r="B118" s="307">
        <v>43999</v>
      </c>
      <c r="C118" s="280">
        <v>60244</v>
      </c>
      <c r="D118" s="281">
        <v>9675</v>
      </c>
      <c r="E118" s="281">
        <v>16684</v>
      </c>
      <c r="F118" s="310"/>
      <c r="G118" s="281">
        <f>D118-D117</f>
        <v>12</v>
      </c>
      <c r="H118" s="281">
        <f>C118-C117</f>
        <v>89</v>
      </c>
      <c r="I118" s="281">
        <f>C118-(D118+E118)</f>
        <v>33885</v>
      </c>
    </row>
    <row r="119" ht="22.65" customHeight="1">
      <c r="B119" s="307">
        <v>44000</v>
      </c>
      <c r="C119" s="278">
        <v>60348</v>
      </c>
      <c r="D119" s="279">
        <v>9683</v>
      </c>
      <c r="E119" s="279">
        <v>16724</v>
      </c>
      <c r="F119" s="311"/>
      <c r="G119" s="279">
        <f>D119-D118</f>
        <v>8</v>
      </c>
      <c r="H119" s="279">
        <f>C119-C118</f>
        <v>104</v>
      </c>
      <c r="I119" s="279">
        <f>C119-(D119+E119)</f>
        <v>33941</v>
      </c>
    </row>
    <row r="120" ht="22.65" customHeight="1">
      <c r="B120" s="307">
        <v>44001</v>
      </c>
      <c r="C120" s="280">
        <v>60476</v>
      </c>
      <c r="D120" s="281">
        <v>9695</v>
      </c>
      <c r="E120" s="281">
        <v>16751</v>
      </c>
      <c r="F120" s="310"/>
      <c r="G120" s="281">
        <f>D120-D119</f>
        <v>12</v>
      </c>
      <c r="H120" s="281">
        <f>C120-C119</f>
        <v>128</v>
      </c>
      <c r="I120" s="281">
        <f>C120-(D120+E120)</f>
        <v>34030</v>
      </c>
    </row>
    <row r="121" ht="22.65" customHeight="1">
      <c r="B121" s="307">
        <v>44002</v>
      </c>
      <c r="C121" s="278">
        <v>60550</v>
      </c>
      <c r="D121" s="279">
        <v>9696</v>
      </c>
      <c r="E121" s="279">
        <v>16771</v>
      </c>
      <c r="F121" s="311"/>
      <c r="G121" s="279">
        <f>D121-D120</f>
        <v>1</v>
      </c>
      <c r="H121" s="279">
        <f>C121-C120</f>
        <v>74</v>
      </c>
      <c r="I121" s="279">
        <f>C121-(D121+E121)</f>
        <v>34083</v>
      </c>
    </row>
    <row r="122" ht="22.65" customHeight="1">
      <c r="B122" s="307">
        <v>44003</v>
      </c>
      <c r="C122" s="280">
        <v>60550</v>
      </c>
      <c r="D122" s="281">
        <v>9696</v>
      </c>
      <c r="E122" s="281">
        <v>16771</v>
      </c>
      <c r="F122" s="310"/>
      <c r="G122" s="281">
        <f>D122-D121</f>
        <v>0</v>
      </c>
      <c r="H122" s="281">
        <f>C122-C121</f>
        <v>0</v>
      </c>
      <c r="I122" s="281">
        <f>C122-(D122+E122)</f>
        <v>34083</v>
      </c>
    </row>
    <row r="123" ht="22.65" customHeight="1">
      <c r="B123" s="307">
        <v>44004</v>
      </c>
      <c r="C123" s="278">
        <v>60550</v>
      </c>
      <c r="D123" s="279">
        <v>9696</v>
      </c>
      <c r="E123" s="279">
        <v>16771</v>
      </c>
      <c r="F123" s="311"/>
      <c r="G123" s="279">
        <f>D123-D122</f>
        <v>0</v>
      </c>
      <c r="H123" s="279">
        <f>C123-C122</f>
        <v>0</v>
      </c>
      <c r="I123" s="279">
        <f>C123-(D123+E123)</f>
        <v>34083</v>
      </c>
    </row>
    <row r="124" ht="22.65" customHeight="1">
      <c r="B124" s="307">
        <v>44005</v>
      </c>
      <c r="C124" s="280">
        <v>60810</v>
      </c>
      <c r="D124" s="281">
        <v>9713</v>
      </c>
      <c r="E124" s="281">
        <v>16771</v>
      </c>
      <c r="F124" s="310"/>
      <c r="G124" s="281">
        <f>D124-D121</f>
        <v>17</v>
      </c>
      <c r="H124" s="281">
        <f>C124-C121</f>
        <v>260</v>
      </c>
      <c r="I124" s="281">
        <f>C124-(D124+E124)</f>
        <v>34326</v>
      </c>
    </row>
    <row r="125" ht="22.65" customHeight="1">
      <c r="B125" s="307">
        <v>44006</v>
      </c>
      <c r="C125" s="278">
        <v>60898</v>
      </c>
      <c r="D125" s="279">
        <v>9722</v>
      </c>
      <c r="E125" s="279">
        <v>16771</v>
      </c>
      <c r="F125" s="311"/>
      <c r="G125" s="279">
        <f>D125-D124</f>
        <v>9</v>
      </c>
      <c r="H125" s="279">
        <f>C125-C124</f>
        <v>88</v>
      </c>
      <c r="I125" s="279">
        <f>C125-(D125+E125)</f>
        <v>34405</v>
      </c>
    </row>
    <row r="126" ht="22.65" customHeight="1">
      <c r="B126" s="307">
        <v>44007</v>
      </c>
      <c r="C126" s="280">
        <v>61007</v>
      </c>
      <c r="D126" s="281">
        <v>9726</v>
      </c>
      <c r="E126" s="281">
        <v>16771</v>
      </c>
      <c r="F126" s="310"/>
      <c r="G126" s="281">
        <f>D126-D125</f>
        <v>4</v>
      </c>
      <c r="H126" s="281">
        <f>C126-C125</f>
        <v>109</v>
      </c>
      <c r="I126" s="281">
        <f>C126-(D126+E126)</f>
        <v>34510</v>
      </c>
    </row>
    <row r="127" ht="22.65" customHeight="1">
      <c r="B127" s="307">
        <v>44008</v>
      </c>
      <c r="C127" s="278">
        <v>61106</v>
      </c>
      <c r="D127" s="279">
        <v>9731</v>
      </c>
      <c r="E127" s="279">
        <v>16771</v>
      </c>
      <c r="F127" s="311"/>
      <c r="G127" s="279">
        <f>D127-D126</f>
        <v>5</v>
      </c>
      <c r="H127" s="279">
        <f>C127-C126</f>
        <v>99</v>
      </c>
      <c r="I127" s="279">
        <f>C127-(D127+E127)</f>
        <v>34604</v>
      </c>
    </row>
    <row r="128" ht="22.65" customHeight="1">
      <c r="B128" s="307">
        <v>44009</v>
      </c>
      <c r="C128" s="280">
        <v>61209</v>
      </c>
      <c r="D128" s="281">
        <v>9732</v>
      </c>
      <c r="E128" s="281">
        <v>16771</v>
      </c>
      <c r="F128" s="310"/>
      <c r="G128" s="281">
        <f>D128-D127</f>
        <v>1</v>
      </c>
      <c r="H128" s="281">
        <f>C128-C127</f>
        <v>103</v>
      </c>
      <c r="I128" s="281">
        <f>C128-(D128+E128)</f>
        <v>34706</v>
      </c>
    </row>
    <row r="129" ht="22.65" customHeight="1">
      <c r="B129" s="307">
        <v>44010</v>
      </c>
      <c r="C129" s="278">
        <v>61209</v>
      </c>
      <c r="D129" s="279">
        <v>9732</v>
      </c>
      <c r="E129" s="279">
        <v>16771</v>
      </c>
      <c r="F129" s="311"/>
      <c r="G129" s="279">
        <f>D129-D128</f>
        <v>0</v>
      </c>
      <c r="H129" s="279">
        <f>C129-C128</f>
        <v>0</v>
      </c>
      <c r="I129" s="279">
        <f>C129-(D129+E129)</f>
        <v>34706</v>
      </c>
    </row>
    <row r="130" ht="22.65" customHeight="1">
      <c r="B130" s="307">
        <v>44011</v>
      </c>
      <c r="C130" s="280">
        <v>61209</v>
      </c>
      <c r="D130" s="281">
        <v>9732</v>
      </c>
      <c r="E130" s="281">
        <v>16771</v>
      </c>
      <c r="F130" s="310"/>
      <c r="G130" s="281">
        <f>D130-D129</f>
        <v>0</v>
      </c>
      <c r="H130" s="281">
        <f>C130-C129</f>
        <v>0</v>
      </c>
      <c r="I130" s="281">
        <f>C130-(D130+E130)</f>
        <v>34706</v>
      </c>
    </row>
    <row r="131" ht="22.65" customHeight="1">
      <c r="B131" s="307">
        <v>44012</v>
      </c>
      <c r="C131" s="278">
        <v>61427</v>
      </c>
      <c r="D131" s="279">
        <v>9747</v>
      </c>
      <c r="E131" s="279">
        <v>16771</v>
      </c>
      <c r="F131" s="311"/>
      <c r="G131" s="279">
        <f>D131-D130</f>
        <v>15</v>
      </c>
      <c r="H131" s="279">
        <f>C131-C130</f>
        <v>218</v>
      </c>
      <c r="I131" s="279">
        <f>C131-(D131+E131)</f>
        <v>34909</v>
      </c>
    </row>
    <row r="132" ht="22.65" customHeight="1">
      <c r="B132" s="307">
        <v>44013</v>
      </c>
      <c r="C132" s="280">
        <v>61509</v>
      </c>
      <c r="D132" s="281">
        <v>9754</v>
      </c>
      <c r="E132" s="281">
        <v>16771</v>
      </c>
      <c r="F132" s="310"/>
      <c r="G132" s="281">
        <f>D132-D131</f>
        <v>7</v>
      </c>
      <c r="H132" s="281">
        <f>C132-C131</f>
        <v>82</v>
      </c>
      <c r="I132" s="281">
        <f>C132-(D132+E132)</f>
        <v>34984</v>
      </c>
    </row>
    <row r="133" ht="22.65" customHeight="1">
      <c r="B133" s="307">
        <v>44014</v>
      </c>
      <c r="C133" s="278">
        <v>61598</v>
      </c>
      <c r="D133" s="279">
        <v>9761</v>
      </c>
      <c r="E133" s="279">
        <v>16771</v>
      </c>
      <c r="F133" s="311"/>
      <c r="G133" s="279">
        <f>D133-D132</f>
        <v>7</v>
      </c>
      <c r="H133" s="279">
        <f>C133-C132</f>
        <v>89</v>
      </c>
      <c r="I133" s="279">
        <f>C133-(D133+E133)</f>
        <v>35066</v>
      </c>
    </row>
    <row r="134" ht="22.65" customHeight="1">
      <c r="B134" s="307">
        <v>44015</v>
      </c>
      <c r="C134" s="280">
        <v>61727</v>
      </c>
      <c r="D134" s="281">
        <v>9765</v>
      </c>
      <c r="E134" s="281">
        <v>16771</v>
      </c>
      <c r="F134" s="310"/>
      <c r="G134" s="281">
        <f>D134-D133</f>
        <v>4</v>
      </c>
      <c r="H134" s="281">
        <f>C134-C133</f>
        <v>129</v>
      </c>
      <c r="I134" s="281">
        <f>C134-(D134+E134)</f>
        <v>35191</v>
      </c>
    </row>
    <row r="135" ht="22.65" customHeight="1">
      <c r="B135" s="307">
        <v>44016</v>
      </c>
      <c r="C135" s="278">
        <v>61838</v>
      </c>
      <c r="D135" s="279">
        <v>9771</v>
      </c>
      <c r="E135" s="279">
        <v>16771</v>
      </c>
      <c r="F135" s="311"/>
      <c r="G135" s="279">
        <f>D135-D134</f>
        <v>6</v>
      </c>
      <c r="H135" s="279">
        <f>C135-C134</f>
        <v>111</v>
      </c>
      <c r="I135" s="279">
        <f>C135-(D135+E135)</f>
        <v>35296</v>
      </c>
    </row>
    <row r="136" ht="22.65" customHeight="1">
      <c r="B136" s="307">
        <v>44017</v>
      </c>
      <c r="C136" s="280">
        <v>61838</v>
      </c>
      <c r="D136" s="281">
        <v>9771</v>
      </c>
      <c r="E136" s="281">
        <v>16771</v>
      </c>
      <c r="F136" s="310"/>
      <c r="G136" s="281">
        <f>D136-D135</f>
        <v>0</v>
      </c>
      <c r="H136" s="281">
        <f>C136-C135</f>
        <v>0</v>
      </c>
      <c r="I136" s="281">
        <f>C136-(D136+E136)</f>
        <v>35296</v>
      </c>
    </row>
    <row r="137" ht="22.65" customHeight="1">
      <c r="B137" s="307">
        <v>44018</v>
      </c>
      <c r="C137" s="278">
        <v>61838</v>
      </c>
      <c r="D137" s="279">
        <v>9771</v>
      </c>
      <c r="E137" s="279">
        <v>16771</v>
      </c>
      <c r="F137" s="311"/>
      <c r="G137" s="279">
        <f>D137-D136</f>
        <v>0</v>
      </c>
      <c r="H137" s="279">
        <f>C137-C136</f>
        <v>0</v>
      </c>
      <c r="I137" s="279">
        <f>C137-(D137+E137)</f>
        <v>35296</v>
      </c>
    </row>
    <row r="138" ht="22.65" customHeight="1">
      <c r="B138" s="307">
        <v>44019</v>
      </c>
      <c r="C138" s="280">
        <v>62058</v>
      </c>
      <c r="D138" s="281">
        <v>9774</v>
      </c>
      <c r="E138" s="281">
        <v>16771</v>
      </c>
      <c r="F138" s="310"/>
      <c r="G138" s="281">
        <f>D138-D137</f>
        <v>3</v>
      </c>
      <c r="H138" s="281">
        <f>C138-C137</f>
        <v>220</v>
      </c>
      <c r="I138" s="281">
        <f>C138-(D138+E138)</f>
        <v>35513</v>
      </c>
    </row>
    <row r="139" ht="22.65" customHeight="1">
      <c r="B139" s="307">
        <v>44020</v>
      </c>
      <c r="C139" s="278">
        <v>62123</v>
      </c>
      <c r="D139" s="279">
        <v>9776</v>
      </c>
      <c r="E139" s="279">
        <v>16771</v>
      </c>
      <c r="F139" s="311"/>
      <c r="G139" s="279">
        <f>D139-D138</f>
        <v>2</v>
      </c>
      <c r="H139" s="279">
        <f>C139-C138</f>
        <v>65</v>
      </c>
      <c r="I139" s="279">
        <f>C139-(D139+E139)</f>
        <v>35576</v>
      </c>
    </row>
    <row r="140" ht="22.65" customHeight="1">
      <c r="B140" s="307">
        <v>44021</v>
      </c>
      <c r="C140" s="280">
        <v>62210</v>
      </c>
      <c r="D140" s="281">
        <v>9778</v>
      </c>
      <c r="E140" s="281">
        <v>16771</v>
      </c>
      <c r="F140" s="310"/>
      <c r="G140" s="281">
        <f>D140-D139</f>
        <v>2</v>
      </c>
      <c r="H140" s="281">
        <f>C140-C139</f>
        <v>87</v>
      </c>
      <c r="I140" s="281">
        <f>C140-(D140+E140)</f>
        <v>35661</v>
      </c>
    </row>
    <row r="141" ht="22.65" customHeight="1">
      <c r="B141" s="307">
        <v>44022</v>
      </c>
      <c r="C141" s="278">
        <v>62357</v>
      </c>
      <c r="D141" s="279">
        <v>9781</v>
      </c>
      <c r="E141" s="279">
        <v>16771</v>
      </c>
      <c r="F141" s="311"/>
      <c r="G141" s="279">
        <f>D141-D140</f>
        <v>3</v>
      </c>
      <c r="H141" s="279">
        <f>C141-C140</f>
        <v>147</v>
      </c>
      <c r="I141" s="279">
        <f>C141-(D141+E141)</f>
        <v>35805</v>
      </c>
    </row>
    <row r="142" ht="22.65" customHeight="1">
      <c r="B142" s="307">
        <v>44023</v>
      </c>
      <c r="C142" s="280">
        <v>62469</v>
      </c>
      <c r="D142" s="281">
        <v>9782</v>
      </c>
      <c r="E142" s="281">
        <v>16771</v>
      </c>
      <c r="F142" s="310"/>
      <c r="G142" s="281">
        <f>D142-D141</f>
        <v>1</v>
      </c>
      <c r="H142" s="281">
        <f>C142-C141</f>
        <v>112</v>
      </c>
      <c r="I142" s="281">
        <f>C142-(D142+E142)</f>
        <v>35916</v>
      </c>
    </row>
    <row r="143" ht="22.65" customHeight="1">
      <c r="B143" s="307">
        <v>44024</v>
      </c>
      <c r="C143" s="278">
        <v>62469</v>
      </c>
      <c r="D143" s="279">
        <v>9782</v>
      </c>
      <c r="E143" s="279">
        <v>16771</v>
      </c>
      <c r="F143" s="311"/>
      <c r="G143" s="279">
        <f>D143-D142</f>
        <v>0</v>
      </c>
      <c r="H143" s="279">
        <f>C143-C142</f>
        <v>0</v>
      </c>
      <c r="I143" s="279">
        <f>C143-(D143+E143)</f>
        <v>35916</v>
      </c>
    </row>
  </sheetData>
  <mergeCells count="1">
    <mergeCell ref="B2: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