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drawings/drawing5.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7.xml" ContentType="application/vnd.openxmlformats-officedocument.drawing+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8.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drawings/drawing9.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drawings/drawing10.xml" ContentType="application/vnd.openxmlformats-officedocument.drawing+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drawings/drawing11.xml" ContentType="application/vnd.openxmlformats-officedocument.drawing+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drawings/drawing12.xml" ContentType="application/vnd.openxmlformats-officedocument.drawing+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drawings/drawing13.xml" ContentType="application/vnd.openxmlformats-officedocument.drawing+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drawings/drawing16.xml" ContentType="application/vnd.openxmlformats-officedocument.drawing+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drawings/drawing17.xml" ContentType="application/vnd.openxmlformats-officedocument.drawing+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<sst xmlns="http://schemas.openxmlformats.org/spreadsheetml/2006/main" uniqueCount="243">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</sst>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0">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5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93" applyNumberFormat="1" applyFont="1" applyFill="0" applyBorder="1" applyAlignment="1" applyProtection="0">
      <alignment vertical="top" wrapText="1"/>
    </xf>
    <xf numFmtId="0" fontId="17" borderId="94" applyNumberFormat="1" applyFont="1" applyFill="0" applyBorder="1" applyAlignment="1" applyProtection="0">
      <alignment vertical="top" wrapText="1"/>
    </xf>
    <xf numFmtId="61" fontId="17" fillId="9" borderId="9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9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19"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19"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19"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19"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19"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19" fillId="9" borderId="136" applyNumberFormat="1" applyFont="1" applyFill="1" applyBorder="1" applyAlignment="1" applyProtection="0">
      <alignment vertical="center" wrapText="1" readingOrder="1"/>
    </xf>
    <xf numFmtId="0" fontId="19" borderId="137" applyNumberFormat="1" applyFont="1" applyFill="0" applyBorder="1" applyAlignment="1" applyProtection="0">
      <alignment vertical="center" wrapText="1" readingOrder="1"/>
    </xf>
    <xf numFmtId="0" fontId="19"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7" borderId="174" applyNumberFormat="1" applyFont="1" applyFill="0" applyBorder="1" applyAlignment="1" applyProtection="0">
      <alignment vertical="top" wrapText="1"/>
    </xf>
    <xf numFmtId="0" fontId="17"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7" borderId="176"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7" borderId="180"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7" fillId="9" borderId="162"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3" applyNumberFormat="1" applyFont="1" applyFill="1" applyBorder="1" applyAlignment="1" applyProtection="0">
      <alignment horizontal="right" vertical="top" wrapText="1"/>
    </xf>
    <xf numFmtId="0" fontId="17" borderId="184" applyNumberFormat="1" applyFont="1" applyFill="0" applyBorder="1" applyAlignment="1" applyProtection="0">
      <alignment vertical="top" wrapText="1"/>
    </xf>
    <xf numFmtId="59" fontId="7" fillId="8" borderId="185" applyNumberFormat="1" applyFont="1" applyFill="1" applyBorder="1" applyAlignment="1" applyProtection="0">
      <alignment horizontal="right" vertical="top" wrapText="1"/>
    </xf>
    <xf numFmtId="0" fontId="17" borderId="186" applyNumberFormat="1" applyFont="1" applyFill="0" applyBorder="1" applyAlignment="1" applyProtection="0">
      <alignment vertical="top" wrapText="1"/>
    </xf>
    <xf numFmtId="0" fontId="17" borderId="187" applyNumberFormat="1" applyFont="1" applyFill="0" applyBorder="1" applyAlignment="1" applyProtection="0">
      <alignment vertical="top" wrapText="1"/>
    </xf>
    <xf numFmtId="59" fontId="7" fillId="8" borderId="188" applyNumberFormat="1" applyFont="1" applyFill="1" applyBorder="1" applyAlignment="1" applyProtection="0">
      <alignment horizontal="right" vertical="top" wrapText="1"/>
    </xf>
    <xf numFmtId="0" fontId="17" fillId="9" borderId="189" applyNumberFormat="1" applyFont="1" applyFill="1" applyBorder="1" applyAlignment="1" applyProtection="0">
      <alignment vertical="top" wrapText="1"/>
    </xf>
    <xf numFmtId="0" fontId="17" fillId="9" borderId="190" applyNumberFormat="1" applyFont="1" applyFill="1" applyBorder="1" applyAlignment="1" applyProtection="0">
      <alignment vertical="top" wrapText="1"/>
    </xf>
    <xf numFmtId="0" fontId="17" fillId="9" borderId="191" applyNumberFormat="1" applyFont="1" applyFill="1" applyBorder="1" applyAlignment="1" applyProtection="0">
      <alignment vertical="top" wrapText="1"/>
    </xf>
    <xf numFmtId="0" fontId="17" fillId="9" borderId="192" applyNumberFormat="1" applyFont="1" applyFill="1" applyBorder="1" applyAlignment="1" applyProtection="0">
      <alignment vertical="top" wrapText="1"/>
    </xf>
    <xf numFmtId="0" fontId="17" fillId="9" borderId="193" applyNumberFormat="1" applyFont="1" applyFill="1" applyBorder="1" applyAlignment="1" applyProtection="0">
      <alignment vertical="top" wrapText="1"/>
    </xf>
    <xf numFmtId="59" fontId="7" fillId="8" borderId="194" applyNumberFormat="1" applyFont="1" applyFill="1" applyBorder="1" applyAlignment="1" applyProtection="0">
      <alignment horizontal="right" vertical="top" wrapText="1"/>
    </xf>
    <xf numFmtId="0" fontId="17" borderId="195" applyNumberFormat="1" applyFont="1" applyFill="0" applyBorder="1" applyAlignment="1" applyProtection="0">
      <alignment vertical="top" wrapText="1"/>
    </xf>
    <xf numFmtId="0" fontId="17" borderId="196"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9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98"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73" applyNumberFormat="1" applyFont="1" applyFill="1" applyBorder="1" applyAlignment="1" applyProtection="0">
      <alignment horizontal="center" vertical="top" wrapText="1"/>
    </xf>
    <xf numFmtId="49" fontId="29" borderId="174" applyNumberFormat="1" applyFont="1" applyFill="0" applyBorder="1" applyAlignment="1" applyProtection="0">
      <alignment horizontal="center" vertical="top" wrapText="1" readingOrder="1"/>
    </xf>
    <xf numFmtId="49" fontId="29" borderId="175" applyNumberFormat="1" applyFont="1" applyFill="0" applyBorder="1" applyAlignment="1" applyProtection="0">
      <alignment horizontal="center" vertical="top" wrapText="1" readingOrder="1"/>
    </xf>
    <xf numFmtId="0" fontId="29" borderId="175" applyNumberFormat="1" applyFont="1" applyFill="0" applyBorder="1" applyAlignment="1" applyProtection="0">
      <alignment horizontal="center" vertical="top" wrapText="1" readingOrder="1"/>
    </xf>
    <xf numFmtId="63" fontId="29" borderId="175" applyNumberFormat="1" applyFont="1" applyFill="0" applyBorder="1" applyAlignment="1" applyProtection="0">
      <alignment horizontal="center" vertical="center" wrapText="1" readingOrder="1"/>
    </xf>
    <xf numFmtId="49" fontId="29" borderId="175"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99"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200"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201" applyNumberFormat="1" applyFont="1" applyFill="1" applyBorder="1" applyAlignment="1" applyProtection="0">
      <alignment vertical="center" wrapText="1" readingOrder="1"/>
    </xf>
    <xf numFmtId="0" fontId="28" fillId="8" borderId="202" applyNumberFormat="1" applyFont="1" applyFill="1" applyBorder="1" applyAlignment="1" applyProtection="0">
      <alignment vertical="top" wrapText="1"/>
    </xf>
    <xf numFmtId="0" fontId="6" borderId="192" applyNumberFormat="1" applyFont="1" applyFill="0" applyBorder="1" applyAlignment="1" applyProtection="0">
      <alignment vertical="center" wrapText="1" readingOrder="1"/>
    </xf>
    <xf numFmtId="61" fontId="5" borderId="203" applyNumberFormat="1" applyFont="1" applyFill="0" applyBorder="1" applyAlignment="1" applyProtection="0">
      <alignment vertical="center" wrapText="1" readingOrder="1"/>
    </xf>
    <xf numFmtId="0" fontId="6" fillId="9" borderId="204"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205"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6"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7"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08" applyNumberFormat="1" applyFont="1" applyFill="1" applyBorder="1" applyAlignment="1" applyProtection="0">
      <alignment vertical="center" wrapText="1" readingOrder="1"/>
    </xf>
    <xf numFmtId="0" fontId="6" borderId="209"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14"/>
          <c:y val="0.099193"/>
          <c:w val="0.873607"/>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'Italy-main'!$K$4:$K$250</c:f>
              <c:numCache>
                <c:ptCount val="24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0"/>
        <c:minorUnit val="75000"/>
      </c:valAx>
      <c:spPr>
        <a:noFill/>
        <a:ln w="12700" cap="flat">
          <a:noFill/>
          <a:miter lim="400000"/>
        </a:ln>
        <a:effectLst/>
      </c:spPr>
    </c:plotArea>
    <c:legend>
      <c:legendPos val="t"/>
      <c:layout>
        <c:manualLayout>
          <c:xMode val="edge"/>
          <c:yMode val="edge"/>
          <c:x val="0.0809376"/>
          <c:y val="0"/>
          <c:w val="0.8344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893"/>
          <c:y val="0.099193"/>
          <c:w val="0.88102"/>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'Italy-main'!$K$4:$K$250</c:f>
              <c:numCache>
                <c:ptCount val="24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0"/>
        <c:minorUnit val="50000"/>
      </c:valAx>
      <c:spPr>
        <a:noFill/>
        <a:ln w="12700" cap="flat">
          <a:noFill/>
          <a:miter lim="400000"/>
        </a:ln>
        <a:effectLst/>
      </c:spPr>
    </c:plotArea>
    <c:legend>
      <c:legendPos val="t"/>
      <c:layout>
        <c:manualLayout>
          <c:xMode val="edge"/>
          <c:yMode val="edge"/>
          <c:x val="0.0816244"/>
          <c:y val="0"/>
          <c:w val="0.8415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747"/>
          <c:y val="0.099193"/>
          <c:w val="0.871488"/>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'Italy-main'!$K$4:$K$250</c:f>
              <c:numCache>
                <c:ptCount val="24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15607"/>
          <c:y val="0"/>
          <c:w val="0.8324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pt idx="70">
                  <c:v>4146.000000</c:v>
                </c:pt>
                <c:pt idx="71">
                  <c:v>4200.000000</c:v>
                </c:pt>
                <c:pt idx="72">
                  <c:v>4256.000000</c:v>
                </c:pt>
                <c:pt idx="73">
                  <c:v>4311.000000</c:v>
                </c:pt>
                <c:pt idx="74">
                  <c:v>4355.000000</c:v>
                </c:pt>
                <c:pt idx="75">
                  <c:v>4397.000000</c:v>
                </c:pt>
                <c:pt idx="76">
                  <c:v>4425.000000</c:v>
                </c:pt>
                <c:pt idx="77">
                  <c:v>4463.000000</c:v>
                </c:pt>
                <c:pt idx="78">
                  <c:v>4503.000000</c:v>
                </c:pt>
                <c:pt idx="79">
                  <c:v>4544.000000</c:v>
                </c:pt>
                <c:pt idx="80">
                  <c:v>4583.000000</c:v>
                </c:pt>
                <c:pt idx="81">
                  <c:v>4629.000000</c:v>
                </c:pt>
                <c:pt idx="82">
                  <c:v>4668.000000</c:v>
                </c:pt>
                <c:pt idx="83">
                  <c:v>4704.000000</c:v>
                </c:pt>
                <c:pt idx="84">
                  <c:v>4732.000000</c:v>
                </c:pt>
                <c:pt idx="85">
                  <c:v>4775.000000</c:v>
                </c:pt>
                <c:pt idx="86">
                  <c:v>4812.000000</c:v>
                </c:pt>
                <c:pt idx="87">
                  <c:v>4841.000000</c:v>
                </c:pt>
                <c:pt idx="88">
                  <c:v>4874.000000</c:v>
                </c:pt>
                <c:pt idx="89">
                  <c:v>4912.000000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3,8286e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2"/>
          <c:y val="0.099193"/>
          <c:w val="0.873613"/>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strCache>
            </c:strRef>
          </c:cat>
          <c:val>
            <c:numRef>
              <c:f>'Sweden-main'!$S$4:$S$249</c:f>
              <c:numCache>
                <c:ptCount val="246"/>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103519.000000</c:v>
                </c:pt>
                <c:pt idx="234">
                  <c:v>104699.000000</c:v>
                </c:pt>
                <c:pt idx="235">
                  <c:v>105396.000000</c:v>
                </c:pt>
                <c:pt idx="236">
                  <c:v>105717.000000</c:v>
                </c:pt>
                <c:pt idx="237">
                  <c:v>106488.000000</c:v>
                </c:pt>
                <c:pt idx="238">
                  <c:v>107780.000000</c:v>
                </c:pt>
                <c:pt idx="239">
                  <c:v>109353.000000</c:v>
                </c:pt>
                <c:pt idx="240">
                  <c:v>111021.000000</c:v>
                </c:pt>
                <c:pt idx="241">
                  <c:v>112890.000000</c:v>
                </c:pt>
                <c:pt idx="242">
                  <c:v>114367.000000</c:v>
                </c:pt>
                <c:pt idx="243">
                  <c:v>114875.000000</c:v>
                </c:pt>
                <c:pt idx="244">
                  <c:v>115794.000000</c:v>
                </c:pt>
                <c:pt idx="245">
                  <c:v>115794.000000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809382"/>
          <c:y val="0"/>
          <c:w val="0.8344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14"/>
          <c:y val="0.099193"/>
          <c:w val="0.85757"/>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'Italy-main'!$J$4:$J$250</c:f>
              <c:numCache>
                <c:ptCount val="24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069"/>
          <c:y val="0"/>
          <c:w val="0.8191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12"/>
          <c:y val="0.099193"/>
          <c:w val="0.889041"/>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strCache>
            </c:strRef>
          </c:cat>
          <c:val>
            <c:numRef>
              <c:f>'Sweden-main'!$G$4:$G$249</c:f>
              <c:numCache>
                <c:ptCount val="24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301"/>
          <c:y val="0"/>
          <c:w val="0.8491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23/10/2020</c:v>
                </c:pt>
              </c:strCache>
            </c:strRef>
          </c:cat>
          <c:val>
            <c:numRef>
              <c:f>'Sweden-regions'!$F$4:$F$249</c:f>
              <c:numCache>
                <c:ptCount val="24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27"/>
          <c:y val="0.099193"/>
          <c:w val="0.887589"/>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23/10/2020</c:v>
                </c:pt>
              </c:strCache>
            </c:strRef>
          </c:cat>
          <c:val>
            <c:numRef>
              <c:f>'Sweden-regions'!$G$4:$G$249</c:f>
              <c:numCache>
                <c:ptCount val="24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12136"/>
          <c:y val="0"/>
          <c:w val="0.8478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'Sweden-regions'!$B$6:$B$248</c:f>
              <c:strCache>
                <c:ptCount val="243"/>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strCache>
            </c:strRef>
          </c:cat>
          <c:val>
            <c:numRef>
              <c:f>'Sweden-regions'!$J$6:$J$248</c:f>
              <c:numCache>
                <c:ptCount val="24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1668.000000</c:v>
                </c:pt>
                <c:pt idx="239">
                  <c:v>1870.000000</c:v>
                </c:pt>
                <c:pt idx="240">
                  <c:v>1478.000000</c:v>
                </c:pt>
                <c:pt idx="241">
                  <c:v>516.000000</c:v>
                </c:pt>
                <c:pt idx="242">
                  <c:v>922.000000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
        <c:minorUnit val="125"/>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'Italy-main'!$J$4:$J$250</c:f>
              <c:numCache>
                <c:ptCount val="24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56"/>
          <c:y val="0.099193"/>
          <c:w val="0.897478"/>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23/10/2020</c:v>
                </c:pt>
              </c:strCache>
            </c:strRef>
          </c:cat>
          <c:val>
            <c:numRef>
              <c:f>'Sweden-regions'!$H$4:$H$249</c:f>
              <c:numCache>
                <c:ptCount val="24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0"/>
        <c:minorUnit val="625"/>
      </c:valAx>
      <c:spPr>
        <a:noFill/>
        <a:ln w="12700" cap="flat">
          <a:noFill/>
          <a:miter lim="400000"/>
        </a:ln>
        <a:effectLst/>
      </c:spPr>
    </c:plotArea>
    <c:legend>
      <c:legendPos val="t"/>
      <c:layout>
        <c:manualLayout>
          <c:xMode val="edge"/>
          <c:yMode val="edge"/>
          <c:x val="0.0608649"/>
          <c:y val="0"/>
          <c:w val="0.8572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1866"/>
          <c:y val="0.099193"/>
          <c:w val="0.870081"/>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'Sweden-regions'!$B$4:$B$248</c:f>
              <c:strCache>
                <c:ptCount val="24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strCache>
            </c:strRef>
          </c:cat>
          <c:val>
            <c:numRef>
              <c:f>'Sweden-regions'!$O$4:$O$248</c:f>
              <c:numCache>
                <c:ptCount val="245"/>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544.000000</c:v>
                </c:pt>
                <c:pt idx="240">
                  <c:v>521.000000</c:v>
                </c:pt>
                <c:pt idx="241">
                  <c:v>579.000000</c:v>
                </c:pt>
                <c:pt idx="242">
                  <c:v>716.000000</c:v>
                </c:pt>
                <c:pt idx="243">
                  <c:v>79.000000</c:v>
                </c:pt>
                <c:pt idx="244">
                  <c:v>152.000000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860119"/>
          <c:y val="0"/>
          <c:w val="0.831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1866"/>
          <c:y val="0.099193"/>
          <c:w val="0.870081"/>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'Sweden-regions'!$B$4:$B$248</c:f>
              <c:strCache>
                <c:ptCount val="24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strCache>
            </c:strRef>
          </c:cat>
          <c:val>
            <c:numRef>
              <c:f>'Sweden-regions'!$P$4:$P$248</c:f>
              <c:numCache>
                <c:ptCount val="245"/>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85.000000</c:v>
                </c:pt>
                <c:pt idx="238">
                  <c:v>217.000000</c:v>
                </c:pt>
                <c:pt idx="239">
                  <c:v>174.000000</c:v>
                </c:pt>
                <c:pt idx="240">
                  <c:v>294.000000</c:v>
                </c:pt>
                <c:pt idx="241">
                  <c:v>322.000000</c:v>
                </c:pt>
                <c:pt idx="242">
                  <c:v>99.000000</c:v>
                </c:pt>
                <c:pt idx="243">
                  <c:v>179.000000</c:v>
                </c:pt>
                <c:pt idx="244">
                  <c:v>154.000000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60119"/>
          <c:y val="0"/>
          <c:w val="0.831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099193"/>
          <c:w val="0.907139"/>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'Sweden-regions'!$B$20:$B$248</c:f>
              <c:strCache>
                <c:ptCount val="229"/>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strCache>
            </c:strRef>
          </c:cat>
          <c:val>
            <c:numRef>
              <c:f>'Sweden-regions'!$Q$20:$Q$248</c:f>
              <c:numCache>
                <c:ptCount val="229"/>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101.000000</c:v>
                </c:pt>
                <c:pt idx="225">
                  <c:v>93.000000</c:v>
                </c:pt>
                <c:pt idx="226">
                  <c:v>130.000000</c:v>
                </c:pt>
                <c:pt idx="227">
                  <c:v>85.000000</c:v>
                </c:pt>
                <c:pt idx="228">
                  <c:v>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71511"/>
          <c:y val="0"/>
          <c:w val="0.86648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6"/>
          <c:y val="0.099193"/>
          <c:w val="0.877915"/>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23/10/2020</c:v>
                </c:pt>
              </c:strCache>
            </c:strRef>
          </c:cat>
          <c:val>
            <c:numRef>
              <c:f>'Sweden-regions'!$C$4:$C$249</c:f>
              <c:numCache>
                <c:ptCount val="246"/>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pt idx="242">
                  <c:v>110594.000000</c:v>
                </c:pt>
                <c:pt idx="243">
                  <c:v>110594.000000</c:v>
                </c:pt>
                <c:pt idx="244">
                  <c:v>110594.000000</c:v>
                </c:pt>
                <c:pt idx="245">
                  <c:v>115785.000000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13367"/>
          <c:y val="0"/>
          <c:w val="0.8385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639"/>
          <c:y val="0.099193"/>
          <c:w val="0.901401"/>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'Sweden-regions'!$B$131:$B$248</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strCache>
            </c:strRef>
          </c:cat>
          <c:val>
            <c:numRef>
              <c:f>'Sweden-regions'!$J$131:$J$248</c:f>
              <c:numCache>
                <c:ptCount val="118"/>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903.000000</c:v>
                </c:pt>
                <c:pt idx="107">
                  <c:v>1180.000000</c:v>
                </c:pt>
                <c:pt idx="108">
                  <c:v>697.000000</c:v>
                </c:pt>
                <c:pt idx="109">
                  <c:v>321.000000</c:v>
                </c:pt>
                <c:pt idx="110">
                  <c:v>771.000000</c:v>
                </c:pt>
                <c:pt idx="111">
                  <c:v>1292.000000</c:v>
                </c:pt>
                <c:pt idx="112">
                  <c:v>1573.000000</c:v>
                </c:pt>
                <c:pt idx="113">
                  <c:v>1668.000000</c:v>
                </c:pt>
                <c:pt idx="114">
                  <c:v>1870.000000</c:v>
                </c:pt>
                <c:pt idx="115">
                  <c:v>1478.000000</c:v>
                </c:pt>
                <c:pt idx="116">
                  <c:v>516.000000</c:v>
                </c:pt>
                <c:pt idx="117">
                  <c:v>922.000000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
        <c:minorUnit val="125"/>
      </c:valAx>
      <c:spPr>
        <a:noFill/>
        <a:ln w="12700" cap="flat">
          <a:noFill/>
          <a:miter lim="400000"/>
        </a:ln>
        <a:effectLst/>
      </c:spPr>
    </c:plotArea>
    <c:legend>
      <c:legendPos val="t"/>
      <c:layout>
        <c:manualLayout>
          <c:xMode val="edge"/>
          <c:yMode val="edge"/>
          <c:x val="0.061131"/>
          <c:y val="0"/>
          <c:w val="0.86100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9136"/>
          <c:y val="0.099193"/>
          <c:w val="0.876869"/>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'Sweden-regions'!$B$131:$B$248</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strCache>
            </c:strRef>
          </c:cat>
          <c:val>
            <c:numRef>
              <c:f>'Sweden-regions'!$O$131:$O$248</c:f>
              <c:numCache>
                <c:ptCount val="118"/>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544.000000</c:v>
                </c:pt>
                <c:pt idx="113">
                  <c:v>521.000000</c:v>
                </c:pt>
                <c:pt idx="114">
                  <c:v>579.000000</c:v>
                </c:pt>
                <c:pt idx="115">
                  <c:v>716.000000</c:v>
                </c:pt>
                <c:pt idx="116">
                  <c:v>79.000000</c:v>
                </c:pt>
                <c:pt idx="117">
                  <c:v>152.000000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866829"/>
          <c:y val="0"/>
          <c:w val="0.83756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224"/>
          <c:y val="0.099193"/>
          <c:w val="0.911603"/>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'Sweden-regions'!$B$131:$B$248</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strCache>
            </c:strRef>
          </c:cat>
          <c:val>
            <c:numRef>
              <c:f>'Sweden-regions'!$P$131:$P$248</c:f>
              <c:numCache>
                <c:ptCount val="118"/>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85.000000</c:v>
                </c:pt>
                <c:pt idx="111">
                  <c:v>217.000000</c:v>
                </c:pt>
                <c:pt idx="112">
                  <c:v>174.000000</c:v>
                </c:pt>
                <c:pt idx="113">
                  <c:v>294.000000</c:v>
                </c:pt>
                <c:pt idx="114">
                  <c:v>322.000000</c:v>
                </c:pt>
                <c:pt idx="115">
                  <c:v>99.000000</c:v>
                </c:pt>
                <c:pt idx="116">
                  <c:v>179.000000</c:v>
                </c:pt>
                <c:pt idx="117">
                  <c:v>154.000000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0"/>
        <c:minorUnit val="40"/>
      </c:valAx>
      <c:spPr>
        <a:noFill/>
        <a:ln w="12700" cap="flat">
          <a:noFill/>
          <a:miter lim="400000"/>
        </a:ln>
        <a:effectLst/>
      </c:spPr>
    </c:plotArea>
    <c:legend>
      <c:legendPos val="t"/>
      <c:layout>
        <c:manualLayout>
          <c:xMode val="edge"/>
          <c:yMode val="edge"/>
          <c:x val="0.0505053"/>
          <c:y val="0"/>
          <c:w val="0.8707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224"/>
          <c:y val="0.099193"/>
          <c:w val="0.911603"/>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'Sweden-regions'!$B$131:$B$248</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strCache>
            </c:strRef>
          </c:cat>
          <c:val>
            <c:numRef>
              <c:f>'Sweden-regions'!$Q$131:$Q$248</c:f>
              <c:numCache>
                <c:ptCount val="118"/>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101.000000</c:v>
                </c:pt>
                <c:pt idx="114">
                  <c:v>93.000000</c:v>
                </c:pt>
                <c:pt idx="115">
                  <c:v>130.000000</c:v>
                </c:pt>
                <c:pt idx="116">
                  <c:v>85.000000</c:v>
                </c:pt>
                <c:pt idx="117">
                  <c:v>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
        <c:minorUnit val="7"/>
      </c:valAx>
      <c:spPr>
        <a:noFill/>
        <a:ln w="12700" cap="flat">
          <a:noFill/>
          <a:miter lim="400000"/>
        </a:ln>
        <a:effectLst/>
      </c:spPr>
    </c:plotArea>
    <c:legend>
      <c:legendPos val="t"/>
      <c:layout>
        <c:manualLayout>
          <c:xMode val="edge"/>
          <c:yMode val="edge"/>
          <c:x val="0.0505053"/>
          <c:y val="0"/>
          <c:w val="0.8707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14"/>
          <c:y val="0.099193"/>
          <c:w val="0.873607"/>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'Italy-main'!$G$4:$G$250</c:f>
              <c:numCache>
                <c:ptCount val="24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376"/>
          <c:y val="0"/>
          <c:w val="0.8344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87,228x - 30,048
R² = 0,9947</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1532.000000</c:v>
                </c:pt>
                <c:pt idx="18">
                  <c:v>1647.000000</c:v>
                </c:pt>
                <c:pt idx="19">
                  <c:v>1758.000000</c:v>
                </c:pt>
                <c:pt idx="20">
                  <c:v>1841.000000</c:v>
                </c:pt>
                <c:pt idx="21">
                  <c:v>1927.000000</c:v>
                </c:pt>
                <c:pt idx="22">
                  <c:v>2014.000000</c:v>
                </c:pt>
                <c:pt idx="23">
                  <c:v>2099.000000</c:v>
                </c:pt>
                <c:pt idx="24">
                  <c:v>2161.000000</c:v>
                </c:pt>
                <c:pt idx="25">
                  <c:v>2238.000000</c:v>
                </c:pt>
                <c:pt idx="26">
                  <c:v>2324.000000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'Belgium'!$B$91:$B$250</c:f>
              <c:strCache>
                <c:ptCount val="16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strCache>
            </c:strRef>
          </c:cat>
          <c:val>
            <c:numRef>
              <c:f>'Belgium'!$H$91:$H$250</c:f>
              <c:numCache>
                <c:ptCount val="16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pt idx="158">
                  <c:v>15622.000000</c:v>
                </c:pt>
                <c:pt idx="159">
                  <c:v>12687.000000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
        <c:minorUnit val="125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6004"/>
          <c:y val="0.099193"/>
          <c:w val="0.929082"/>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'Belgium'!$B$91:$B$187,'Belgium'!$B$189:$B$250</c:f>
              <c:strCache>
                <c:ptCount val="15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pt idx="157">
                  <c:v>26/10/2020</c:v>
                </c:pt>
                <c:pt idx="158">
                  <c:v>27/10/2020</c:v>
                </c:pt>
              </c:strCache>
            </c:strRef>
          </c:cat>
          <c:val>
            <c:numRef>
              <c:f>'Belgium'!$G$91:$G$187,'Belgium'!$G$189:$G$250</c:f>
              <c:numCache>
                <c:ptCount val="159"/>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pt idx="157">
                  <c:v>73.000000</c:v>
                </c:pt>
                <c:pt idx="158">
                  <c:v>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
        <c:minorUnit val="4.5"/>
      </c:valAx>
      <c:spPr>
        <a:noFill/>
        <a:ln w="12700" cap="flat">
          <a:noFill/>
          <a:miter lim="400000"/>
        </a:ln>
        <a:effectLst/>
      </c:spPr>
    </c:plotArea>
    <c:legend>
      <c:legendPos val="t"/>
      <c:layout>
        <c:manualLayout>
          <c:xMode val="edge"/>
          <c:yMode val="edge"/>
          <c:x val="0.0399392"/>
          <c:y val="0"/>
          <c:w val="0.88744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893"/>
          <c:y val="0.099193"/>
          <c:w val="0.88102"/>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'Italy-main'!$G$4:$G$250</c:f>
              <c:numCache>
                <c:ptCount val="24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16244"/>
          <c:y val="0"/>
          <c:w val="0.8415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747"/>
          <c:y val="0.099193"/>
          <c:w val="0.871488"/>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'France'!$H$4:$H$250</c:f>
              <c:numCache>
                <c:ptCount val="247"/>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pt idx="242">
                  <c:v>897081.000000</c:v>
                </c:pt>
                <c:pt idx="243">
                  <c:v>941530.000000</c:v>
                </c:pt>
                <c:pt idx="244">
                  <c:v>993086.000000</c:v>
                </c:pt>
                <c:pt idx="245">
                  <c:v>1018913.000000</c:v>
                </c:pt>
                <c:pt idx="246">
                  <c:v>1050438.000000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15607"/>
          <c:y val="0"/>
          <c:w val="0.8324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'France'!$B$91:$B$250</c:f>
              <c:strCache>
                <c:ptCount val="16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strCache>
            </c:strRef>
          </c:cat>
          <c:val>
            <c:numRef>
              <c:f>'France'!$G$91:$G$250</c:f>
              <c:numCache>
                <c:ptCount val="160"/>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pt idx="155">
                  <c:v>42032.000000</c:v>
                </c:pt>
                <c:pt idx="156">
                  <c:v>45422.000000</c:v>
                </c:pt>
                <c:pt idx="157">
                  <c:v>52010.000000</c:v>
                </c:pt>
                <c:pt idx="158">
                  <c:v>26771.000000</c:v>
                </c:pt>
                <c:pt idx="159">
                  <c:v>33417.000000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2180"/>
        <c:minorUnit val="609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62145"/>
          <c:y val="0.099193"/>
          <c:w val="0.91539"/>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'France'!$B$91:$B$250</c:f>
              <c:strCache>
                <c:ptCount val="16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strCache>
            </c:strRef>
          </c:cat>
          <c:val>
            <c:numRef>
              <c:f>'France'!$F$91:$F$250</c:f>
              <c:numCache>
                <c:ptCount val="160"/>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pt idx="155">
                  <c:v>298.000000</c:v>
                </c:pt>
                <c:pt idx="156">
                  <c:v>137.000000</c:v>
                </c:pt>
                <c:pt idx="157">
                  <c:v>116.000000</c:v>
                </c:pt>
                <c:pt idx="158">
                  <c:v>257.000000</c:v>
                </c:pt>
                <c:pt idx="159">
                  <c:v>523.000000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586662"/>
          <c:y val="0"/>
          <c:w val="0.87436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2483"/>
          <c:y val="0.099193"/>
          <c:w val="0.848536"/>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'Germany'!$H$4:$H$250</c:f>
              <c:numCache>
                <c:ptCount val="247"/>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110671.000000</c:v>
                </c:pt>
                <c:pt idx="245">
                  <c:v>117605.000000</c:v>
                </c:pt>
                <c:pt idx="246">
                  <c:v>127516.000000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5486"/>
          <c:y val="0"/>
          <c:w val="0.81050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'Germany'!$B$91:$B$250</c:f>
              <c:strCache>
                <c:ptCount val="16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strCache>
            </c:strRef>
          </c:cat>
          <c:val>
            <c:numRef>
              <c:f>'Germany'!$G$91:$G$250</c:f>
              <c:numCache>
                <c:ptCount val="160"/>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8887.000000</c:v>
                </c:pt>
                <c:pt idx="158">
                  <c:v>11875.000000</c:v>
                </c:pt>
                <c:pt idx="159">
                  <c:v>13029.000000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099193"/>
          <c:w val="0.907139"/>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'Germany'!$B$91:$B$250</c:f>
              <c:strCache>
                <c:ptCount val="16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strCache>
            </c:strRef>
          </c:cat>
          <c:val>
            <c:numRef>
              <c:f>'Germany'!$F$91:$F$250</c:f>
              <c:numCache>
                <c:ptCount val="16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27.000000</c:v>
                </c:pt>
                <c:pt idx="158">
                  <c:v>41.000000</c:v>
                </c:pt>
                <c:pt idx="159">
                  <c:v>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'Germany'!$B$140:$B$250</c:f>
              <c:strCache>
                <c:ptCount val="111"/>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pt idx="109">
                  <c:v>26/10/2020</c:v>
                </c:pt>
                <c:pt idx="110">
                  <c:v>27/10/2020</c:v>
                </c:pt>
              </c:strCache>
            </c:strRef>
          </c:cat>
          <c:val>
            <c:numRef>
              <c:f>'Germany'!$G$140:$G$250</c:f>
              <c:numCache>
                <c:ptCount val="111"/>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8887.000000</c:v>
                </c:pt>
                <c:pt idx="109">
                  <c:v>11875.000000</c:v>
                </c:pt>
                <c:pt idx="110">
                  <c:v>13029.000000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747"/>
          <c:y val="0.099193"/>
          <c:w val="0.871488"/>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'Spain'!$H$4:$H$250</c:f>
              <c:numCache>
                <c:ptCount val="247"/>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pt idx="243">
                  <c:v>1075620.000000</c:v>
                </c:pt>
                <c:pt idx="244">
                  <c:v>1104164.000000</c:v>
                </c:pt>
                <c:pt idx="245">
                  <c:v>1121467.000000</c:v>
                </c:pt>
                <c:pt idx="246">
                  <c:v>1139618.000000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15607"/>
          <c:y val="0"/>
          <c:w val="0.8324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664"/>
          <c:y val="0.099193"/>
          <c:w val="0.918578"/>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'Spain'!$B$132:$B$250</c:f>
              <c:strCache>
                <c:ptCount val="11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strCache>
            </c:strRef>
          </c:cat>
          <c:val>
            <c:numRef>
              <c:f>'Spain'!$F$132:$F$250</c:f>
              <c:numCache>
                <c:ptCount val="119"/>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pt idx="115">
                  <c:v>0.000000</c:v>
                </c:pt>
                <c:pt idx="116">
                  <c:v>186.000000</c:v>
                </c:pt>
                <c:pt idx="117">
                  <c:v>93.000000</c:v>
                </c:pt>
                <c:pt idx="118">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08918"/>
          <c:y val="0"/>
          <c:w val="0.87740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466"/>
          <c:y val="0.099193"/>
          <c:w val="0.860039"/>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932,24e</a:t>
                    </a:r>
                    <a:r>
                      <a:rPr b="0" baseline="33200" i="0" strike="noStrike" sz="1000" u="none">
                        <a:solidFill>
                          <a:srgbClr val="444444"/>
                        </a:solidFill>
                        <a:latin typeface="Helvetica Neue"/>
                      </a:rPr>
                      <a:t>0,0319x
R² = 0,6865</a:t>
                    </a:r>
                  </a:p>
                </c:rich>
              </c:tx>
            </c:trendlineLbl>
          </c:trendline>
          <c:cat>
            <c:strRef>
              <c:f>'Spain'!$B$132:$B$134,'Spain'!$B$136:$B$141,'Spain'!$B$144:$B$148,'Spain'!$B$150:$B$155,'Spain'!$B$157:$B$162,'Spain'!$B$164:$B$169,'Spain'!$B$171:$B$190,'Spain'!$B$192:$B$197,'Spain'!$B$199:$B$204,'Spain'!$B$206:$B$211,'Spain'!$B$213:$B$218,'Spain'!$B$220:$B$225,'Spain'!$B$227:$B$232,'Spain'!$B$234:$B$239,'Spain'!$B$241:$B$246,'Spain'!$B$248:$B$250</c:f>
              <c:strCache>
                <c:ptCount val="103"/>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pt idx="100">
                  <c:v>25/10/2020</c:v>
                </c:pt>
                <c:pt idx="101">
                  <c:v>26/10/2020</c:v>
                </c:pt>
                <c:pt idx="102">
                  <c:v>27/10/2020</c:v>
                </c:pt>
              </c:strCache>
            </c:strRef>
          </c:cat>
          <c:val>
            <c:numRef>
              <c:f>'Spain'!$G$132:$G$134,'Spain'!$G$136:$G$141,'Spain'!$G$144:$G$148,'Spain'!$G$150:$G$155,'Spain'!$G$157:$G$162,'Spain'!$G$164:$G$169,'Spain'!$G$171:$G$190,'Spain'!$G$192:$G$197,'Spain'!$G$199:$G$204,'Spain'!$G$206:$G$211,'Spain'!$G$213:$G$218,'Spain'!$G$220:$G$225,'Spain'!$G$227:$G$232,'Spain'!$G$234:$G$239,'Spain'!$G$241:$G$246,'Spain'!$G$248:$G$250</c:f>
              <c:numCache>
                <c:ptCount val="103"/>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pt idx="100">
                  <c:v>28730.000000</c:v>
                </c:pt>
                <c:pt idx="101">
                  <c:v>17396.000000</c:v>
                </c:pt>
                <c:pt idx="102">
                  <c:v>18418.000000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6374"/>
          <c:y val="0"/>
          <c:w val="0.82149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Spain'!$B$248:$B$250</c:f>
              <c:strCache>
                <c:ptCount val="76"/>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pt idx="73">
                  <c:v>25/10/2020</c:v>
                </c:pt>
                <c:pt idx="74">
                  <c:v>26/10/2020</c:v>
                </c:pt>
                <c:pt idx="75">
                  <c:v>27/10/2020</c:v>
                </c:pt>
              </c:strCache>
            </c:strRef>
          </c:cat>
          <c:val>
            <c:numRef>
              <c:f>'Spain'!$F$159:$F$162,'Spain'!$F$164:$F$169,'Spain'!$F$172:$F$173,'Spain'!$F$175:$F$176,'Spain'!$F$179:$F$183,'Spain'!$F$185:$F$190,'Spain'!$F$192:$F$197,'Spain'!$F$199:$F$204,'Spain'!$F$206:$F$211,'Spain'!$F$213:$F$218,'Spain'!$F$220:$F$225,'Spain'!$F$227:$F$232,'Spain'!$F$234:$F$239,'Spain'!$F$241:$F$246,'Spain'!$F$248:$F$250</c:f>
              <c:numCache>
                <c:ptCount val="76"/>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pt idx="73">
                  <c:v>186.000000</c:v>
                </c:pt>
                <c:pt idx="74">
                  <c:v>93.000000</c:v>
                </c:pt>
                <c:pt idx="75">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124"/>
          <c:y val="0.099193"/>
          <c:w val="0.900724"/>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'Italy-prediction'!$D$3:$D$249</c:f>
              <c:numCache>
                <c:ptCount val="24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10851"/>
          <c:y val="0"/>
          <c:w val="0.8603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'Italy-prediction'!$E$3:$E$249</c:f>
              <c:numCache>
                <c:ptCount val="24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'Sweden-main'!$B$6:$B$248</c:f>
              <c:strCache>
                <c:ptCount val="243"/>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strCache>
            </c:strRef>
          </c:cat>
          <c:val>
            <c:numRef>
              <c:f>'Sweden-main'!$M$6:$M$248</c:f>
              <c:numCache>
                <c:ptCount val="24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1668.000000</c:v>
                </c:pt>
                <c:pt idx="239">
                  <c:v>1870.000000</c:v>
                </c:pt>
                <c:pt idx="240">
                  <c:v>1478.000000</c:v>
                </c:pt>
                <c:pt idx="241">
                  <c:v>516.000000</c:v>
                </c:pt>
                <c:pt idx="242">
                  <c:v>922.000000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'Sweden-main'!$P$22:$P$24,'Sweden-main'!$B$22:$B$234</c:f>
              <c:strCache>
                <c:ptCount val="216"/>
                <c:pt idx="0">
                  <c:v>1</c:v>
                </c:pt>
                <c:pt idx="1">
                  <c:v>0</c:v>
                </c:pt>
                <c:pt idx="2">
                  <c:v>3</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pt idx="169">
                  <c:v>27/8/2020</c:v>
                </c:pt>
                <c:pt idx="170">
                  <c:v>28/8/2020</c:v>
                </c:pt>
                <c:pt idx="171">
                  <c:v>29/8/2020</c:v>
                </c:pt>
                <c:pt idx="172">
                  <c:v>30/8/2020</c:v>
                </c:pt>
                <c:pt idx="173">
                  <c:v>31/8/2020</c:v>
                </c:pt>
                <c:pt idx="174">
                  <c:v>1/9/2020</c:v>
                </c:pt>
                <c:pt idx="175">
                  <c:v>2/9/2020</c:v>
                </c:pt>
                <c:pt idx="176">
                  <c:v>3/9/2020</c:v>
                </c:pt>
                <c:pt idx="177">
                  <c:v>4/9/2020</c:v>
                </c:pt>
                <c:pt idx="178">
                  <c:v>5/9/2020</c:v>
                </c:pt>
                <c:pt idx="179">
                  <c:v>6/9/2020</c:v>
                </c:pt>
                <c:pt idx="180">
                  <c:v>7/9/2020</c:v>
                </c:pt>
                <c:pt idx="181">
                  <c:v>8/9/2020</c:v>
                </c:pt>
                <c:pt idx="182">
                  <c:v>9/9/2020</c:v>
                </c:pt>
                <c:pt idx="183">
                  <c:v>10/9/2020</c:v>
                </c:pt>
                <c:pt idx="184">
                  <c:v>11/9/2020</c:v>
                </c:pt>
                <c:pt idx="185">
                  <c:v>12/9/2020</c:v>
                </c:pt>
                <c:pt idx="186">
                  <c:v>13/9/2020</c:v>
                </c:pt>
                <c:pt idx="187">
                  <c:v>14/9/2020</c:v>
                </c:pt>
                <c:pt idx="188">
                  <c:v>15/9/2020</c:v>
                </c:pt>
                <c:pt idx="189">
                  <c:v>16/9/2020</c:v>
                </c:pt>
                <c:pt idx="190">
                  <c:v>17/9/2020</c:v>
                </c:pt>
                <c:pt idx="191">
                  <c:v>18/9/2020</c:v>
                </c:pt>
                <c:pt idx="192">
                  <c:v>19/9/2020</c:v>
                </c:pt>
                <c:pt idx="193">
                  <c:v>20/9/2020</c:v>
                </c:pt>
                <c:pt idx="194">
                  <c:v>21/9/2020</c:v>
                </c:pt>
                <c:pt idx="195">
                  <c:v>22/9/2020</c:v>
                </c:pt>
                <c:pt idx="196">
                  <c:v>23/9/2020</c:v>
                </c:pt>
                <c:pt idx="197">
                  <c:v>24/9/2020</c:v>
                </c:pt>
                <c:pt idx="198">
                  <c:v>25/9/2020</c:v>
                </c:pt>
                <c:pt idx="199">
                  <c:v>26/9/2020</c:v>
                </c:pt>
                <c:pt idx="200">
                  <c:v>27/9/2020</c:v>
                </c:pt>
                <c:pt idx="201">
                  <c:v>28/9/2020</c:v>
                </c:pt>
                <c:pt idx="202">
                  <c:v>29/9/2020</c:v>
                </c:pt>
                <c:pt idx="203">
                  <c:v>30/9/2020</c:v>
                </c:pt>
                <c:pt idx="204">
                  <c:v>1/10/2020</c:v>
                </c:pt>
                <c:pt idx="205">
                  <c:v>2/10/2020</c:v>
                </c:pt>
                <c:pt idx="206">
                  <c:v>3/10/2020</c:v>
                </c:pt>
                <c:pt idx="207">
                  <c:v>4/10/2020</c:v>
                </c:pt>
                <c:pt idx="208">
                  <c:v>5/10/2020</c:v>
                </c:pt>
                <c:pt idx="209">
                  <c:v>6/10/2020</c:v>
                </c:pt>
                <c:pt idx="210">
                  <c:v>7/10/2020</c:v>
                </c:pt>
                <c:pt idx="211">
                  <c:v>8/10/2020</c:v>
                </c:pt>
                <c:pt idx="212">
                  <c:v>9/10/2020</c:v>
                </c:pt>
                <c:pt idx="213">
                  <c:v>10/10/2020</c:v>
                </c:pt>
                <c:pt idx="214">
                  <c:v>11/10/2020</c:v>
                </c:pt>
                <c:pt idx="215">
                  <c:v>12/10/2020</c:v>
                </c:pt>
              </c:strCache>
            </c:strRef>
          </c:cat>
          <c:val>
            <c:numRef>
              <c:f>'Sweden-main'!$Q$22:$Q$237</c:f>
              <c:numCache>
                <c:ptCount val="216"/>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1.000000</c:v>
                </c:pt>
                <c:pt idx="206">
                  <c:v>4.000000</c:v>
                </c:pt>
                <c:pt idx="207">
                  <c:v>3.000000</c:v>
                </c:pt>
                <c:pt idx="208">
                  <c:v>1.000000</c:v>
                </c:pt>
                <c:pt idx="209">
                  <c:v>5.000000</c:v>
                </c:pt>
                <c:pt idx="210">
                  <c:v>4.000000</c:v>
                </c:pt>
                <c:pt idx="211">
                  <c:v>2.000000</c:v>
                </c:pt>
                <c:pt idx="212">
                  <c:v>3.000000</c:v>
                </c:pt>
                <c:pt idx="213">
                  <c:v>1.000000</c:v>
                </c:pt>
                <c:pt idx="214">
                  <c:v>2.000000</c:v>
                </c:pt>
                <c:pt idx="215">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7274"/>
          <c:y val="0.099193"/>
          <c:w val="0.908656"/>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'Belgium'!$B$25:$B$250</c:f>
              <c:strCache>
                <c:ptCount val="226"/>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pt idx="224">
                  <c:v>26/10/2020</c:v>
                </c:pt>
                <c:pt idx="225">
                  <c:v>27/10/2020</c:v>
                </c:pt>
              </c:strCache>
            </c:strRef>
          </c:cat>
          <c:val>
            <c:numRef>
              <c:f>'Belgium'!$G$25:$G$250</c:f>
              <c:numCache>
                <c:ptCount val="226"/>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pt idx="224">
                  <c:v>73.000000</c:v>
                </c:pt>
                <c:pt idx="225">
                  <c:v>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82346"/>
          <c:y val="0"/>
          <c:w val="0.8679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'Belgium'!$H$4:$H$250</c:f>
              <c:numCache>
                <c:ptCount val="247"/>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pt idx="245">
                  <c:v>15622.000000</c:v>
                </c:pt>
                <c:pt idx="246">
                  <c:v>12687.000000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0"/>
        <c:minorUnit val="900"/>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826"/>
          <c:y val="0.099193"/>
          <c:w val="0.90822"/>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'France'!$B$14:$B$250</c:f>
              <c:strCache>
                <c:ptCount val="23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strCache>
            </c:strRef>
          </c:cat>
          <c:val>
            <c:numRef>
              <c:f>'France'!$F$14:$F$250</c:f>
              <c:numCache>
                <c:ptCount val="237"/>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pt idx="232">
                  <c:v>298.000000</c:v>
                </c:pt>
                <c:pt idx="233">
                  <c:v>137.000000</c:v>
                </c:pt>
                <c:pt idx="234">
                  <c:v>116.000000</c:v>
                </c:pt>
                <c:pt idx="235">
                  <c:v>257.000000</c:v>
                </c:pt>
                <c:pt idx="236">
                  <c:v>523.000000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15934"/>
          <c:y val="0"/>
          <c:w val="0.8675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'France'!$G$4:$G$250</c:f>
              <c:numCache>
                <c:ptCount val="247"/>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pt idx="242">
                  <c:v>42032.000000</c:v>
                </c:pt>
                <c:pt idx="243">
                  <c:v>45422.000000</c:v>
                </c:pt>
                <c:pt idx="244">
                  <c:v>52010.000000</c:v>
                </c:pt>
                <c:pt idx="245">
                  <c:v>26771.000000</c:v>
                </c:pt>
                <c:pt idx="246">
                  <c:v>33417.000000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437.5"/>
        <c:minorUnit val="4218.75"/>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'Germany'!$B$22:$B$250</c:f>
              <c:strCache>
                <c:ptCount val="22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pt idx="224">
                  <c:v>23/10/2020</c:v>
                </c:pt>
                <c:pt idx="225">
                  <c:v>24/10/2020</c:v>
                </c:pt>
                <c:pt idx="226">
                  <c:v>25/10/2020</c:v>
                </c:pt>
                <c:pt idx="227">
                  <c:v>26/10/2020</c:v>
                </c:pt>
                <c:pt idx="228">
                  <c:v>27/10/2020</c:v>
                </c:pt>
              </c:strCache>
            </c:strRef>
          </c:cat>
          <c:val>
            <c:numRef>
              <c:f>'Germany'!$F$22:$F$250</c:f>
              <c:numCache>
                <c:ptCount val="22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pt idx="224">
                  <c:v>48.000000</c:v>
                </c:pt>
                <c:pt idx="225">
                  <c:v>27.000000</c:v>
                </c:pt>
                <c:pt idx="226">
                  <c:v>27.000000</c:v>
                </c:pt>
                <c:pt idx="227">
                  <c:v>41.000000</c:v>
                </c:pt>
                <c:pt idx="228">
                  <c:v>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'Germany'!$G$4:$G$250</c:f>
              <c:numCache>
                <c:ptCount val="24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8887.000000</c:v>
                </c:pt>
                <c:pt idx="245">
                  <c:v>11875.000000</c:v>
                </c:pt>
                <c:pt idx="246">
                  <c:v>13029.000000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00"/>
        <c:minorUnit val="800"/>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826"/>
          <c:y val="0.099193"/>
          <c:w val="0.90822"/>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'Spain'!$B$14:$B$250</c:f>
              <c:strCache>
                <c:ptCount val="23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strCache>
            </c:strRef>
          </c:cat>
          <c:val>
            <c:numRef>
              <c:f>'Spain'!$F$14:$F$250</c:f>
              <c:numCache>
                <c:ptCount val="23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pt idx="232">
                  <c:v>231.000000</c:v>
                </c:pt>
                <c:pt idx="233">
                  <c:v>0.000000</c:v>
                </c:pt>
                <c:pt idx="234">
                  <c:v>186.000000</c:v>
                </c:pt>
                <c:pt idx="235">
                  <c:v>93.000000</c:v>
                </c:pt>
                <c:pt idx="236">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15934"/>
          <c:y val="0"/>
          <c:w val="0.8675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'Spain'!$B$4:$B$250</c:f>
              <c:strCache>
                <c:ptCount val="24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'Spain'!$G$4:$G$250</c:f>
              <c:numCache>
                <c:ptCount val="24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pt idx="243">
                  <c:v>0.000000</c:v>
                </c:pt>
                <c:pt idx="244">
                  <c:v>28730.000000</c:v>
                </c:pt>
                <c:pt idx="245">
                  <c:v>17396.000000</c:v>
                </c:pt>
                <c:pt idx="246">
                  <c:v>18418.000000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335"/>
          <c:y val="0.099193"/>
          <c:w val="0.902316"/>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'Italy-main'!$D$4:$D$250</c:f>
              <c:numCache>
                <c:ptCount val="247"/>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pt idx="245">
                  <c:v>1284.000000</c:v>
                </c:pt>
                <c:pt idx="246">
                  <c:v>1411.000000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193"/>
          <c:y val="0"/>
          <c:w val="0.8618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55"/>
          <c:y val="0.099193"/>
          <c:w val="0.878153"/>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'Italy-main2'!$E$4:$E$250</c:f>
              <c:numCache>
                <c:ptCount val="24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6137"/>
          <c:y val="0"/>
          <c:w val="0.8387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55"/>
          <c:y val="0.099193"/>
          <c:w val="0.878153"/>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'Italy-main2'!$Q$4:$Q$250</c:f>
              <c:numCache>
                <c:ptCount val="247"/>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pt idx="245">
                  <c:v>0.136399</c:v>
                </c:pt>
                <c:pt idx="246">
                  <c:v>0.126085</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46137"/>
          <c:y val="0"/>
          <c:w val="0.8387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2483"/>
          <c:y val="0.099193"/>
          <c:w val="0.848536"/>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'Italy-main2'!$P$4:$P$250</c:f>
              <c:numCache>
                <c:ptCount val="247"/>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pt idx="245">
                  <c:v>124686.000000</c:v>
                </c:pt>
                <c:pt idx="246">
                  <c:v>174398.000000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5486"/>
          <c:y val="0"/>
          <c:w val="0.81050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'Italy-main2'!$R$4:$R$250</c:f>
              <c:numCache>
                <c:ptCount val="247"/>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pt idx="245">
                  <c:v>17007.000000</c:v>
                </c:pt>
                <c:pt idx="246">
                  <c:v>21989.000000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0,0196x + 107,79
R² = 0,0955</a:t>
                    </a:r>
                  </a:p>
                </c:rich>
              </c:tx>
            </c:trendlineLbl>
          </c:trendline>
          <c:xVal>
            <c:numRef>
              <c:f>'Italy-prediction'!$E$3:$E$249</c:f>
              <c:numCache>
                <c:ptCount val="24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numCache>
            </c:numRef>
          </c:xVal>
          <c:yVal>
            <c:numRef>
              <c:f>'Italy-prediction'!$D$3:$D$249</c:f>
              <c:numCache>
                <c:ptCount val="24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7500"/>
        <c:minorUnit val="37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'Italy-prediction'!$E$3:$E$249</c:f>
              <c:numCache>
                <c:ptCount val="24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4233"/>
          <c:y val="0.099193"/>
          <c:w val="0.89049"/>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'Italy-prediction'!$G$3:$G$249</c:f>
              <c:numCache>
                <c:ptCount val="247"/>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pt idx="245">
                  <c:v>-4261.000000</c:v>
                </c:pt>
                <c:pt idx="246">
                  <c:v>4982.000000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52596"/>
          <c:y val="0"/>
          <c:w val="0.8365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1434"/>
          <c:y val="0.099193"/>
          <c:w val="0.922127"/>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'Italy-prediction'!$F$3:$F$249</c:f>
              <c:numCache>
                <c:ptCount val="247"/>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pt idx="245">
                  <c:v>13.000000</c:v>
                </c:pt>
                <c:pt idx="246">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20754"/>
          <c:y val="0"/>
          <c:w val="0.8669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06"/>
          <c:y val="0.099193"/>
          <c:w val="0.889035"/>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'Italy-main'!$J$4:$J$250</c:f>
              <c:numCache>
                <c:ptCount val="24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296"/>
          <c:y val="0"/>
          <c:w val="0.8491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784"/>
          <c:y val="0.099193"/>
          <c:w val="0.91091"/>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'Italy-prediction'!$D$3:$D$249</c:f>
              <c:numCache>
                <c:ptCount val="24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0467"/>
          <c:y val="0"/>
          <c:w val="0.870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36"/>
          <c:y val="0.099193"/>
          <c:w val="0.89076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'Italy-prediction'!$E$3:$E$249</c:f>
              <c:numCache>
                <c:ptCount val="24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4683"/>
          <c:y val="0"/>
          <c:w val="0.85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55"/>
          <c:y val="0.099193"/>
          <c:w val="0.878153"/>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'Italy-main2'!$E$4:$E$250</c:f>
              <c:numCache>
                <c:ptCount val="24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6137"/>
          <c:y val="0"/>
          <c:w val="0.8387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'Italy-prediction'!$B$123:$B$249</c:f>
              <c:strCache>
                <c:ptCount val="127"/>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pt idx="125">
                  <c:v>26/10/2020</c:v>
                </c:pt>
                <c:pt idx="126">
                  <c:v>27/10/2020</c:v>
                </c:pt>
              </c:strCache>
            </c:strRef>
          </c:cat>
          <c:val>
            <c:numRef>
              <c:f>'Italy-prediction'!$E$123:$E$249</c:f>
              <c:numCache>
                <c:ptCount val="127"/>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pt idx="125">
                  <c:v>17012.000000</c:v>
                </c:pt>
                <c:pt idx="126">
                  <c:v>21994.000000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224"/>
          <c:y val="0.099193"/>
          <c:w val="0.911603"/>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'Italy-prediction'!$B$131:$B$175,'Italy-prediction'!$B$177:$B$249</c:f>
              <c:strCache>
                <c:ptCount val="11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pt idx="116">
                  <c:v>26/10/2020</c:v>
                </c:pt>
                <c:pt idx="117">
                  <c:v>27/10/2020</c:v>
                </c:pt>
              </c:strCache>
            </c:strRef>
          </c:cat>
          <c:val>
            <c:numRef>
              <c:f>'Italy-prediction'!$D$131:$D$175,'Italy-prediction'!$D$177:$D$249</c:f>
              <c:numCache>
                <c:ptCount val="118"/>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pt idx="116">
                  <c:v>141.000000</c:v>
                </c:pt>
                <c:pt idx="117">
                  <c:v>221.000000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5053"/>
          <c:y val="0"/>
          <c:w val="0.8707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6338"/>
          <c:y val="0.099193"/>
          <c:w val="0.882858"/>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'Italy-prediction'!$B$177:$B$249</c:f>
              <c:strCache>
                <c:ptCount val="73"/>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pt idx="71">
                  <c:v>26/10/2020</c:v>
                </c:pt>
                <c:pt idx="72">
                  <c:v>27/10/2020</c:v>
                </c:pt>
              </c:strCache>
            </c:strRef>
          </c:cat>
          <c:val>
            <c:numRef>
              <c:f>'Italy-prediction'!$D$177:$D$249</c:f>
              <c:numCache>
                <c:ptCount val="73"/>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pt idx="71">
                  <c:v>141.000000</c:v>
                </c:pt>
                <c:pt idx="72">
                  <c:v>221.000000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53537"/>
          <c:y val="0"/>
          <c:w val="0.8432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666,77e</a:t>
                    </a:r>
                    <a:r>
                      <a:rPr b="0" baseline="33200" i="0" strike="noStrike" sz="1000" u="none">
                        <a:solidFill>
                          <a:srgbClr val="444444"/>
                        </a:solidFill>
                        <a:latin typeface="Helvetica Neue"/>
                      </a:rPr>
                      <a:t>0,0494x
R² = 0,8289</a:t>
                    </a:r>
                  </a:p>
                </c:rich>
              </c:tx>
            </c:trendlineLbl>
          </c:trendline>
          <c:cat>
            <c:strRef>
              <c:f>'Italy-prediction'!$B$190:$B$249</c:f>
              <c:strCache>
                <c:ptCount val="60"/>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pt idx="58">
                  <c:v>26/10/2020</c:v>
                </c:pt>
                <c:pt idx="59">
                  <c:v>27/10/2020</c:v>
                </c:pt>
              </c:strCache>
            </c:strRef>
          </c:cat>
          <c:val>
            <c:numRef>
              <c:f>'Italy-prediction'!$E$190:$E$249</c:f>
              <c:numCache>
                <c:ptCount val="60"/>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pt idx="58">
                  <c:v>17012.000000</c:v>
                </c:pt>
                <c:pt idx="59">
                  <c:v>21994.000000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335"/>
          <c:y val="0.099193"/>
          <c:w val="0.902316"/>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'Calabria-main'!$K$4:$K$250</c:f>
              <c:numCache>
                <c:ptCount val="24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pt idx="245">
                  <c:v>3970.000000</c:v>
                </c:pt>
                <c:pt idx="246">
                  <c:v>4204.000000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193"/>
          <c:y val="0"/>
          <c:w val="0.8618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3875"/>
          <c:y val="0.099193"/>
          <c:w val="0.907398"/>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'Calabria-main'!$D$4:$D$250</c:f>
              <c:numCache>
                <c:ptCount val="24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pt idx="245">
                  <c:v>9.000000</c:v>
                </c:pt>
                <c:pt idx="246">
                  <c:v>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5905"/>
          <c:y val="0"/>
          <c:w val="0.8667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82"/>
          <c:y val="0.099193"/>
          <c:w val="0.912538"/>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'Calabria-main'!$J$4:$J$250</c:f>
              <c:numCache>
                <c:ptCount val="24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
        <c:minorUnit val="15"/>
      </c:valAx>
      <c:spPr>
        <a:noFill/>
        <a:ln w="12700" cap="flat">
          <a:noFill/>
          <a:miter lim="400000"/>
        </a:ln>
        <a:effectLst/>
      </c:spPr>
    </c:plotArea>
    <c:legend>
      <c:legendPos val="t"/>
      <c:layout>
        <c:manualLayout>
          <c:xMode val="edge"/>
          <c:yMode val="edge"/>
          <c:x val="0.0505572"/>
          <c:y val="0"/>
          <c:w val="0.87163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784"/>
          <c:y val="0.099193"/>
          <c:w val="0.91091"/>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'Calabria-main'!$J$4:$J$250</c:f>
              <c:numCache>
                <c:ptCount val="24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467"/>
          <c:y val="0"/>
          <c:w val="0.870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335"/>
          <c:y val="0.099193"/>
          <c:w val="0.902316"/>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'Calabria-main'!$I$4:$I$250</c:f>
              <c:numCache>
                <c:ptCount val="24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
        <c:minorUnit val="225"/>
      </c:valAx>
      <c:spPr>
        <a:noFill/>
        <a:ln w="12700" cap="flat">
          <a:noFill/>
          <a:miter lim="400000"/>
        </a:ln>
        <a:effectLst/>
      </c:spPr>
    </c:plotArea>
    <c:legend>
      <c:legendPos val="t"/>
      <c:layout>
        <c:manualLayout>
          <c:xMode val="edge"/>
          <c:yMode val="edge"/>
          <c:x val="0.061193"/>
          <c:y val="0"/>
          <c:w val="0.8618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124"/>
          <c:y val="0.099193"/>
          <c:w val="0.900724"/>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'Calabria-main'!$I$4:$I$250</c:f>
              <c:numCache>
                <c:ptCount val="24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10851"/>
          <c:y val="0"/>
          <c:w val="0.8603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14"/>
          <c:y val="0.099193"/>
          <c:w val="0.873607"/>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'Italy-main'!$I$4:$I$250</c:f>
              <c:numCache>
                <c:ptCount val="24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pt idx="245">
                  <c:v>268626.000000</c:v>
                </c:pt>
                <c:pt idx="246">
                  <c:v>271988.000000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376"/>
          <c:y val="0"/>
          <c:w val="0.8344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335"/>
          <c:y val="0.099193"/>
          <c:w val="0.902316"/>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'Calabria-main'!$G$4:$G$250</c:f>
              <c:numCache>
                <c:ptCount val="24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1193"/>
          <c:y val="0"/>
          <c:w val="0.8618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124"/>
          <c:y val="0.099193"/>
          <c:w val="0.900724"/>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'Calabria-main'!$B$4:$B$250</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'Calabria-main'!$G$4:$G$250</c:f>
              <c:numCache>
                <c:ptCount val="24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0851"/>
          <c:y val="0"/>
          <c:w val="0.8603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784"/>
          <c:y val="0.099193"/>
          <c:w val="0.91091"/>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'Calabria-prediction'!$C$3:$C$249</c:f>
              <c:numCache>
                <c:ptCount val="24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pt idx="245">
                  <c:v>171.000000</c:v>
                </c:pt>
                <c:pt idx="246">
                  <c:v>141.000000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0467"/>
          <c:y val="0"/>
          <c:w val="0.870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784"/>
          <c:y val="0.099193"/>
          <c:w val="0.9109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strCache>
            </c:strRef>
          </c:cat>
          <c:val>
            <c:numRef>
              <c:f>'Calabria-prediction'!$E$3:$E$249</c:f>
              <c:numCache>
                <c:ptCount val="24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pt idx="245">
                  <c:v>180.000000</c:v>
                </c:pt>
                <c:pt idx="246">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50467"/>
          <c:y val="0"/>
          <c:w val="0.8700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0295"/>
          <c:y val="0.099193"/>
          <c:w val="0.860322"/>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'Calabria-prediction'!$B$3:$B$249</c:f>
              <c:strCache>
                <c:ptCount val="24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
                </c:pt>
              </c:strCache>
            </c:strRef>
          </c:cat>
          <c:val>
            <c:numRef>
              <c:f>'Calabria-prediction'!$H$3:$H$249</c:f>
              <c:numCache>
                <c:ptCount val="247"/>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pt idx="245">
                  <c:v>2527.000000</c:v>
                </c:pt>
                <c:pt idx="246">
                  <c:v>2858.000000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3201"/>
          <c:y val="0"/>
          <c:w val="0.82176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0124"/>
          <c:y val="0.099193"/>
          <c:w val="0.877792"/>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'Calabria-prediction'!$B$85:$B$249</c:f>
              <c:strCache>
                <c:ptCount val="16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strCache>
            </c:strRef>
          </c:cat>
          <c:val>
            <c:numRef>
              <c:f>'Calabria-prediction'!$E$85:$E$249</c:f>
              <c:numCache>
                <c:ptCount val="165"/>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pt idx="163">
                  <c:v>180.000000</c:v>
                </c:pt>
                <c:pt idx="164">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4444"/>
        <c:minorUnit val="16.7222"/>
      </c:valAx>
      <c:spPr>
        <a:noFill/>
        <a:ln w="12700" cap="flat">
          <a:noFill/>
          <a:miter lim="400000"/>
        </a:ln>
        <a:effectLst/>
      </c:spPr>
    </c:plotArea>
    <c:legend>
      <c:legendPos val="t"/>
      <c:layout>
        <c:manualLayout>
          <c:xMode val="edge"/>
          <c:yMode val="edge"/>
          <c:x val="0.0867741"/>
          <c:y val="0"/>
          <c:w val="0.8384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27196"/>
          <c:y val="0.099193"/>
          <c:w val="0.917799"/>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'Calabria-prediction'!$B$85:$B$249</c:f>
              <c:strCache>
                <c:ptCount val="16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strCache>
            </c:strRef>
          </c:cat>
          <c:val>
            <c:numRef>
              <c:f>'Calabria-prediction'!$D$85:$D$249</c:f>
              <c:numCache>
                <c:ptCount val="165"/>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pt idx="163">
                  <c:v>2.000000</c:v>
                </c:pt>
                <c:pt idx="164">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6"/>
        <c:minorUnit val="0.3"/>
      </c:valAx>
      <c:spPr>
        <a:noFill/>
        <a:ln w="12700" cap="flat">
          <a:noFill/>
          <a:miter lim="400000"/>
        </a:ln>
        <a:effectLst/>
      </c:spPr>
    </c:plotArea>
    <c:legend>
      <c:legendPos val="t"/>
      <c:layout>
        <c:manualLayout>
          <c:xMode val="edge"/>
          <c:yMode val="edge"/>
          <c:x val="0.0451514"/>
          <c:y val="0"/>
          <c:w val="0.87666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201"/>
          <c:y val="0.099193"/>
          <c:w val="0.90528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'Calabria-prediction'!$B$143:$B$249</c:f>
              <c:strCache>
                <c:ptCount val="107"/>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strCache>
            </c:strRef>
          </c:cat>
          <c:val>
            <c:numRef>
              <c:f>'Calabria-prediction'!$E$143:$E$249</c:f>
              <c:numCache>
                <c:ptCount val="107"/>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pt idx="105">
                  <c:v>180.000000</c:v>
                </c:pt>
                <c:pt idx="106">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1551"/>
          <c:y val="0"/>
          <c:w val="0.8647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'Italy-mobility'!$W$4:$W$249</c:f>
              <c:numCache>
                <c:ptCount val="246"/>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pt idx="244">
                  <c:v>4.650000</c:v>
                </c:pt>
                <c:pt idx="245">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3943"/>
          <c:y val="0.056799"/>
          <c:w val="0.943529"/>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'Italy-mobility'!$K$4:$K$249</c:f>
              <c:numCache>
                <c:ptCount val="246"/>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pt idx="244">
                  <c:v>-1.000000</c:v>
                </c:pt>
                <c:pt idx="245">
                  <c:v>0.000000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'Italy-mobility'!$N$4:$N$249</c:f>
              <c:numCache>
                <c:ptCount val="246"/>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pt idx="244">
                  <c:v>-4.000000</c:v>
                </c:pt>
                <c:pt idx="245">
                  <c:v>3.000000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'Italy-mobility'!$V$4:$V$249</c:f>
              <c:numCache>
                <c:ptCount val="246"/>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pt idx="244">
                  <c:v>11.000000</c:v>
                </c:pt>
                <c:pt idx="245">
                  <c:v>4.000000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'Italy-mobility'!$G$4:$G$249</c:f>
              <c:numCache>
                <c:ptCount val="246"/>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pt idx="244">
                  <c:v>11.000000</c:v>
                </c:pt>
                <c:pt idx="245">
                  <c:v>6.000000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'Italy-mobility'!$B$4:$B$249</c:f>
              <c:strCache>
                <c:ptCount val="24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strCache>
            </c:strRef>
          </c:cat>
          <c:val>
            <c:numRef>
              <c:f>'Italy-mobility'!$J$4:$J$249</c:f>
              <c:numCache>
                <c:ptCount val="246"/>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pt idx="244">
                  <c:v>0.000000</c:v>
                </c:pt>
                <c:pt idx="245">
                  <c:v>2.000000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37807"/>
          <c:y val="0"/>
          <c:w val="0.850027"/>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Italy-mobility'!$X$248</c:f>
              <c:numCache>
                <c:ptCount val="35"/>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pt idx="34">
                  <c:v>9.078571</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Italy-mobility'!$Y$246</c:f>
              <c:numCache>
                <c:ptCount val="35"/>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pt idx="34">
                  <c:v>10.350000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Italy-mobility'!$Z$247</c:f>
              <c:numCache>
                <c:ptCount val="35"/>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pt idx="34">
                  <c:v>5.900000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18236"/>
          <c:y val="0.0571339"/>
          <c:w val="0.947928"/>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'Italy-mobility'!$E$4:$E$62,'Italy-mobility'!$B$4:$B$96,'Italy-mobility'!$B$4:$B$97</c:f>
              <c:strCache>
                <c:ptCount val="24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24/02/20</c:v>
                </c:pt>
                <c:pt idx="60">
                  <c:v>25/02/20</c:v>
                </c:pt>
                <c:pt idx="61">
                  <c:v>26/02/20</c:v>
                </c:pt>
                <c:pt idx="62">
                  <c:v>27/02/20</c:v>
                </c:pt>
                <c:pt idx="63">
                  <c:v>28/02/20</c:v>
                </c:pt>
                <c:pt idx="64">
                  <c:v>29/02/20</c:v>
                </c:pt>
                <c:pt idx="65">
                  <c:v>01/03/20</c:v>
                </c:pt>
                <c:pt idx="66">
                  <c:v>02/03/20</c:v>
                </c:pt>
                <c:pt idx="67">
                  <c:v>03/03/20</c:v>
                </c:pt>
                <c:pt idx="68">
                  <c:v>04/03/20</c:v>
                </c:pt>
                <c:pt idx="69">
                  <c:v>05/03/20</c:v>
                </c:pt>
                <c:pt idx="70">
                  <c:v>06/03/20</c:v>
                </c:pt>
                <c:pt idx="71">
                  <c:v>07/03/20</c:v>
                </c:pt>
                <c:pt idx="72">
                  <c:v>08/03/20</c:v>
                </c:pt>
                <c:pt idx="73">
                  <c:v>09/03/20</c:v>
                </c:pt>
                <c:pt idx="74">
                  <c:v>10/03/20</c:v>
                </c:pt>
                <c:pt idx="75">
                  <c:v>11/03/20</c:v>
                </c:pt>
                <c:pt idx="76">
                  <c:v>12/03/20</c:v>
                </c:pt>
                <c:pt idx="77">
                  <c:v>13/03/20</c:v>
                </c:pt>
                <c:pt idx="78">
                  <c:v>14/03/20</c:v>
                </c:pt>
                <c:pt idx="79">
                  <c:v>15/03/20</c:v>
                </c:pt>
                <c:pt idx="80">
                  <c:v>16/03/20</c:v>
                </c:pt>
                <c:pt idx="81">
                  <c:v>17/03/20</c:v>
                </c:pt>
                <c:pt idx="82">
                  <c:v>18/03/20</c:v>
                </c:pt>
                <c:pt idx="83">
                  <c:v>19/03/20</c:v>
                </c:pt>
                <c:pt idx="84">
                  <c:v>20/03/20</c:v>
                </c:pt>
                <c:pt idx="85">
                  <c:v>21/03/20</c:v>
                </c:pt>
                <c:pt idx="86">
                  <c:v>22/03/20</c:v>
                </c:pt>
                <c:pt idx="87">
                  <c:v>23/03/20</c:v>
                </c:pt>
                <c:pt idx="88">
                  <c:v>24/03/20</c:v>
                </c:pt>
                <c:pt idx="89">
                  <c:v>25/03/20</c:v>
                </c:pt>
                <c:pt idx="90">
                  <c:v>26/03/20</c:v>
                </c:pt>
                <c:pt idx="91">
                  <c:v>27/03/20</c:v>
                </c:pt>
                <c:pt idx="92">
                  <c:v>28/03/20</c:v>
                </c:pt>
                <c:pt idx="93">
                  <c:v>29/03/20</c:v>
                </c:pt>
                <c:pt idx="94">
                  <c:v>30/03/20</c:v>
                </c:pt>
                <c:pt idx="95">
                  <c:v>31/03/20</c:v>
                </c:pt>
                <c:pt idx="96">
                  <c:v>01/04/20</c:v>
                </c:pt>
                <c:pt idx="97">
                  <c:v>02/04/20</c:v>
                </c:pt>
                <c:pt idx="98">
                  <c:v>03/04/20</c:v>
                </c:pt>
                <c:pt idx="99">
                  <c:v>4/4/2020</c:v>
                </c:pt>
                <c:pt idx="100">
                  <c:v>5/4/2020</c:v>
                </c:pt>
                <c:pt idx="101">
                  <c:v>6/4/2020</c:v>
                </c:pt>
                <c:pt idx="102">
                  <c:v>7/4/2020</c:v>
                </c:pt>
                <c:pt idx="103">
                  <c:v>8/4/2020</c:v>
                </c:pt>
                <c:pt idx="104">
                  <c:v>9/4/2020</c:v>
                </c:pt>
                <c:pt idx="105">
                  <c:v>10/4/2020</c:v>
                </c:pt>
                <c:pt idx="106">
                  <c:v>11/4/2020</c:v>
                </c:pt>
                <c:pt idx="107">
                  <c:v>12/4/2020</c:v>
                </c:pt>
                <c:pt idx="108">
                  <c:v>13/4/2020</c:v>
                </c:pt>
                <c:pt idx="109">
                  <c:v>14/4/2020</c:v>
                </c:pt>
                <c:pt idx="110">
                  <c:v>15/4/2020</c:v>
                </c:pt>
                <c:pt idx="111">
                  <c:v>16/4/2020</c:v>
                </c:pt>
                <c:pt idx="112">
                  <c:v>17/4/2020</c:v>
                </c:pt>
                <c:pt idx="113">
                  <c:v>18/4/2020</c:v>
                </c:pt>
                <c:pt idx="114">
                  <c:v>19/4/2020</c:v>
                </c:pt>
                <c:pt idx="115">
                  <c:v>20/4/2020</c:v>
                </c:pt>
                <c:pt idx="116">
                  <c:v>21/4/2020</c:v>
                </c:pt>
                <c:pt idx="117">
                  <c:v>22/4/2020</c:v>
                </c:pt>
                <c:pt idx="118">
                  <c:v>23/4/2020</c:v>
                </c:pt>
                <c:pt idx="119">
                  <c:v>24/4/2020</c:v>
                </c:pt>
                <c:pt idx="120">
                  <c:v>25/4/2020</c:v>
                </c:pt>
                <c:pt idx="121">
                  <c:v>26/4/2020</c:v>
                </c:pt>
                <c:pt idx="122">
                  <c:v>27/4/2020</c:v>
                </c:pt>
                <c:pt idx="123">
                  <c:v>28/4/2020</c:v>
                </c:pt>
                <c:pt idx="124">
                  <c:v>29/4/2020</c:v>
                </c:pt>
                <c:pt idx="125">
                  <c:v>30/4/2020</c:v>
                </c:pt>
                <c:pt idx="126">
                  <c:v>1/5/2020</c:v>
                </c:pt>
                <c:pt idx="127">
                  <c:v>2/5/2020</c:v>
                </c:pt>
                <c:pt idx="128">
                  <c:v>3/5/2020</c:v>
                </c:pt>
                <c:pt idx="129">
                  <c:v>4/5/2020</c:v>
                </c:pt>
                <c:pt idx="130">
                  <c:v>5/5/2020</c:v>
                </c:pt>
                <c:pt idx="131">
                  <c:v>6/5/2020</c:v>
                </c:pt>
                <c:pt idx="132">
                  <c:v>7/5/2020</c:v>
                </c:pt>
                <c:pt idx="133">
                  <c:v>8/5/2020</c:v>
                </c:pt>
                <c:pt idx="134">
                  <c:v>9/5/2020</c:v>
                </c:pt>
                <c:pt idx="135">
                  <c:v>10/5/2020</c:v>
                </c:pt>
                <c:pt idx="136">
                  <c:v>11/5/2020</c:v>
                </c:pt>
                <c:pt idx="137">
                  <c:v>12/5/2020</c:v>
                </c:pt>
                <c:pt idx="138">
                  <c:v>13/5/2020</c:v>
                </c:pt>
                <c:pt idx="139">
                  <c:v>14/5/2020</c:v>
                </c:pt>
                <c:pt idx="140">
                  <c:v>15/5/2020</c:v>
                </c:pt>
                <c:pt idx="141">
                  <c:v>16/5/2020</c:v>
                </c:pt>
                <c:pt idx="142">
                  <c:v>17/5/2020</c:v>
                </c:pt>
                <c:pt idx="143">
                  <c:v>18/5/2020</c:v>
                </c:pt>
                <c:pt idx="144">
                  <c:v>19/5/2020</c:v>
                </c:pt>
                <c:pt idx="145">
                  <c:v>20/5/2020</c:v>
                </c:pt>
                <c:pt idx="146">
                  <c:v>21/5/2020</c:v>
                </c:pt>
                <c:pt idx="147">
                  <c:v>22/5/2020</c:v>
                </c:pt>
                <c:pt idx="148">
                  <c:v>23/5/2020</c:v>
                </c:pt>
                <c:pt idx="149">
                  <c:v>24/5/2020</c:v>
                </c:pt>
                <c:pt idx="150">
                  <c:v>25/5/2020</c:v>
                </c:pt>
                <c:pt idx="151">
                  <c:v>26/5/2020</c:v>
                </c:pt>
                <c:pt idx="152">
                  <c:v>24/02/20</c:v>
                </c:pt>
                <c:pt idx="153">
                  <c:v>25/02/20</c:v>
                </c:pt>
                <c:pt idx="154">
                  <c:v>26/02/20</c:v>
                </c:pt>
                <c:pt idx="155">
                  <c:v>27/02/20</c:v>
                </c:pt>
                <c:pt idx="156">
                  <c:v>28/02/20</c:v>
                </c:pt>
                <c:pt idx="157">
                  <c:v>29/02/20</c:v>
                </c:pt>
                <c:pt idx="158">
                  <c:v>01/03/20</c:v>
                </c:pt>
                <c:pt idx="159">
                  <c:v>02/03/20</c:v>
                </c:pt>
                <c:pt idx="160">
                  <c:v>03/03/20</c:v>
                </c:pt>
                <c:pt idx="161">
                  <c:v>04/03/20</c:v>
                </c:pt>
                <c:pt idx="162">
                  <c:v>05/03/20</c:v>
                </c:pt>
                <c:pt idx="163">
                  <c:v>06/03/20</c:v>
                </c:pt>
                <c:pt idx="164">
                  <c:v>07/03/20</c:v>
                </c:pt>
                <c:pt idx="165">
                  <c:v>08/03/20</c:v>
                </c:pt>
                <c:pt idx="166">
                  <c:v>09/03/20</c:v>
                </c:pt>
                <c:pt idx="167">
                  <c:v>10/03/20</c:v>
                </c:pt>
                <c:pt idx="168">
                  <c:v>11/03/20</c:v>
                </c:pt>
                <c:pt idx="169">
                  <c:v>12/03/20</c:v>
                </c:pt>
                <c:pt idx="170">
                  <c:v>13/03/20</c:v>
                </c:pt>
                <c:pt idx="171">
                  <c:v>14/03/20</c:v>
                </c:pt>
                <c:pt idx="172">
                  <c:v>15/03/20</c:v>
                </c:pt>
                <c:pt idx="173">
                  <c:v>16/03/20</c:v>
                </c:pt>
                <c:pt idx="174">
                  <c:v>17/03/20</c:v>
                </c:pt>
                <c:pt idx="175">
                  <c:v>18/03/20</c:v>
                </c:pt>
                <c:pt idx="176">
                  <c:v>19/03/20</c:v>
                </c:pt>
                <c:pt idx="177">
                  <c:v>20/03/20</c:v>
                </c:pt>
                <c:pt idx="178">
                  <c:v>21/03/20</c:v>
                </c:pt>
                <c:pt idx="179">
                  <c:v>22/03/20</c:v>
                </c:pt>
                <c:pt idx="180">
                  <c:v>23/03/20</c:v>
                </c:pt>
                <c:pt idx="181">
                  <c:v>24/03/20</c:v>
                </c:pt>
                <c:pt idx="182">
                  <c:v>25/03/20</c:v>
                </c:pt>
                <c:pt idx="183">
                  <c:v>26/03/20</c:v>
                </c:pt>
                <c:pt idx="184">
                  <c:v>27/03/20</c:v>
                </c:pt>
                <c:pt idx="185">
                  <c:v>28/03/20</c:v>
                </c:pt>
                <c:pt idx="186">
                  <c:v>29/03/20</c:v>
                </c:pt>
                <c:pt idx="187">
                  <c:v>30/03/20</c:v>
                </c:pt>
                <c:pt idx="188">
                  <c:v>31/03/20</c:v>
                </c:pt>
                <c:pt idx="189">
                  <c:v>01/04/20</c:v>
                </c:pt>
                <c:pt idx="190">
                  <c:v>02/04/20</c:v>
                </c:pt>
                <c:pt idx="191">
                  <c:v>03/04/20</c:v>
                </c:pt>
                <c:pt idx="192">
                  <c:v>4/4/2020</c:v>
                </c:pt>
                <c:pt idx="193">
                  <c:v>5/4/2020</c:v>
                </c:pt>
                <c:pt idx="194">
                  <c:v>6/4/2020</c:v>
                </c:pt>
                <c:pt idx="195">
                  <c:v>7/4/2020</c:v>
                </c:pt>
                <c:pt idx="196">
                  <c:v>8/4/2020</c:v>
                </c:pt>
                <c:pt idx="197">
                  <c:v>9/4/2020</c:v>
                </c:pt>
                <c:pt idx="198">
                  <c:v>10/4/2020</c:v>
                </c:pt>
                <c:pt idx="199">
                  <c:v>11/4/2020</c:v>
                </c:pt>
                <c:pt idx="200">
                  <c:v>12/4/2020</c:v>
                </c:pt>
                <c:pt idx="201">
                  <c:v>13/4/2020</c:v>
                </c:pt>
                <c:pt idx="202">
                  <c:v>14/4/2020</c:v>
                </c:pt>
                <c:pt idx="203">
                  <c:v>15/4/2020</c:v>
                </c:pt>
                <c:pt idx="204">
                  <c:v>16/4/2020</c:v>
                </c:pt>
                <c:pt idx="205">
                  <c:v>17/4/2020</c:v>
                </c:pt>
                <c:pt idx="206">
                  <c:v>18/4/2020</c:v>
                </c:pt>
                <c:pt idx="207">
                  <c:v>19/4/2020</c:v>
                </c:pt>
                <c:pt idx="208">
                  <c:v>20/4/2020</c:v>
                </c:pt>
                <c:pt idx="209">
                  <c:v>21/4/2020</c:v>
                </c:pt>
                <c:pt idx="210">
                  <c:v>22/4/2020</c:v>
                </c:pt>
                <c:pt idx="211">
                  <c:v>23/4/2020</c:v>
                </c:pt>
                <c:pt idx="212">
                  <c:v>24/4/2020</c:v>
                </c:pt>
                <c:pt idx="213">
                  <c:v>25/4/2020</c:v>
                </c:pt>
                <c:pt idx="214">
                  <c:v>26/4/2020</c:v>
                </c:pt>
                <c:pt idx="215">
                  <c:v>27/4/2020</c:v>
                </c:pt>
                <c:pt idx="216">
                  <c:v>28/4/2020</c:v>
                </c:pt>
                <c:pt idx="217">
                  <c:v>29/4/2020</c:v>
                </c:pt>
                <c:pt idx="218">
                  <c:v>30/4/2020</c:v>
                </c:pt>
                <c:pt idx="219">
                  <c:v>1/5/2020</c:v>
                </c:pt>
                <c:pt idx="220">
                  <c:v>2/5/2020</c:v>
                </c:pt>
                <c:pt idx="221">
                  <c:v>3/5/2020</c:v>
                </c:pt>
                <c:pt idx="222">
                  <c:v>4/5/2020</c:v>
                </c:pt>
                <c:pt idx="223">
                  <c:v>5/5/2020</c:v>
                </c:pt>
                <c:pt idx="224">
                  <c:v>6/5/2020</c:v>
                </c:pt>
                <c:pt idx="225">
                  <c:v>7/5/2020</c:v>
                </c:pt>
                <c:pt idx="226">
                  <c:v>8/5/2020</c:v>
                </c:pt>
                <c:pt idx="227">
                  <c:v>9/5/2020</c:v>
                </c:pt>
                <c:pt idx="228">
                  <c:v>10/5/2020</c:v>
                </c:pt>
                <c:pt idx="229">
                  <c:v>11/5/2020</c:v>
                </c:pt>
                <c:pt idx="230">
                  <c:v>12/5/2020</c:v>
                </c:pt>
                <c:pt idx="231">
                  <c:v>13/5/2020</c:v>
                </c:pt>
                <c:pt idx="232">
                  <c:v>14/5/2020</c:v>
                </c:pt>
                <c:pt idx="233">
                  <c:v>15/5/2020</c:v>
                </c:pt>
                <c:pt idx="234">
                  <c:v>16/5/2020</c:v>
                </c:pt>
                <c:pt idx="235">
                  <c:v>17/5/2020</c:v>
                </c:pt>
                <c:pt idx="236">
                  <c:v>18/5/2020</c:v>
                </c:pt>
                <c:pt idx="237">
                  <c:v>19/5/2020</c:v>
                </c:pt>
                <c:pt idx="238">
                  <c:v>20/5/2020</c:v>
                </c:pt>
                <c:pt idx="239">
                  <c:v>21/5/2020</c:v>
                </c:pt>
                <c:pt idx="240">
                  <c:v>22/5/2020</c:v>
                </c:pt>
                <c:pt idx="241">
                  <c:v>23/5/2020</c:v>
                </c:pt>
                <c:pt idx="242">
                  <c:v>24/5/2020</c:v>
                </c:pt>
                <c:pt idx="243">
                  <c:v>25/5/2020</c:v>
                </c:pt>
                <c:pt idx="244">
                  <c:v>26/5/2020</c:v>
                </c:pt>
                <c:pt idx="245">
                  <c:v>27/5/2020</c:v>
                </c:pt>
              </c:strCache>
            </c:strRef>
          </c:cat>
          <c:val>
            <c:numRef>
              <c:f>'Italy-mobility'!$E$4:$E$249</c:f>
              <c:numCache>
                <c:ptCount val="246"/>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pt idx="244">
                  <c:v>8.000000</c:v>
                </c:pt>
                <c:pt idx="245">
                  <c:v>10.000000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'Italy-mobility'!$E$4:$E$62,'Italy-mobility'!$B$4:$B$96,'Italy-mobility'!$B$4:$B$97</c:f>
              <c:strCache>
                <c:ptCount val="24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24/02/20</c:v>
                </c:pt>
                <c:pt idx="60">
                  <c:v>25/02/20</c:v>
                </c:pt>
                <c:pt idx="61">
                  <c:v>26/02/20</c:v>
                </c:pt>
                <c:pt idx="62">
                  <c:v>27/02/20</c:v>
                </c:pt>
                <c:pt idx="63">
                  <c:v>28/02/20</c:v>
                </c:pt>
                <c:pt idx="64">
                  <c:v>29/02/20</c:v>
                </c:pt>
                <c:pt idx="65">
                  <c:v>01/03/20</c:v>
                </c:pt>
                <c:pt idx="66">
                  <c:v>02/03/20</c:v>
                </c:pt>
                <c:pt idx="67">
                  <c:v>03/03/20</c:v>
                </c:pt>
                <c:pt idx="68">
                  <c:v>04/03/20</c:v>
                </c:pt>
                <c:pt idx="69">
                  <c:v>05/03/20</c:v>
                </c:pt>
                <c:pt idx="70">
                  <c:v>06/03/20</c:v>
                </c:pt>
                <c:pt idx="71">
                  <c:v>07/03/20</c:v>
                </c:pt>
                <c:pt idx="72">
                  <c:v>08/03/20</c:v>
                </c:pt>
                <c:pt idx="73">
                  <c:v>09/03/20</c:v>
                </c:pt>
                <c:pt idx="74">
                  <c:v>10/03/20</c:v>
                </c:pt>
                <c:pt idx="75">
                  <c:v>11/03/20</c:v>
                </c:pt>
                <c:pt idx="76">
                  <c:v>12/03/20</c:v>
                </c:pt>
                <c:pt idx="77">
                  <c:v>13/03/20</c:v>
                </c:pt>
                <c:pt idx="78">
                  <c:v>14/03/20</c:v>
                </c:pt>
                <c:pt idx="79">
                  <c:v>15/03/20</c:v>
                </c:pt>
                <c:pt idx="80">
                  <c:v>16/03/20</c:v>
                </c:pt>
                <c:pt idx="81">
                  <c:v>17/03/20</c:v>
                </c:pt>
                <c:pt idx="82">
                  <c:v>18/03/20</c:v>
                </c:pt>
                <c:pt idx="83">
                  <c:v>19/03/20</c:v>
                </c:pt>
                <c:pt idx="84">
                  <c:v>20/03/20</c:v>
                </c:pt>
                <c:pt idx="85">
                  <c:v>21/03/20</c:v>
                </c:pt>
                <c:pt idx="86">
                  <c:v>22/03/20</c:v>
                </c:pt>
                <c:pt idx="87">
                  <c:v>23/03/20</c:v>
                </c:pt>
                <c:pt idx="88">
                  <c:v>24/03/20</c:v>
                </c:pt>
                <c:pt idx="89">
                  <c:v>25/03/20</c:v>
                </c:pt>
                <c:pt idx="90">
                  <c:v>26/03/20</c:v>
                </c:pt>
                <c:pt idx="91">
                  <c:v>27/03/20</c:v>
                </c:pt>
                <c:pt idx="92">
                  <c:v>28/03/20</c:v>
                </c:pt>
                <c:pt idx="93">
                  <c:v>29/03/20</c:v>
                </c:pt>
                <c:pt idx="94">
                  <c:v>30/03/20</c:v>
                </c:pt>
                <c:pt idx="95">
                  <c:v>31/03/20</c:v>
                </c:pt>
                <c:pt idx="96">
                  <c:v>01/04/20</c:v>
                </c:pt>
                <c:pt idx="97">
                  <c:v>02/04/20</c:v>
                </c:pt>
                <c:pt idx="98">
                  <c:v>03/04/20</c:v>
                </c:pt>
                <c:pt idx="99">
                  <c:v>4/4/2020</c:v>
                </c:pt>
                <c:pt idx="100">
                  <c:v>5/4/2020</c:v>
                </c:pt>
                <c:pt idx="101">
                  <c:v>6/4/2020</c:v>
                </c:pt>
                <c:pt idx="102">
                  <c:v>7/4/2020</c:v>
                </c:pt>
                <c:pt idx="103">
                  <c:v>8/4/2020</c:v>
                </c:pt>
                <c:pt idx="104">
                  <c:v>9/4/2020</c:v>
                </c:pt>
                <c:pt idx="105">
                  <c:v>10/4/2020</c:v>
                </c:pt>
                <c:pt idx="106">
                  <c:v>11/4/2020</c:v>
                </c:pt>
                <c:pt idx="107">
                  <c:v>12/4/2020</c:v>
                </c:pt>
                <c:pt idx="108">
                  <c:v>13/4/2020</c:v>
                </c:pt>
                <c:pt idx="109">
                  <c:v>14/4/2020</c:v>
                </c:pt>
                <c:pt idx="110">
                  <c:v>15/4/2020</c:v>
                </c:pt>
                <c:pt idx="111">
                  <c:v>16/4/2020</c:v>
                </c:pt>
                <c:pt idx="112">
                  <c:v>17/4/2020</c:v>
                </c:pt>
                <c:pt idx="113">
                  <c:v>18/4/2020</c:v>
                </c:pt>
                <c:pt idx="114">
                  <c:v>19/4/2020</c:v>
                </c:pt>
                <c:pt idx="115">
                  <c:v>20/4/2020</c:v>
                </c:pt>
                <c:pt idx="116">
                  <c:v>21/4/2020</c:v>
                </c:pt>
                <c:pt idx="117">
                  <c:v>22/4/2020</c:v>
                </c:pt>
                <c:pt idx="118">
                  <c:v>23/4/2020</c:v>
                </c:pt>
                <c:pt idx="119">
                  <c:v>24/4/2020</c:v>
                </c:pt>
                <c:pt idx="120">
                  <c:v>25/4/2020</c:v>
                </c:pt>
                <c:pt idx="121">
                  <c:v>26/4/2020</c:v>
                </c:pt>
                <c:pt idx="122">
                  <c:v>27/4/2020</c:v>
                </c:pt>
                <c:pt idx="123">
                  <c:v>28/4/2020</c:v>
                </c:pt>
                <c:pt idx="124">
                  <c:v>29/4/2020</c:v>
                </c:pt>
                <c:pt idx="125">
                  <c:v>30/4/2020</c:v>
                </c:pt>
                <c:pt idx="126">
                  <c:v>1/5/2020</c:v>
                </c:pt>
                <c:pt idx="127">
                  <c:v>2/5/2020</c:v>
                </c:pt>
                <c:pt idx="128">
                  <c:v>3/5/2020</c:v>
                </c:pt>
                <c:pt idx="129">
                  <c:v>4/5/2020</c:v>
                </c:pt>
                <c:pt idx="130">
                  <c:v>5/5/2020</c:v>
                </c:pt>
                <c:pt idx="131">
                  <c:v>6/5/2020</c:v>
                </c:pt>
                <c:pt idx="132">
                  <c:v>7/5/2020</c:v>
                </c:pt>
                <c:pt idx="133">
                  <c:v>8/5/2020</c:v>
                </c:pt>
                <c:pt idx="134">
                  <c:v>9/5/2020</c:v>
                </c:pt>
                <c:pt idx="135">
                  <c:v>10/5/2020</c:v>
                </c:pt>
                <c:pt idx="136">
                  <c:v>11/5/2020</c:v>
                </c:pt>
                <c:pt idx="137">
                  <c:v>12/5/2020</c:v>
                </c:pt>
                <c:pt idx="138">
                  <c:v>13/5/2020</c:v>
                </c:pt>
                <c:pt idx="139">
                  <c:v>14/5/2020</c:v>
                </c:pt>
                <c:pt idx="140">
                  <c:v>15/5/2020</c:v>
                </c:pt>
                <c:pt idx="141">
                  <c:v>16/5/2020</c:v>
                </c:pt>
                <c:pt idx="142">
                  <c:v>17/5/2020</c:v>
                </c:pt>
                <c:pt idx="143">
                  <c:v>18/5/2020</c:v>
                </c:pt>
                <c:pt idx="144">
                  <c:v>19/5/2020</c:v>
                </c:pt>
                <c:pt idx="145">
                  <c:v>20/5/2020</c:v>
                </c:pt>
                <c:pt idx="146">
                  <c:v>21/5/2020</c:v>
                </c:pt>
                <c:pt idx="147">
                  <c:v>22/5/2020</c:v>
                </c:pt>
                <c:pt idx="148">
                  <c:v>23/5/2020</c:v>
                </c:pt>
                <c:pt idx="149">
                  <c:v>24/5/2020</c:v>
                </c:pt>
                <c:pt idx="150">
                  <c:v>25/5/2020</c:v>
                </c:pt>
                <c:pt idx="151">
                  <c:v>26/5/2020</c:v>
                </c:pt>
                <c:pt idx="152">
                  <c:v>24/02/20</c:v>
                </c:pt>
                <c:pt idx="153">
                  <c:v>25/02/20</c:v>
                </c:pt>
                <c:pt idx="154">
                  <c:v>26/02/20</c:v>
                </c:pt>
                <c:pt idx="155">
                  <c:v>27/02/20</c:v>
                </c:pt>
                <c:pt idx="156">
                  <c:v>28/02/20</c:v>
                </c:pt>
                <c:pt idx="157">
                  <c:v>29/02/20</c:v>
                </c:pt>
                <c:pt idx="158">
                  <c:v>01/03/20</c:v>
                </c:pt>
                <c:pt idx="159">
                  <c:v>02/03/20</c:v>
                </c:pt>
                <c:pt idx="160">
                  <c:v>03/03/20</c:v>
                </c:pt>
                <c:pt idx="161">
                  <c:v>04/03/20</c:v>
                </c:pt>
                <c:pt idx="162">
                  <c:v>05/03/20</c:v>
                </c:pt>
                <c:pt idx="163">
                  <c:v>06/03/20</c:v>
                </c:pt>
                <c:pt idx="164">
                  <c:v>07/03/20</c:v>
                </c:pt>
                <c:pt idx="165">
                  <c:v>08/03/20</c:v>
                </c:pt>
                <c:pt idx="166">
                  <c:v>09/03/20</c:v>
                </c:pt>
                <c:pt idx="167">
                  <c:v>10/03/20</c:v>
                </c:pt>
                <c:pt idx="168">
                  <c:v>11/03/20</c:v>
                </c:pt>
                <c:pt idx="169">
                  <c:v>12/03/20</c:v>
                </c:pt>
                <c:pt idx="170">
                  <c:v>13/03/20</c:v>
                </c:pt>
                <c:pt idx="171">
                  <c:v>14/03/20</c:v>
                </c:pt>
                <c:pt idx="172">
                  <c:v>15/03/20</c:v>
                </c:pt>
                <c:pt idx="173">
                  <c:v>16/03/20</c:v>
                </c:pt>
                <c:pt idx="174">
                  <c:v>17/03/20</c:v>
                </c:pt>
                <c:pt idx="175">
                  <c:v>18/03/20</c:v>
                </c:pt>
                <c:pt idx="176">
                  <c:v>19/03/20</c:v>
                </c:pt>
                <c:pt idx="177">
                  <c:v>20/03/20</c:v>
                </c:pt>
                <c:pt idx="178">
                  <c:v>21/03/20</c:v>
                </c:pt>
                <c:pt idx="179">
                  <c:v>22/03/20</c:v>
                </c:pt>
                <c:pt idx="180">
                  <c:v>23/03/20</c:v>
                </c:pt>
                <c:pt idx="181">
                  <c:v>24/03/20</c:v>
                </c:pt>
                <c:pt idx="182">
                  <c:v>25/03/20</c:v>
                </c:pt>
                <c:pt idx="183">
                  <c:v>26/03/20</c:v>
                </c:pt>
                <c:pt idx="184">
                  <c:v>27/03/20</c:v>
                </c:pt>
                <c:pt idx="185">
                  <c:v>28/03/20</c:v>
                </c:pt>
                <c:pt idx="186">
                  <c:v>29/03/20</c:v>
                </c:pt>
                <c:pt idx="187">
                  <c:v>30/03/20</c:v>
                </c:pt>
                <c:pt idx="188">
                  <c:v>31/03/20</c:v>
                </c:pt>
                <c:pt idx="189">
                  <c:v>01/04/20</c:v>
                </c:pt>
                <c:pt idx="190">
                  <c:v>02/04/20</c:v>
                </c:pt>
                <c:pt idx="191">
                  <c:v>03/04/20</c:v>
                </c:pt>
                <c:pt idx="192">
                  <c:v>4/4/2020</c:v>
                </c:pt>
                <c:pt idx="193">
                  <c:v>5/4/2020</c:v>
                </c:pt>
                <c:pt idx="194">
                  <c:v>6/4/2020</c:v>
                </c:pt>
                <c:pt idx="195">
                  <c:v>7/4/2020</c:v>
                </c:pt>
                <c:pt idx="196">
                  <c:v>8/4/2020</c:v>
                </c:pt>
                <c:pt idx="197">
                  <c:v>9/4/2020</c:v>
                </c:pt>
                <c:pt idx="198">
                  <c:v>10/4/2020</c:v>
                </c:pt>
                <c:pt idx="199">
                  <c:v>11/4/2020</c:v>
                </c:pt>
                <c:pt idx="200">
                  <c:v>12/4/2020</c:v>
                </c:pt>
                <c:pt idx="201">
                  <c:v>13/4/2020</c:v>
                </c:pt>
                <c:pt idx="202">
                  <c:v>14/4/2020</c:v>
                </c:pt>
                <c:pt idx="203">
                  <c:v>15/4/2020</c:v>
                </c:pt>
                <c:pt idx="204">
                  <c:v>16/4/2020</c:v>
                </c:pt>
                <c:pt idx="205">
                  <c:v>17/4/2020</c:v>
                </c:pt>
                <c:pt idx="206">
                  <c:v>18/4/2020</c:v>
                </c:pt>
                <c:pt idx="207">
                  <c:v>19/4/2020</c:v>
                </c:pt>
                <c:pt idx="208">
                  <c:v>20/4/2020</c:v>
                </c:pt>
                <c:pt idx="209">
                  <c:v>21/4/2020</c:v>
                </c:pt>
                <c:pt idx="210">
                  <c:v>22/4/2020</c:v>
                </c:pt>
                <c:pt idx="211">
                  <c:v>23/4/2020</c:v>
                </c:pt>
                <c:pt idx="212">
                  <c:v>24/4/2020</c:v>
                </c:pt>
                <c:pt idx="213">
                  <c:v>25/4/2020</c:v>
                </c:pt>
                <c:pt idx="214">
                  <c:v>26/4/2020</c:v>
                </c:pt>
                <c:pt idx="215">
                  <c:v>27/4/2020</c:v>
                </c:pt>
                <c:pt idx="216">
                  <c:v>28/4/2020</c:v>
                </c:pt>
                <c:pt idx="217">
                  <c:v>29/4/2020</c:v>
                </c:pt>
                <c:pt idx="218">
                  <c:v>30/4/2020</c:v>
                </c:pt>
                <c:pt idx="219">
                  <c:v>1/5/2020</c:v>
                </c:pt>
                <c:pt idx="220">
                  <c:v>2/5/2020</c:v>
                </c:pt>
                <c:pt idx="221">
                  <c:v>3/5/2020</c:v>
                </c:pt>
                <c:pt idx="222">
                  <c:v>4/5/2020</c:v>
                </c:pt>
                <c:pt idx="223">
                  <c:v>5/5/2020</c:v>
                </c:pt>
                <c:pt idx="224">
                  <c:v>6/5/2020</c:v>
                </c:pt>
                <c:pt idx="225">
                  <c:v>7/5/2020</c:v>
                </c:pt>
                <c:pt idx="226">
                  <c:v>8/5/2020</c:v>
                </c:pt>
                <c:pt idx="227">
                  <c:v>9/5/2020</c:v>
                </c:pt>
                <c:pt idx="228">
                  <c:v>10/5/2020</c:v>
                </c:pt>
                <c:pt idx="229">
                  <c:v>11/5/2020</c:v>
                </c:pt>
                <c:pt idx="230">
                  <c:v>12/5/2020</c:v>
                </c:pt>
                <c:pt idx="231">
                  <c:v>13/5/2020</c:v>
                </c:pt>
                <c:pt idx="232">
                  <c:v>14/5/2020</c:v>
                </c:pt>
                <c:pt idx="233">
                  <c:v>15/5/2020</c:v>
                </c:pt>
                <c:pt idx="234">
                  <c:v>16/5/2020</c:v>
                </c:pt>
                <c:pt idx="235">
                  <c:v>17/5/2020</c:v>
                </c:pt>
                <c:pt idx="236">
                  <c:v>18/5/2020</c:v>
                </c:pt>
                <c:pt idx="237">
                  <c:v>19/5/2020</c:v>
                </c:pt>
                <c:pt idx="238">
                  <c:v>20/5/2020</c:v>
                </c:pt>
                <c:pt idx="239">
                  <c:v>21/5/2020</c:v>
                </c:pt>
                <c:pt idx="240">
                  <c:v>22/5/2020</c:v>
                </c:pt>
                <c:pt idx="241">
                  <c:v>23/5/2020</c:v>
                </c:pt>
                <c:pt idx="242">
                  <c:v>24/5/2020</c:v>
                </c:pt>
                <c:pt idx="243">
                  <c:v>25/5/2020</c:v>
                </c:pt>
                <c:pt idx="244">
                  <c:v>26/5/2020</c:v>
                </c:pt>
                <c:pt idx="245">
                  <c:v>27/5/2020</c:v>
                </c:pt>
              </c:strCache>
            </c:strRef>
          </c:cat>
          <c:val>
            <c:numRef>
              <c:f>'Italy-mobility'!$F$4:$F$249</c:f>
              <c:numCache>
                <c:ptCount val="246"/>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pt idx="244">
                  <c:v>3.000000</c:v>
                </c:pt>
                <c:pt idx="245">
                  <c:v>-1.000000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'Italy-mobility'!$E$4:$E$62,'Italy-mobility'!$B$4:$B$96,'Italy-mobility'!$B$4:$B$97</c:f>
              <c:strCache>
                <c:ptCount val="24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24/02/20</c:v>
                </c:pt>
                <c:pt idx="60">
                  <c:v>25/02/20</c:v>
                </c:pt>
                <c:pt idx="61">
                  <c:v>26/02/20</c:v>
                </c:pt>
                <c:pt idx="62">
                  <c:v>27/02/20</c:v>
                </c:pt>
                <c:pt idx="63">
                  <c:v>28/02/20</c:v>
                </c:pt>
                <c:pt idx="64">
                  <c:v>29/02/20</c:v>
                </c:pt>
                <c:pt idx="65">
                  <c:v>01/03/20</c:v>
                </c:pt>
                <c:pt idx="66">
                  <c:v>02/03/20</c:v>
                </c:pt>
                <c:pt idx="67">
                  <c:v>03/03/20</c:v>
                </c:pt>
                <c:pt idx="68">
                  <c:v>04/03/20</c:v>
                </c:pt>
                <c:pt idx="69">
                  <c:v>05/03/20</c:v>
                </c:pt>
                <c:pt idx="70">
                  <c:v>06/03/20</c:v>
                </c:pt>
                <c:pt idx="71">
                  <c:v>07/03/20</c:v>
                </c:pt>
                <c:pt idx="72">
                  <c:v>08/03/20</c:v>
                </c:pt>
                <c:pt idx="73">
                  <c:v>09/03/20</c:v>
                </c:pt>
                <c:pt idx="74">
                  <c:v>10/03/20</c:v>
                </c:pt>
                <c:pt idx="75">
                  <c:v>11/03/20</c:v>
                </c:pt>
                <c:pt idx="76">
                  <c:v>12/03/20</c:v>
                </c:pt>
                <c:pt idx="77">
                  <c:v>13/03/20</c:v>
                </c:pt>
                <c:pt idx="78">
                  <c:v>14/03/20</c:v>
                </c:pt>
                <c:pt idx="79">
                  <c:v>15/03/20</c:v>
                </c:pt>
                <c:pt idx="80">
                  <c:v>16/03/20</c:v>
                </c:pt>
                <c:pt idx="81">
                  <c:v>17/03/20</c:v>
                </c:pt>
                <c:pt idx="82">
                  <c:v>18/03/20</c:v>
                </c:pt>
                <c:pt idx="83">
                  <c:v>19/03/20</c:v>
                </c:pt>
                <c:pt idx="84">
                  <c:v>20/03/20</c:v>
                </c:pt>
                <c:pt idx="85">
                  <c:v>21/03/20</c:v>
                </c:pt>
                <c:pt idx="86">
                  <c:v>22/03/20</c:v>
                </c:pt>
                <c:pt idx="87">
                  <c:v>23/03/20</c:v>
                </c:pt>
                <c:pt idx="88">
                  <c:v>24/03/20</c:v>
                </c:pt>
                <c:pt idx="89">
                  <c:v>25/03/20</c:v>
                </c:pt>
                <c:pt idx="90">
                  <c:v>26/03/20</c:v>
                </c:pt>
                <c:pt idx="91">
                  <c:v>27/03/20</c:v>
                </c:pt>
                <c:pt idx="92">
                  <c:v>28/03/20</c:v>
                </c:pt>
                <c:pt idx="93">
                  <c:v>29/03/20</c:v>
                </c:pt>
                <c:pt idx="94">
                  <c:v>30/03/20</c:v>
                </c:pt>
                <c:pt idx="95">
                  <c:v>31/03/20</c:v>
                </c:pt>
                <c:pt idx="96">
                  <c:v>01/04/20</c:v>
                </c:pt>
                <c:pt idx="97">
                  <c:v>02/04/20</c:v>
                </c:pt>
                <c:pt idx="98">
                  <c:v>03/04/20</c:v>
                </c:pt>
                <c:pt idx="99">
                  <c:v>4/4/2020</c:v>
                </c:pt>
                <c:pt idx="100">
                  <c:v>5/4/2020</c:v>
                </c:pt>
                <c:pt idx="101">
                  <c:v>6/4/2020</c:v>
                </c:pt>
                <c:pt idx="102">
                  <c:v>7/4/2020</c:v>
                </c:pt>
                <c:pt idx="103">
                  <c:v>8/4/2020</c:v>
                </c:pt>
                <c:pt idx="104">
                  <c:v>9/4/2020</c:v>
                </c:pt>
                <c:pt idx="105">
                  <c:v>10/4/2020</c:v>
                </c:pt>
                <c:pt idx="106">
                  <c:v>11/4/2020</c:v>
                </c:pt>
                <c:pt idx="107">
                  <c:v>12/4/2020</c:v>
                </c:pt>
                <c:pt idx="108">
                  <c:v>13/4/2020</c:v>
                </c:pt>
                <c:pt idx="109">
                  <c:v>14/4/2020</c:v>
                </c:pt>
                <c:pt idx="110">
                  <c:v>15/4/2020</c:v>
                </c:pt>
                <c:pt idx="111">
                  <c:v>16/4/2020</c:v>
                </c:pt>
                <c:pt idx="112">
                  <c:v>17/4/2020</c:v>
                </c:pt>
                <c:pt idx="113">
                  <c:v>18/4/2020</c:v>
                </c:pt>
                <c:pt idx="114">
                  <c:v>19/4/2020</c:v>
                </c:pt>
                <c:pt idx="115">
                  <c:v>20/4/2020</c:v>
                </c:pt>
                <c:pt idx="116">
                  <c:v>21/4/2020</c:v>
                </c:pt>
                <c:pt idx="117">
                  <c:v>22/4/2020</c:v>
                </c:pt>
                <c:pt idx="118">
                  <c:v>23/4/2020</c:v>
                </c:pt>
                <c:pt idx="119">
                  <c:v>24/4/2020</c:v>
                </c:pt>
                <c:pt idx="120">
                  <c:v>25/4/2020</c:v>
                </c:pt>
                <c:pt idx="121">
                  <c:v>26/4/2020</c:v>
                </c:pt>
                <c:pt idx="122">
                  <c:v>27/4/2020</c:v>
                </c:pt>
                <c:pt idx="123">
                  <c:v>28/4/2020</c:v>
                </c:pt>
                <c:pt idx="124">
                  <c:v>29/4/2020</c:v>
                </c:pt>
                <c:pt idx="125">
                  <c:v>30/4/2020</c:v>
                </c:pt>
                <c:pt idx="126">
                  <c:v>1/5/2020</c:v>
                </c:pt>
                <c:pt idx="127">
                  <c:v>2/5/2020</c:v>
                </c:pt>
                <c:pt idx="128">
                  <c:v>3/5/2020</c:v>
                </c:pt>
                <c:pt idx="129">
                  <c:v>4/5/2020</c:v>
                </c:pt>
                <c:pt idx="130">
                  <c:v>5/5/2020</c:v>
                </c:pt>
                <c:pt idx="131">
                  <c:v>6/5/2020</c:v>
                </c:pt>
                <c:pt idx="132">
                  <c:v>7/5/2020</c:v>
                </c:pt>
                <c:pt idx="133">
                  <c:v>8/5/2020</c:v>
                </c:pt>
                <c:pt idx="134">
                  <c:v>9/5/2020</c:v>
                </c:pt>
                <c:pt idx="135">
                  <c:v>10/5/2020</c:v>
                </c:pt>
                <c:pt idx="136">
                  <c:v>11/5/2020</c:v>
                </c:pt>
                <c:pt idx="137">
                  <c:v>12/5/2020</c:v>
                </c:pt>
                <c:pt idx="138">
                  <c:v>13/5/2020</c:v>
                </c:pt>
                <c:pt idx="139">
                  <c:v>14/5/2020</c:v>
                </c:pt>
                <c:pt idx="140">
                  <c:v>15/5/2020</c:v>
                </c:pt>
                <c:pt idx="141">
                  <c:v>16/5/2020</c:v>
                </c:pt>
                <c:pt idx="142">
                  <c:v>17/5/2020</c:v>
                </c:pt>
                <c:pt idx="143">
                  <c:v>18/5/2020</c:v>
                </c:pt>
                <c:pt idx="144">
                  <c:v>19/5/2020</c:v>
                </c:pt>
                <c:pt idx="145">
                  <c:v>20/5/2020</c:v>
                </c:pt>
                <c:pt idx="146">
                  <c:v>21/5/2020</c:v>
                </c:pt>
                <c:pt idx="147">
                  <c:v>22/5/2020</c:v>
                </c:pt>
                <c:pt idx="148">
                  <c:v>23/5/2020</c:v>
                </c:pt>
                <c:pt idx="149">
                  <c:v>24/5/2020</c:v>
                </c:pt>
                <c:pt idx="150">
                  <c:v>25/5/2020</c:v>
                </c:pt>
                <c:pt idx="151">
                  <c:v>26/5/2020</c:v>
                </c:pt>
                <c:pt idx="152">
                  <c:v>24/02/20</c:v>
                </c:pt>
                <c:pt idx="153">
                  <c:v>25/02/20</c:v>
                </c:pt>
                <c:pt idx="154">
                  <c:v>26/02/20</c:v>
                </c:pt>
                <c:pt idx="155">
                  <c:v>27/02/20</c:v>
                </c:pt>
                <c:pt idx="156">
                  <c:v>28/02/20</c:v>
                </c:pt>
                <c:pt idx="157">
                  <c:v>29/02/20</c:v>
                </c:pt>
                <c:pt idx="158">
                  <c:v>01/03/20</c:v>
                </c:pt>
                <c:pt idx="159">
                  <c:v>02/03/20</c:v>
                </c:pt>
                <c:pt idx="160">
                  <c:v>03/03/20</c:v>
                </c:pt>
                <c:pt idx="161">
                  <c:v>04/03/20</c:v>
                </c:pt>
                <c:pt idx="162">
                  <c:v>05/03/20</c:v>
                </c:pt>
                <c:pt idx="163">
                  <c:v>06/03/20</c:v>
                </c:pt>
                <c:pt idx="164">
                  <c:v>07/03/20</c:v>
                </c:pt>
                <c:pt idx="165">
                  <c:v>08/03/20</c:v>
                </c:pt>
                <c:pt idx="166">
                  <c:v>09/03/20</c:v>
                </c:pt>
                <c:pt idx="167">
                  <c:v>10/03/20</c:v>
                </c:pt>
                <c:pt idx="168">
                  <c:v>11/03/20</c:v>
                </c:pt>
                <c:pt idx="169">
                  <c:v>12/03/20</c:v>
                </c:pt>
                <c:pt idx="170">
                  <c:v>13/03/20</c:v>
                </c:pt>
                <c:pt idx="171">
                  <c:v>14/03/20</c:v>
                </c:pt>
                <c:pt idx="172">
                  <c:v>15/03/20</c:v>
                </c:pt>
                <c:pt idx="173">
                  <c:v>16/03/20</c:v>
                </c:pt>
                <c:pt idx="174">
                  <c:v>17/03/20</c:v>
                </c:pt>
                <c:pt idx="175">
                  <c:v>18/03/20</c:v>
                </c:pt>
                <c:pt idx="176">
                  <c:v>19/03/20</c:v>
                </c:pt>
                <c:pt idx="177">
                  <c:v>20/03/20</c:v>
                </c:pt>
                <c:pt idx="178">
                  <c:v>21/03/20</c:v>
                </c:pt>
                <c:pt idx="179">
                  <c:v>22/03/20</c:v>
                </c:pt>
                <c:pt idx="180">
                  <c:v>23/03/20</c:v>
                </c:pt>
                <c:pt idx="181">
                  <c:v>24/03/20</c:v>
                </c:pt>
                <c:pt idx="182">
                  <c:v>25/03/20</c:v>
                </c:pt>
                <c:pt idx="183">
                  <c:v>26/03/20</c:v>
                </c:pt>
                <c:pt idx="184">
                  <c:v>27/03/20</c:v>
                </c:pt>
                <c:pt idx="185">
                  <c:v>28/03/20</c:v>
                </c:pt>
                <c:pt idx="186">
                  <c:v>29/03/20</c:v>
                </c:pt>
                <c:pt idx="187">
                  <c:v>30/03/20</c:v>
                </c:pt>
                <c:pt idx="188">
                  <c:v>31/03/20</c:v>
                </c:pt>
                <c:pt idx="189">
                  <c:v>01/04/20</c:v>
                </c:pt>
                <c:pt idx="190">
                  <c:v>02/04/20</c:v>
                </c:pt>
                <c:pt idx="191">
                  <c:v>03/04/20</c:v>
                </c:pt>
                <c:pt idx="192">
                  <c:v>4/4/2020</c:v>
                </c:pt>
                <c:pt idx="193">
                  <c:v>5/4/2020</c:v>
                </c:pt>
                <c:pt idx="194">
                  <c:v>6/4/2020</c:v>
                </c:pt>
                <c:pt idx="195">
                  <c:v>7/4/2020</c:v>
                </c:pt>
                <c:pt idx="196">
                  <c:v>8/4/2020</c:v>
                </c:pt>
                <c:pt idx="197">
                  <c:v>9/4/2020</c:v>
                </c:pt>
                <c:pt idx="198">
                  <c:v>10/4/2020</c:v>
                </c:pt>
                <c:pt idx="199">
                  <c:v>11/4/2020</c:v>
                </c:pt>
                <c:pt idx="200">
                  <c:v>12/4/2020</c:v>
                </c:pt>
                <c:pt idx="201">
                  <c:v>13/4/2020</c:v>
                </c:pt>
                <c:pt idx="202">
                  <c:v>14/4/2020</c:v>
                </c:pt>
                <c:pt idx="203">
                  <c:v>15/4/2020</c:v>
                </c:pt>
                <c:pt idx="204">
                  <c:v>16/4/2020</c:v>
                </c:pt>
                <c:pt idx="205">
                  <c:v>17/4/2020</c:v>
                </c:pt>
                <c:pt idx="206">
                  <c:v>18/4/2020</c:v>
                </c:pt>
                <c:pt idx="207">
                  <c:v>19/4/2020</c:v>
                </c:pt>
                <c:pt idx="208">
                  <c:v>20/4/2020</c:v>
                </c:pt>
                <c:pt idx="209">
                  <c:v>21/4/2020</c:v>
                </c:pt>
                <c:pt idx="210">
                  <c:v>22/4/2020</c:v>
                </c:pt>
                <c:pt idx="211">
                  <c:v>23/4/2020</c:v>
                </c:pt>
                <c:pt idx="212">
                  <c:v>24/4/2020</c:v>
                </c:pt>
                <c:pt idx="213">
                  <c:v>25/4/2020</c:v>
                </c:pt>
                <c:pt idx="214">
                  <c:v>26/4/2020</c:v>
                </c:pt>
                <c:pt idx="215">
                  <c:v>27/4/2020</c:v>
                </c:pt>
                <c:pt idx="216">
                  <c:v>28/4/2020</c:v>
                </c:pt>
                <c:pt idx="217">
                  <c:v>29/4/2020</c:v>
                </c:pt>
                <c:pt idx="218">
                  <c:v>30/4/2020</c:v>
                </c:pt>
                <c:pt idx="219">
                  <c:v>1/5/2020</c:v>
                </c:pt>
                <c:pt idx="220">
                  <c:v>2/5/2020</c:v>
                </c:pt>
                <c:pt idx="221">
                  <c:v>3/5/2020</c:v>
                </c:pt>
                <c:pt idx="222">
                  <c:v>4/5/2020</c:v>
                </c:pt>
                <c:pt idx="223">
                  <c:v>5/5/2020</c:v>
                </c:pt>
                <c:pt idx="224">
                  <c:v>6/5/2020</c:v>
                </c:pt>
                <c:pt idx="225">
                  <c:v>7/5/2020</c:v>
                </c:pt>
                <c:pt idx="226">
                  <c:v>8/5/2020</c:v>
                </c:pt>
                <c:pt idx="227">
                  <c:v>9/5/2020</c:v>
                </c:pt>
                <c:pt idx="228">
                  <c:v>10/5/2020</c:v>
                </c:pt>
                <c:pt idx="229">
                  <c:v>11/5/2020</c:v>
                </c:pt>
                <c:pt idx="230">
                  <c:v>12/5/2020</c:v>
                </c:pt>
                <c:pt idx="231">
                  <c:v>13/5/2020</c:v>
                </c:pt>
                <c:pt idx="232">
                  <c:v>14/5/2020</c:v>
                </c:pt>
                <c:pt idx="233">
                  <c:v>15/5/2020</c:v>
                </c:pt>
                <c:pt idx="234">
                  <c:v>16/5/2020</c:v>
                </c:pt>
                <c:pt idx="235">
                  <c:v>17/5/2020</c:v>
                </c:pt>
                <c:pt idx="236">
                  <c:v>18/5/2020</c:v>
                </c:pt>
                <c:pt idx="237">
                  <c:v>19/5/2020</c:v>
                </c:pt>
                <c:pt idx="238">
                  <c:v>20/5/2020</c:v>
                </c:pt>
                <c:pt idx="239">
                  <c:v>21/5/2020</c:v>
                </c:pt>
                <c:pt idx="240">
                  <c:v>22/5/2020</c:v>
                </c:pt>
                <c:pt idx="241">
                  <c:v>23/5/2020</c:v>
                </c:pt>
                <c:pt idx="242">
                  <c:v>24/5/2020</c:v>
                </c:pt>
                <c:pt idx="243">
                  <c:v>25/5/2020</c:v>
                </c:pt>
                <c:pt idx="244">
                  <c:v>26/5/2020</c:v>
                </c:pt>
                <c:pt idx="245">
                  <c:v>27/5/2020</c:v>
                </c:pt>
              </c:strCache>
            </c:strRef>
          </c:cat>
          <c:val>
            <c:numRef>
              <c:f>'Italy-mobility'!$O$4:$O$249</c:f>
              <c:numCache>
                <c:ptCount val="246"/>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pt idx="244">
                  <c:v>25.000000</c:v>
                </c:pt>
                <c:pt idx="245">
                  <c:v>18.000000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'Italy-mobility'!$E$4:$E$62,'Italy-mobility'!$B$4:$B$96,'Italy-mobility'!$B$4:$B$97</c:f>
              <c:strCache>
                <c:ptCount val="24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24/02/20</c:v>
                </c:pt>
                <c:pt idx="60">
                  <c:v>25/02/20</c:v>
                </c:pt>
                <c:pt idx="61">
                  <c:v>26/02/20</c:v>
                </c:pt>
                <c:pt idx="62">
                  <c:v>27/02/20</c:v>
                </c:pt>
                <c:pt idx="63">
                  <c:v>28/02/20</c:v>
                </c:pt>
                <c:pt idx="64">
                  <c:v>29/02/20</c:v>
                </c:pt>
                <c:pt idx="65">
                  <c:v>01/03/20</c:v>
                </c:pt>
                <c:pt idx="66">
                  <c:v>02/03/20</c:v>
                </c:pt>
                <c:pt idx="67">
                  <c:v>03/03/20</c:v>
                </c:pt>
                <c:pt idx="68">
                  <c:v>04/03/20</c:v>
                </c:pt>
                <c:pt idx="69">
                  <c:v>05/03/20</c:v>
                </c:pt>
                <c:pt idx="70">
                  <c:v>06/03/20</c:v>
                </c:pt>
                <c:pt idx="71">
                  <c:v>07/03/20</c:v>
                </c:pt>
                <c:pt idx="72">
                  <c:v>08/03/20</c:v>
                </c:pt>
                <c:pt idx="73">
                  <c:v>09/03/20</c:v>
                </c:pt>
                <c:pt idx="74">
                  <c:v>10/03/20</c:v>
                </c:pt>
                <c:pt idx="75">
                  <c:v>11/03/20</c:v>
                </c:pt>
                <c:pt idx="76">
                  <c:v>12/03/20</c:v>
                </c:pt>
                <c:pt idx="77">
                  <c:v>13/03/20</c:v>
                </c:pt>
                <c:pt idx="78">
                  <c:v>14/03/20</c:v>
                </c:pt>
                <c:pt idx="79">
                  <c:v>15/03/20</c:v>
                </c:pt>
                <c:pt idx="80">
                  <c:v>16/03/20</c:v>
                </c:pt>
                <c:pt idx="81">
                  <c:v>17/03/20</c:v>
                </c:pt>
                <c:pt idx="82">
                  <c:v>18/03/20</c:v>
                </c:pt>
                <c:pt idx="83">
                  <c:v>19/03/20</c:v>
                </c:pt>
                <c:pt idx="84">
                  <c:v>20/03/20</c:v>
                </c:pt>
                <c:pt idx="85">
                  <c:v>21/03/20</c:v>
                </c:pt>
                <c:pt idx="86">
                  <c:v>22/03/20</c:v>
                </c:pt>
                <c:pt idx="87">
                  <c:v>23/03/20</c:v>
                </c:pt>
                <c:pt idx="88">
                  <c:v>24/03/20</c:v>
                </c:pt>
                <c:pt idx="89">
                  <c:v>25/03/20</c:v>
                </c:pt>
                <c:pt idx="90">
                  <c:v>26/03/20</c:v>
                </c:pt>
                <c:pt idx="91">
                  <c:v>27/03/20</c:v>
                </c:pt>
                <c:pt idx="92">
                  <c:v>28/03/20</c:v>
                </c:pt>
                <c:pt idx="93">
                  <c:v>29/03/20</c:v>
                </c:pt>
                <c:pt idx="94">
                  <c:v>30/03/20</c:v>
                </c:pt>
                <c:pt idx="95">
                  <c:v>31/03/20</c:v>
                </c:pt>
                <c:pt idx="96">
                  <c:v>01/04/20</c:v>
                </c:pt>
                <c:pt idx="97">
                  <c:v>02/04/20</c:v>
                </c:pt>
                <c:pt idx="98">
                  <c:v>03/04/20</c:v>
                </c:pt>
                <c:pt idx="99">
                  <c:v>4/4/2020</c:v>
                </c:pt>
                <c:pt idx="100">
                  <c:v>5/4/2020</c:v>
                </c:pt>
                <c:pt idx="101">
                  <c:v>6/4/2020</c:v>
                </c:pt>
                <c:pt idx="102">
                  <c:v>7/4/2020</c:v>
                </c:pt>
                <c:pt idx="103">
                  <c:v>8/4/2020</c:v>
                </c:pt>
                <c:pt idx="104">
                  <c:v>9/4/2020</c:v>
                </c:pt>
                <c:pt idx="105">
                  <c:v>10/4/2020</c:v>
                </c:pt>
                <c:pt idx="106">
                  <c:v>11/4/2020</c:v>
                </c:pt>
                <c:pt idx="107">
                  <c:v>12/4/2020</c:v>
                </c:pt>
                <c:pt idx="108">
                  <c:v>13/4/2020</c:v>
                </c:pt>
                <c:pt idx="109">
                  <c:v>14/4/2020</c:v>
                </c:pt>
                <c:pt idx="110">
                  <c:v>15/4/2020</c:v>
                </c:pt>
                <c:pt idx="111">
                  <c:v>16/4/2020</c:v>
                </c:pt>
                <c:pt idx="112">
                  <c:v>17/4/2020</c:v>
                </c:pt>
                <c:pt idx="113">
                  <c:v>18/4/2020</c:v>
                </c:pt>
                <c:pt idx="114">
                  <c:v>19/4/2020</c:v>
                </c:pt>
                <c:pt idx="115">
                  <c:v>20/4/2020</c:v>
                </c:pt>
                <c:pt idx="116">
                  <c:v>21/4/2020</c:v>
                </c:pt>
                <c:pt idx="117">
                  <c:v>22/4/2020</c:v>
                </c:pt>
                <c:pt idx="118">
                  <c:v>23/4/2020</c:v>
                </c:pt>
                <c:pt idx="119">
                  <c:v>24/4/2020</c:v>
                </c:pt>
                <c:pt idx="120">
                  <c:v>25/4/2020</c:v>
                </c:pt>
                <c:pt idx="121">
                  <c:v>26/4/2020</c:v>
                </c:pt>
                <c:pt idx="122">
                  <c:v>27/4/2020</c:v>
                </c:pt>
                <c:pt idx="123">
                  <c:v>28/4/2020</c:v>
                </c:pt>
                <c:pt idx="124">
                  <c:v>29/4/2020</c:v>
                </c:pt>
                <c:pt idx="125">
                  <c:v>30/4/2020</c:v>
                </c:pt>
                <c:pt idx="126">
                  <c:v>1/5/2020</c:v>
                </c:pt>
                <c:pt idx="127">
                  <c:v>2/5/2020</c:v>
                </c:pt>
                <c:pt idx="128">
                  <c:v>3/5/2020</c:v>
                </c:pt>
                <c:pt idx="129">
                  <c:v>4/5/2020</c:v>
                </c:pt>
                <c:pt idx="130">
                  <c:v>5/5/2020</c:v>
                </c:pt>
                <c:pt idx="131">
                  <c:v>6/5/2020</c:v>
                </c:pt>
                <c:pt idx="132">
                  <c:v>7/5/2020</c:v>
                </c:pt>
                <c:pt idx="133">
                  <c:v>8/5/2020</c:v>
                </c:pt>
                <c:pt idx="134">
                  <c:v>9/5/2020</c:v>
                </c:pt>
                <c:pt idx="135">
                  <c:v>10/5/2020</c:v>
                </c:pt>
                <c:pt idx="136">
                  <c:v>11/5/2020</c:v>
                </c:pt>
                <c:pt idx="137">
                  <c:v>12/5/2020</c:v>
                </c:pt>
                <c:pt idx="138">
                  <c:v>13/5/2020</c:v>
                </c:pt>
                <c:pt idx="139">
                  <c:v>14/5/2020</c:v>
                </c:pt>
                <c:pt idx="140">
                  <c:v>15/5/2020</c:v>
                </c:pt>
                <c:pt idx="141">
                  <c:v>16/5/2020</c:v>
                </c:pt>
                <c:pt idx="142">
                  <c:v>17/5/2020</c:v>
                </c:pt>
                <c:pt idx="143">
                  <c:v>18/5/2020</c:v>
                </c:pt>
                <c:pt idx="144">
                  <c:v>19/5/2020</c:v>
                </c:pt>
                <c:pt idx="145">
                  <c:v>20/5/2020</c:v>
                </c:pt>
                <c:pt idx="146">
                  <c:v>21/5/2020</c:v>
                </c:pt>
                <c:pt idx="147">
                  <c:v>22/5/2020</c:v>
                </c:pt>
                <c:pt idx="148">
                  <c:v>23/5/2020</c:v>
                </c:pt>
                <c:pt idx="149">
                  <c:v>24/5/2020</c:v>
                </c:pt>
                <c:pt idx="150">
                  <c:v>25/5/2020</c:v>
                </c:pt>
                <c:pt idx="151">
                  <c:v>26/5/2020</c:v>
                </c:pt>
                <c:pt idx="152">
                  <c:v>24/02/20</c:v>
                </c:pt>
                <c:pt idx="153">
                  <c:v>25/02/20</c:v>
                </c:pt>
                <c:pt idx="154">
                  <c:v>26/02/20</c:v>
                </c:pt>
                <c:pt idx="155">
                  <c:v>27/02/20</c:v>
                </c:pt>
                <c:pt idx="156">
                  <c:v>28/02/20</c:v>
                </c:pt>
                <c:pt idx="157">
                  <c:v>29/02/20</c:v>
                </c:pt>
                <c:pt idx="158">
                  <c:v>01/03/20</c:v>
                </c:pt>
                <c:pt idx="159">
                  <c:v>02/03/20</c:v>
                </c:pt>
                <c:pt idx="160">
                  <c:v>03/03/20</c:v>
                </c:pt>
                <c:pt idx="161">
                  <c:v>04/03/20</c:v>
                </c:pt>
                <c:pt idx="162">
                  <c:v>05/03/20</c:v>
                </c:pt>
                <c:pt idx="163">
                  <c:v>06/03/20</c:v>
                </c:pt>
                <c:pt idx="164">
                  <c:v>07/03/20</c:v>
                </c:pt>
                <c:pt idx="165">
                  <c:v>08/03/20</c:v>
                </c:pt>
                <c:pt idx="166">
                  <c:v>09/03/20</c:v>
                </c:pt>
                <c:pt idx="167">
                  <c:v>10/03/20</c:v>
                </c:pt>
                <c:pt idx="168">
                  <c:v>11/03/20</c:v>
                </c:pt>
                <c:pt idx="169">
                  <c:v>12/03/20</c:v>
                </c:pt>
                <c:pt idx="170">
                  <c:v>13/03/20</c:v>
                </c:pt>
                <c:pt idx="171">
                  <c:v>14/03/20</c:v>
                </c:pt>
                <c:pt idx="172">
                  <c:v>15/03/20</c:v>
                </c:pt>
                <c:pt idx="173">
                  <c:v>16/03/20</c:v>
                </c:pt>
                <c:pt idx="174">
                  <c:v>17/03/20</c:v>
                </c:pt>
                <c:pt idx="175">
                  <c:v>18/03/20</c:v>
                </c:pt>
                <c:pt idx="176">
                  <c:v>19/03/20</c:v>
                </c:pt>
                <c:pt idx="177">
                  <c:v>20/03/20</c:v>
                </c:pt>
                <c:pt idx="178">
                  <c:v>21/03/20</c:v>
                </c:pt>
                <c:pt idx="179">
                  <c:v>22/03/20</c:v>
                </c:pt>
                <c:pt idx="180">
                  <c:v>23/03/20</c:v>
                </c:pt>
                <c:pt idx="181">
                  <c:v>24/03/20</c:v>
                </c:pt>
                <c:pt idx="182">
                  <c:v>25/03/20</c:v>
                </c:pt>
                <c:pt idx="183">
                  <c:v>26/03/20</c:v>
                </c:pt>
                <c:pt idx="184">
                  <c:v>27/03/20</c:v>
                </c:pt>
                <c:pt idx="185">
                  <c:v>28/03/20</c:v>
                </c:pt>
                <c:pt idx="186">
                  <c:v>29/03/20</c:v>
                </c:pt>
                <c:pt idx="187">
                  <c:v>30/03/20</c:v>
                </c:pt>
                <c:pt idx="188">
                  <c:v>31/03/20</c:v>
                </c:pt>
                <c:pt idx="189">
                  <c:v>01/04/20</c:v>
                </c:pt>
                <c:pt idx="190">
                  <c:v>02/04/20</c:v>
                </c:pt>
                <c:pt idx="191">
                  <c:v>03/04/20</c:v>
                </c:pt>
                <c:pt idx="192">
                  <c:v>4/4/2020</c:v>
                </c:pt>
                <c:pt idx="193">
                  <c:v>5/4/2020</c:v>
                </c:pt>
                <c:pt idx="194">
                  <c:v>6/4/2020</c:v>
                </c:pt>
                <c:pt idx="195">
                  <c:v>7/4/2020</c:v>
                </c:pt>
                <c:pt idx="196">
                  <c:v>8/4/2020</c:v>
                </c:pt>
                <c:pt idx="197">
                  <c:v>9/4/2020</c:v>
                </c:pt>
                <c:pt idx="198">
                  <c:v>10/4/2020</c:v>
                </c:pt>
                <c:pt idx="199">
                  <c:v>11/4/2020</c:v>
                </c:pt>
                <c:pt idx="200">
                  <c:v>12/4/2020</c:v>
                </c:pt>
                <c:pt idx="201">
                  <c:v>13/4/2020</c:v>
                </c:pt>
                <c:pt idx="202">
                  <c:v>14/4/2020</c:v>
                </c:pt>
                <c:pt idx="203">
                  <c:v>15/4/2020</c:v>
                </c:pt>
                <c:pt idx="204">
                  <c:v>16/4/2020</c:v>
                </c:pt>
                <c:pt idx="205">
                  <c:v>17/4/2020</c:v>
                </c:pt>
                <c:pt idx="206">
                  <c:v>18/4/2020</c:v>
                </c:pt>
                <c:pt idx="207">
                  <c:v>19/4/2020</c:v>
                </c:pt>
                <c:pt idx="208">
                  <c:v>20/4/2020</c:v>
                </c:pt>
                <c:pt idx="209">
                  <c:v>21/4/2020</c:v>
                </c:pt>
                <c:pt idx="210">
                  <c:v>22/4/2020</c:v>
                </c:pt>
                <c:pt idx="211">
                  <c:v>23/4/2020</c:v>
                </c:pt>
                <c:pt idx="212">
                  <c:v>24/4/2020</c:v>
                </c:pt>
                <c:pt idx="213">
                  <c:v>25/4/2020</c:v>
                </c:pt>
                <c:pt idx="214">
                  <c:v>26/4/2020</c:v>
                </c:pt>
                <c:pt idx="215">
                  <c:v>27/4/2020</c:v>
                </c:pt>
                <c:pt idx="216">
                  <c:v>28/4/2020</c:v>
                </c:pt>
                <c:pt idx="217">
                  <c:v>29/4/2020</c:v>
                </c:pt>
                <c:pt idx="218">
                  <c:v>30/4/2020</c:v>
                </c:pt>
                <c:pt idx="219">
                  <c:v>1/5/2020</c:v>
                </c:pt>
                <c:pt idx="220">
                  <c:v>2/5/2020</c:v>
                </c:pt>
                <c:pt idx="221">
                  <c:v>3/5/2020</c:v>
                </c:pt>
                <c:pt idx="222">
                  <c:v>4/5/2020</c:v>
                </c:pt>
                <c:pt idx="223">
                  <c:v>5/5/2020</c:v>
                </c:pt>
                <c:pt idx="224">
                  <c:v>6/5/2020</c:v>
                </c:pt>
                <c:pt idx="225">
                  <c:v>7/5/2020</c:v>
                </c:pt>
                <c:pt idx="226">
                  <c:v>8/5/2020</c:v>
                </c:pt>
                <c:pt idx="227">
                  <c:v>9/5/2020</c:v>
                </c:pt>
                <c:pt idx="228">
                  <c:v>10/5/2020</c:v>
                </c:pt>
                <c:pt idx="229">
                  <c:v>11/5/2020</c:v>
                </c:pt>
                <c:pt idx="230">
                  <c:v>12/5/2020</c:v>
                </c:pt>
                <c:pt idx="231">
                  <c:v>13/5/2020</c:v>
                </c:pt>
                <c:pt idx="232">
                  <c:v>14/5/2020</c:v>
                </c:pt>
                <c:pt idx="233">
                  <c:v>15/5/2020</c:v>
                </c:pt>
                <c:pt idx="234">
                  <c:v>16/5/2020</c:v>
                </c:pt>
                <c:pt idx="235">
                  <c:v>17/5/2020</c:v>
                </c:pt>
                <c:pt idx="236">
                  <c:v>18/5/2020</c:v>
                </c:pt>
                <c:pt idx="237">
                  <c:v>19/5/2020</c:v>
                </c:pt>
                <c:pt idx="238">
                  <c:v>20/5/2020</c:v>
                </c:pt>
                <c:pt idx="239">
                  <c:v>21/5/2020</c:v>
                </c:pt>
                <c:pt idx="240">
                  <c:v>22/5/2020</c:v>
                </c:pt>
                <c:pt idx="241">
                  <c:v>23/5/2020</c:v>
                </c:pt>
                <c:pt idx="242">
                  <c:v>24/5/2020</c:v>
                </c:pt>
                <c:pt idx="243">
                  <c:v>25/5/2020</c:v>
                </c:pt>
                <c:pt idx="244">
                  <c:v>26/5/2020</c:v>
                </c:pt>
                <c:pt idx="245">
                  <c:v>27/5/2020</c:v>
                </c:pt>
              </c:strCache>
            </c:strRef>
          </c:cat>
          <c:val>
            <c:numRef>
              <c:f>'Italy-mobility'!$P$4:$P$249</c:f>
              <c:numCache>
                <c:ptCount val="246"/>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pt idx="244">
                  <c:v>21.000000</c:v>
                </c:pt>
                <c:pt idx="245">
                  <c:v>9.000000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'Italy-mobility'!$E$4:$E$62,'Italy-mobility'!$B$4:$B$96,'Italy-mobility'!$B$4:$B$97</c:f>
              <c:strCache>
                <c:ptCount val="24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24/02/20</c:v>
                </c:pt>
                <c:pt idx="60">
                  <c:v>25/02/20</c:v>
                </c:pt>
                <c:pt idx="61">
                  <c:v>26/02/20</c:v>
                </c:pt>
                <c:pt idx="62">
                  <c:v>27/02/20</c:v>
                </c:pt>
                <c:pt idx="63">
                  <c:v>28/02/20</c:v>
                </c:pt>
                <c:pt idx="64">
                  <c:v>29/02/20</c:v>
                </c:pt>
                <c:pt idx="65">
                  <c:v>01/03/20</c:v>
                </c:pt>
                <c:pt idx="66">
                  <c:v>02/03/20</c:v>
                </c:pt>
                <c:pt idx="67">
                  <c:v>03/03/20</c:v>
                </c:pt>
                <c:pt idx="68">
                  <c:v>04/03/20</c:v>
                </c:pt>
                <c:pt idx="69">
                  <c:v>05/03/20</c:v>
                </c:pt>
                <c:pt idx="70">
                  <c:v>06/03/20</c:v>
                </c:pt>
                <c:pt idx="71">
                  <c:v>07/03/20</c:v>
                </c:pt>
                <c:pt idx="72">
                  <c:v>08/03/20</c:v>
                </c:pt>
                <c:pt idx="73">
                  <c:v>09/03/20</c:v>
                </c:pt>
                <c:pt idx="74">
                  <c:v>10/03/20</c:v>
                </c:pt>
                <c:pt idx="75">
                  <c:v>11/03/20</c:v>
                </c:pt>
                <c:pt idx="76">
                  <c:v>12/03/20</c:v>
                </c:pt>
                <c:pt idx="77">
                  <c:v>13/03/20</c:v>
                </c:pt>
                <c:pt idx="78">
                  <c:v>14/03/20</c:v>
                </c:pt>
                <c:pt idx="79">
                  <c:v>15/03/20</c:v>
                </c:pt>
                <c:pt idx="80">
                  <c:v>16/03/20</c:v>
                </c:pt>
                <c:pt idx="81">
                  <c:v>17/03/20</c:v>
                </c:pt>
                <c:pt idx="82">
                  <c:v>18/03/20</c:v>
                </c:pt>
                <c:pt idx="83">
                  <c:v>19/03/20</c:v>
                </c:pt>
                <c:pt idx="84">
                  <c:v>20/03/20</c:v>
                </c:pt>
                <c:pt idx="85">
                  <c:v>21/03/20</c:v>
                </c:pt>
                <c:pt idx="86">
                  <c:v>22/03/20</c:v>
                </c:pt>
                <c:pt idx="87">
                  <c:v>23/03/20</c:v>
                </c:pt>
                <c:pt idx="88">
                  <c:v>24/03/20</c:v>
                </c:pt>
                <c:pt idx="89">
                  <c:v>25/03/20</c:v>
                </c:pt>
                <c:pt idx="90">
                  <c:v>26/03/20</c:v>
                </c:pt>
                <c:pt idx="91">
                  <c:v>27/03/20</c:v>
                </c:pt>
                <c:pt idx="92">
                  <c:v>28/03/20</c:v>
                </c:pt>
                <c:pt idx="93">
                  <c:v>29/03/20</c:v>
                </c:pt>
                <c:pt idx="94">
                  <c:v>30/03/20</c:v>
                </c:pt>
                <c:pt idx="95">
                  <c:v>31/03/20</c:v>
                </c:pt>
                <c:pt idx="96">
                  <c:v>01/04/20</c:v>
                </c:pt>
                <c:pt idx="97">
                  <c:v>02/04/20</c:v>
                </c:pt>
                <c:pt idx="98">
                  <c:v>03/04/20</c:v>
                </c:pt>
                <c:pt idx="99">
                  <c:v>4/4/2020</c:v>
                </c:pt>
                <c:pt idx="100">
                  <c:v>5/4/2020</c:v>
                </c:pt>
                <c:pt idx="101">
                  <c:v>6/4/2020</c:v>
                </c:pt>
                <c:pt idx="102">
                  <c:v>7/4/2020</c:v>
                </c:pt>
                <c:pt idx="103">
                  <c:v>8/4/2020</c:v>
                </c:pt>
                <c:pt idx="104">
                  <c:v>9/4/2020</c:v>
                </c:pt>
                <c:pt idx="105">
                  <c:v>10/4/2020</c:v>
                </c:pt>
                <c:pt idx="106">
                  <c:v>11/4/2020</c:v>
                </c:pt>
                <c:pt idx="107">
                  <c:v>12/4/2020</c:v>
                </c:pt>
                <c:pt idx="108">
                  <c:v>13/4/2020</c:v>
                </c:pt>
                <c:pt idx="109">
                  <c:v>14/4/2020</c:v>
                </c:pt>
                <c:pt idx="110">
                  <c:v>15/4/2020</c:v>
                </c:pt>
                <c:pt idx="111">
                  <c:v>16/4/2020</c:v>
                </c:pt>
                <c:pt idx="112">
                  <c:v>17/4/2020</c:v>
                </c:pt>
                <c:pt idx="113">
                  <c:v>18/4/2020</c:v>
                </c:pt>
                <c:pt idx="114">
                  <c:v>19/4/2020</c:v>
                </c:pt>
                <c:pt idx="115">
                  <c:v>20/4/2020</c:v>
                </c:pt>
                <c:pt idx="116">
                  <c:v>21/4/2020</c:v>
                </c:pt>
                <c:pt idx="117">
                  <c:v>22/4/2020</c:v>
                </c:pt>
                <c:pt idx="118">
                  <c:v>23/4/2020</c:v>
                </c:pt>
                <c:pt idx="119">
                  <c:v>24/4/2020</c:v>
                </c:pt>
                <c:pt idx="120">
                  <c:v>25/4/2020</c:v>
                </c:pt>
                <c:pt idx="121">
                  <c:v>26/4/2020</c:v>
                </c:pt>
                <c:pt idx="122">
                  <c:v>27/4/2020</c:v>
                </c:pt>
                <c:pt idx="123">
                  <c:v>28/4/2020</c:v>
                </c:pt>
                <c:pt idx="124">
                  <c:v>29/4/2020</c:v>
                </c:pt>
                <c:pt idx="125">
                  <c:v>30/4/2020</c:v>
                </c:pt>
                <c:pt idx="126">
                  <c:v>1/5/2020</c:v>
                </c:pt>
                <c:pt idx="127">
                  <c:v>2/5/2020</c:v>
                </c:pt>
                <c:pt idx="128">
                  <c:v>3/5/2020</c:v>
                </c:pt>
                <c:pt idx="129">
                  <c:v>4/5/2020</c:v>
                </c:pt>
                <c:pt idx="130">
                  <c:v>5/5/2020</c:v>
                </c:pt>
                <c:pt idx="131">
                  <c:v>6/5/2020</c:v>
                </c:pt>
                <c:pt idx="132">
                  <c:v>7/5/2020</c:v>
                </c:pt>
                <c:pt idx="133">
                  <c:v>8/5/2020</c:v>
                </c:pt>
                <c:pt idx="134">
                  <c:v>9/5/2020</c:v>
                </c:pt>
                <c:pt idx="135">
                  <c:v>10/5/2020</c:v>
                </c:pt>
                <c:pt idx="136">
                  <c:v>11/5/2020</c:v>
                </c:pt>
                <c:pt idx="137">
                  <c:v>12/5/2020</c:v>
                </c:pt>
                <c:pt idx="138">
                  <c:v>13/5/2020</c:v>
                </c:pt>
                <c:pt idx="139">
                  <c:v>14/5/2020</c:v>
                </c:pt>
                <c:pt idx="140">
                  <c:v>15/5/2020</c:v>
                </c:pt>
                <c:pt idx="141">
                  <c:v>16/5/2020</c:v>
                </c:pt>
                <c:pt idx="142">
                  <c:v>17/5/2020</c:v>
                </c:pt>
                <c:pt idx="143">
                  <c:v>18/5/2020</c:v>
                </c:pt>
                <c:pt idx="144">
                  <c:v>19/5/2020</c:v>
                </c:pt>
                <c:pt idx="145">
                  <c:v>20/5/2020</c:v>
                </c:pt>
                <c:pt idx="146">
                  <c:v>21/5/2020</c:v>
                </c:pt>
                <c:pt idx="147">
                  <c:v>22/5/2020</c:v>
                </c:pt>
                <c:pt idx="148">
                  <c:v>23/5/2020</c:v>
                </c:pt>
                <c:pt idx="149">
                  <c:v>24/5/2020</c:v>
                </c:pt>
                <c:pt idx="150">
                  <c:v>25/5/2020</c:v>
                </c:pt>
                <c:pt idx="151">
                  <c:v>26/5/2020</c:v>
                </c:pt>
                <c:pt idx="152">
                  <c:v>24/02/20</c:v>
                </c:pt>
                <c:pt idx="153">
                  <c:v>25/02/20</c:v>
                </c:pt>
                <c:pt idx="154">
                  <c:v>26/02/20</c:v>
                </c:pt>
                <c:pt idx="155">
                  <c:v>27/02/20</c:v>
                </c:pt>
                <c:pt idx="156">
                  <c:v>28/02/20</c:v>
                </c:pt>
                <c:pt idx="157">
                  <c:v>29/02/20</c:v>
                </c:pt>
                <c:pt idx="158">
                  <c:v>01/03/20</c:v>
                </c:pt>
                <c:pt idx="159">
                  <c:v>02/03/20</c:v>
                </c:pt>
                <c:pt idx="160">
                  <c:v>03/03/20</c:v>
                </c:pt>
                <c:pt idx="161">
                  <c:v>04/03/20</c:v>
                </c:pt>
                <c:pt idx="162">
                  <c:v>05/03/20</c:v>
                </c:pt>
                <c:pt idx="163">
                  <c:v>06/03/20</c:v>
                </c:pt>
                <c:pt idx="164">
                  <c:v>07/03/20</c:v>
                </c:pt>
                <c:pt idx="165">
                  <c:v>08/03/20</c:v>
                </c:pt>
                <c:pt idx="166">
                  <c:v>09/03/20</c:v>
                </c:pt>
                <c:pt idx="167">
                  <c:v>10/03/20</c:v>
                </c:pt>
                <c:pt idx="168">
                  <c:v>11/03/20</c:v>
                </c:pt>
                <c:pt idx="169">
                  <c:v>12/03/20</c:v>
                </c:pt>
                <c:pt idx="170">
                  <c:v>13/03/20</c:v>
                </c:pt>
                <c:pt idx="171">
                  <c:v>14/03/20</c:v>
                </c:pt>
                <c:pt idx="172">
                  <c:v>15/03/20</c:v>
                </c:pt>
                <c:pt idx="173">
                  <c:v>16/03/20</c:v>
                </c:pt>
                <c:pt idx="174">
                  <c:v>17/03/20</c:v>
                </c:pt>
                <c:pt idx="175">
                  <c:v>18/03/20</c:v>
                </c:pt>
                <c:pt idx="176">
                  <c:v>19/03/20</c:v>
                </c:pt>
                <c:pt idx="177">
                  <c:v>20/03/20</c:v>
                </c:pt>
                <c:pt idx="178">
                  <c:v>21/03/20</c:v>
                </c:pt>
                <c:pt idx="179">
                  <c:v>22/03/20</c:v>
                </c:pt>
                <c:pt idx="180">
                  <c:v>23/03/20</c:v>
                </c:pt>
                <c:pt idx="181">
                  <c:v>24/03/20</c:v>
                </c:pt>
                <c:pt idx="182">
                  <c:v>25/03/20</c:v>
                </c:pt>
                <c:pt idx="183">
                  <c:v>26/03/20</c:v>
                </c:pt>
                <c:pt idx="184">
                  <c:v>27/03/20</c:v>
                </c:pt>
                <c:pt idx="185">
                  <c:v>28/03/20</c:v>
                </c:pt>
                <c:pt idx="186">
                  <c:v>29/03/20</c:v>
                </c:pt>
                <c:pt idx="187">
                  <c:v>30/03/20</c:v>
                </c:pt>
                <c:pt idx="188">
                  <c:v>31/03/20</c:v>
                </c:pt>
                <c:pt idx="189">
                  <c:v>01/04/20</c:v>
                </c:pt>
                <c:pt idx="190">
                  <c:v>02/04/20</c:v>
                </c:pt>
                <c:pt idx="191">
                  <c:v>03/04/20</c:v>
                </c:pt>
                <c:pt idx="192">
                  <c:v>4/4/2020</c:v>
                </c:pt>
                <c:pt idx="193">
                  <c:v>5/4/2020</c:v>
                </c:pt>
                <c:pt idx="194">
                  <c:v>6/4/2020</c:v>
                </c:pt>
                <c:pt idx="195">
                  <c:v>7/4/2020</c:v>
                </c:pt>
                <c:pt idx="196">
                  <c:v>8/4/2020</c:v>
                </c:pt>
                <c:pt idx="197">
                  <c:v>9/4/2020</c:v>
                </c:pt>
                <c:pt idx="198">
                  <c:v>10/4/2020</c:v>
                </c:pt>
                <c:pt idx="199">
                  <c:v>11/4/2020</c:v>
                </c:pt>
                <c:pt idx="200">
                  <c:v>12/4/2020</c:v>
                </c:pt>
                <c:pt idx="201">
                  <c:v>13/4/2020</c:v>
                </c:pt>
                <c:pt idx="202">
                  <c:v>14/4/2020</c:v>
                </c:pt>
                <c:pt idx="203">
                  <c:v>15/4/2020</c:v>
                </c:pt>
                <c:pt idx="204">
                  <c:v>16/4/2020</c:v>
                </c:pt>
                <c:pt idx="205">
                  <c:v>17/4/2020</c:v>
                </c:pt>
                <c:pt idx="206">
                  <c:v>18/4/2020</c:v>
                </c:pt>
                <c:pt idx="207">
                  <c:v>19/4/2020</c:v>
                </c:pt>
                <c:pt idx="208">
                  <c:v>20/4/2020</c:v>
                </c:pt>
                <c:pt idx="209">
                  <c:v>21/4/2020</c:v>
                </c:pt>
                <c:pt idx="210">
                  <c:v>22/4/2020</c:v>
                </c:pt>
                <c:pt idx="211">
                  <c:v>23/4/2020</c:v>
                </c:pt>
                <c:pt idx="212">
                  <c:v>24/4/2020</c:v>
                </c:pt>
                <c:pt idx="213">
                  <c:v>25/4/2020</c:v>
                </c:pt>
                <c:pt idx="214">
                  <c:v>26/4/2020</c:v>
                </c:pt>
                <c:pt idx="215">
                  <c:v>27/4/2020</c:v>
                </c:pt>
                <c:pt idx="216">
                  <c:v>28/4/2020</c:v>
                </c:pt>
                <c:pt idx="217">
                  <c:v>29/4/2020</c:v>
                </c:pt>
                <c:pt idx="218">
                  <c:v>30/4/2020</c:v>
                </c:pt>
                <c:pt idx="219">
                  <c:v>1/5/2020</c:v>
                </c:pt>
                <c:pt idx="220">
                  <c:v>2/5/2020</c:v>
                </c:pt>
                <c:pt idx="221">
                  <c:v>3/5/2020</c:v>
                </c:pt>
                <c:pt idx="222">
                  <c:v>4/5/2020</c:v>
                </c:pt>
                <c:pt idx="223">
                  <c:v>5/5/2020</c:v>
                </c:pt>
                <c:pt idx="224">
                  <c:v>6/5/2020</c:v>
                </c:pt>
                <c:pt idx="225">
                  <c:v>7/5/2020</c:v>
                </c:pt>
                <c:pt idx="226">
                  <c:v>8/5/2020</c:v>
                </c:pt>
                <c:pt idx="227">
                  <c:v>9/5/2020</c:v>
                </c:pt>
                <c:pt idx="228">
                  <c:v>10/5/2020</c:v>
                </c:pt>
                <c:pt idx="229">
                  <c:v>11/5/2020</c:v>
                </c:pt>
                <c:pt idx="230">
                  <c:v>12/5/2020</c:v>
                </c:pt>
                <c:pt idx="231">
                  <c:v>13/5/2020</c:v>
                </c:pt>
                <c:pt idx="232">
                  <c:v>14/5/2020</c:v>
                </c:pt>
                <c:pt idx="233">
                  <c:v>15/5/2020</c:v>
                </c:pt>
                <c:pt idx="234">
                  <c:v>16/5/2020</c:v>
                </c:pt>
                <c:pt idx="235">
                  <c:v>17/5/2020</c:v>
                </c:pt>
                <c:pt idx="236">
                  <c:v>18/5/2020</c:v>
                </c:pt>
                <c:pt idx="237">
                  <c:v>19/5/2020</c:v>
                </c:pt>
                <c:pt idx="238">
                  <c:v>20/5/2020</c:v>
                </c:pt>
                <c:pt idx="239">
                  <c:v>21/5/2020</c:v>
                </c:pt>
                <c:pt idx="240">
                  <c:v>22/5/2020</c:v>
                </c:pt>
                <c:pt idx="241">
                  <c:v>23/5/2020</c:v>
                </c:pt>
                <c:pt idx="242">
                  <c:v>24/5/2020</c:v>
                </c:pt>
                <c:pt idx="243">
                  <c:v>25/5/2020</c:v>
                </c:pt>
                <c:pt idx="244">
                  <c:v>26/5/2020</c:v>
                </c:pt>
                <c:pt idx="245">
                  <c:v>27/5/2020</c:v>
                </c:pt>
              </c:strCache>
            </c:strRef>
          </c:cat>
          <c:val>
            <c:numRef>
              <c:f>'Italy-mobility'!$Q$4:$Q$249</c:f>
              <c:numCache>
                <c:ptCount val="246"/>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pt idx="244">
                  <c:v>13.000000</c:v>
                </c:pt>
                <c:pt idx="245">
                  <c:v>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3937"/>
          <c:y val="0"/>
          <c:w val="0.85399"/>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12"/>
          <c:y val="0.099193"/>
          <c:w val="0.889041"/>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strCache>
            </c:strRef>
          </c:cat>
          <c:val>
            <c:numRef>
              <c:f>'Sweden-main'!$F$4:$F$249</c:f>
              <c:numCache>
                <c:ptCount val="24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301"/>
          <c:y val="0"/>
          <c:w val="0.8491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72"/>
          <c:y val="0.099193"/>
          <c:w val="0.899078"/>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'Sweden-main'!$B$4:$B$249</c:f>
              <c:strCache>
                <c:ptCount val="24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strCache>
            </c:strRef>
          </c:cat>
          <c:val>
            <c:numRef>
              <c:f>'Sweden-main'!$H$4:$H$249</c:f>
              <c:numCache>
                <c:ptCount val="24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9734"/>
          <c:y val="0"/>
          <c:w val="0.8587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0.xml"/><Relationship Id="rId2" Type="http://schemas.openxmlformats.org/officeDocument/2006/relationships/chart" Target="../charts/chart171.xml"/><Relationship Id="rId3" Type="http://schemas.openxmlformats.org/officeDocument/2006/relationships/chart" Target="../charts/chart172.xml"/><Relationship Id="rId4" Type="http://schemas.openxmlformats.org/officeDocument/2006/relationships/chart" Target="../charts/chart173.xml"/><Relationship Id="rId5" Type="http://schemas.openxmlformats.org/officeDocument/2006/relationships/chart" Target="../charts/chart174.xml"/><Relationship Id="rId6" Type="http://schemas.openxmlformats.org/officeDocument/2006/relationships/chart" Target="../charts/chart175.xml"/><Relationship Id="rId7" Type="http://schemas.openxmlformats.org/officeDocument/2006/relationships/chart" Target="../charts/chart176.xml"/><Relationship Id="rId8" Type="http://schemas.openxmlformats.org/officeDocument/2006/relationships/chart" Target="../charts/chart177.xml"/><Relationship Id="rId9" Type="http://schemas.openxmlformats.org/officeDocument/2006/relationships/chart" Target="../charts/chart178.xml"/><Relationship Id="rId10" Type="http://schemas.openxmlformats.org/officeDocument/2006/relationships/chart" Target="../charts/chart179.xml"/><Relationship Id="rId11" Type="http://schemas.openxmlformats.org/officeDocument/2006/relationships/chart" Target="../charts/chart180.xml"/><Relationship Id="rId12" Type="http://schemas.openxmlformats.org/officeDocument/2006/relationships/chart" Target="../charts/chart181.xml"/><Relationship Id="rId13" Type="http://schemas.openxmlformats.org/officeDocument/2006/relationships/chart" Target="../charts/chart182.xml"/></Relationships>

</file>

<file path=xl/drawings/_rels/drawing11.xml.rels><?xml version="1.0" encoding="UTF-8"?>
<Relationships xmlns="http://schemas.openxmlformats.org/package/2006/relationships"><Relationship Id="rId1" Type="http://schemas.openxmlformats.org/officeDocument/2006/relationships/chart" Target="../charts/chart183.xml"/><Relationship Id="rId2" Type="http://schemas.openxmlformats.org/officeDocument/2006/relationships/chart" Target="../charts/chart184.xml"/><Relationship Id="rId3" Type="http://schemas.openxmlformats.org/officeDocument/2006/relationships/chart" Target="../charts/chart185.xml"/><Relationship Id="rId4" Type="http://schemas.openxmlformats.org/officeDocument/2006/relationships/chart" Target="../charts/chart186.xml"/><Relationship Id="rId5" Type="http://schemas.openxmlformats.org/officeDocument/2006/relationships/chart" Target="../charts/chart187.xml"/><Relationship Id="rId6" Type="http://schemas.openxmlformats.org/officeDocument/2006/relationships/chart" Target="../charts/chart188.xml"/><Relationship Id="rId7" Type="http://schemas.openxmlformats.org/officeDocument/2006/relationships/chart" Target="../charts/chart189.xml"/><Relationship Id="rId8" Type="http://schemas.openxmlformats.org/officeDocument/2006/relationships/chart" Target="../charts/chart190.xml"/><Relationship Id="rId9" Type="http://schemas.openxmlformats.org/officeDocument/2006/relationships/chart" Target="../charts/chart191.xml"/><Relationship Id="rId10" Type="http://schemas.openxmlformats.org/officeDocument/2006/relationships/chart" Target="../charts/chart192.xml"/><Relationship Id="rId11" Type="http://schemas.openxmlformats.org/officeDocument/2006/relationships/chart" Target="../charts/chart193.xml"/><Relationship Id="rId12" Type="http://schemas.openxmlformats.org/officeDocument/2006/relationships/chart" Target="../charts/chart194.xml"/><Relationship Id="rId13" Type="http://schemas.openxmlformats.org/officeDocument/2006/relationships/chart" Target="../charts/chart195.xml"/><Relationship Id="rId14" Type="http://schemas.openxmlformats.org/officeDocument/2006/relationships/chart" Target="../charts/chart196.xml"/><Relationship Id="rId15" Type="http://schemas.openxmlformats.org/officeDocument/2006/relationships/chart" Target="../charts/chart197.xml"/></Relationships>

</file>

<file path=xl/drawings/_rels/drawing12.xml.rels><?xml version="1.0" encoding="UTF-8"?>
<Relationships xmlns="http://schemas.openxmlformats.org/package/2006/relationships"><Relationship Id="rId1" Type="http://schemas.openxmlformats.org/officeDocument/2006/relationships/chart" Target="../charts/chart198.xml"/><Relationship Id="rId2" Type="http://schemas.openxmlformats.org/officeDocument/2006/relationships/chart" Target="../charts/chart199.xml"/><Relationship Id="rId3" Type="http://schemas.openxmlformats.org/officeDocument/2006/relationships/chart" Target="../charts/chart200.xml"/><Relationship Id="rId4" Type="http://schemas.openxmlformats.org/officeDocument/2006/relationships/chart" Target="../charts/chart201.xml"/><Relationship Id="rId5" Type="http://schemas.openxmlformats.org/officeDocument/2006/relationships/chart" Target="../charts/chart202.xml"/><Relationship Id="rId6" Type="http://schemas.openxmlformats.org/officeDocument/2006/relationships/chart" Target="../charts/chart203.xml"/><Relationship Id="rId7" Type="http://schemas.openxmlformats.org/officeDocument/2006/relationships/chart" Target="../charts/chart204.xml"/><Relationship Id="rId8" Type="http://schemas.openxmlformats.org/officeDocument/2006/relationships/chart" Target="../charts/chart205.xml"/><Relationship Id="rId9" Type="http://schemas.openxmlformats.org/officeDocument/2006/relationships/chart" Target="../charts/chart206.xml"/><Relationship Id="rId10" Type="http://schemas.openxmlformats.org/officeDocument/2006/relationships/chart" Target="../charts/chart207.xml"/><Relationship Id="rId11" Type="http://schemas.openxmlformats.org/officeDocument/2006/relationships/chart" Target="../charts/chart208.xml"/><Relationship Id="rId12" Type="http://schemas.openxmlformats.org/officeDocument/2006/relationships/chart" Target="../charts/chart209.xml"/><Relationship Id="rId13" Type="http://schemas.openxmlformats.org/officeDocument/2006/relationships/chart" Target="../charts/chart210.xml"/><Relationship Id="rId14" Type="http://schemas.openxmlformats.org/officeDocument/2006/relationships/hyperlink" Target="https://www.worldometers.info" TargetMode="External"/><Relationship Id="rId15" Type="http://schemas.openxmlformats.org/officeDocument/2006/relationships/chart" Target="../charts/chart211.xml"/><Relationship Id="rId16" Type="http://schemas.openxmlformats.org/officeDocument/2006/relationships/chart" Target="../charts/chart212.xml"/><Relationship Id="rId17" Type="http://schemas.openxmlformats.org/officeDocument/2006/relationships/chart" Target="../charts/chart213.xml"/></Relationships>

</file>

<file path=xl/drawings/_rels/drawing13.xml.rels><?xml version="1.0" encoding="UTF-8"?>
<Relationships xmlns="http://schemas.openxmlformats.org/package/2006/relationships"><Relationship Id="rId1" Type="http://schemas.openxmlformats.org/officeDocument/2006/relationships/chart" Target="../charts/chart214.xml"/><Relationship Id="rId2" Type="http://schemas.openxmlformats.org/officeDocument/2006/relationships/chart" Target="../charts/chart215.xml"/><Relationship Id="rId3" Type="http://schemas.openxmlformats.org/officeDocument/2006/relationships/chart" Target="../charts/chart216.xml"/><Relationship Id="rId4" Type="http://schemas.openxmlformats.org/officeDocument/2006/relationships/chart" Target="../charts/chart217.xml"/><Relationship Id="rId5" Type="http://schemas.openxmlformats.org/officeDocument/2006/relationships/chart" Target="../charts/chart218.xml"/><Relationship Id="rId6" Type="http://schemas.openxmlformats.org/officeDocument/2006/relationships/chart" Target="../charts/chart219.xml"/><Relationship Id="rId7" Type="http://schemas.openxmlformats.org/officeDocument/2006/relationships/chart" Target="../charts/chart220.xml"/><Relationship Id="rId8" Type="http://schemas.openxmlformats.org/officeDocument/2006/relationships/chart" Target="../charts/chart221.xml"/><Relationship Id="rId9" Type="http://schemas.openxmlformats.org/officeDocument/2006/relationships/chart" Target="../charts/chart222.xml"/><Relationship Id="rId10" Type="http://schemas.openxmlformats.org/officeDocument/2006/relationships/chart" Target="../charts/chart223.xml"/><Relationship Id="rId11" Type="http://schemas.openxmlformats.org/officeDocument/2006/relationships/chart" Target="../charts/chart224.xml"/><Relationship Id="rId12" Type="http://schemas.openxmlformats.org/officeDocument/2006/relationships/chart" Target="../charts/chart225.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 Id="rId6" Type="http://schemas.openxmlformats.org/officeDocument/2006/relationships/chart" Target="../charts/chart231.xml"/></Relationships>

</file>

<file path=xl/drawings/_rels/drawing16.xml.rels><?xml version="1.0" encoding="UTF-8"?>
<Relationships xmlns="http://schemas.openxmlformats.org/package/2006/relationships"><Relationship Id="rId1" Type="http://schemas.openxmlformats.org/officeDocument/2006/relationships/chart" Target="../charts/chart232.xml"/><Relationship Id="rId2" Type="http://schemas.openxmlformats.org/officeDocument/2006/relationships/chart" Target="../charts/chart233.xml"/><Relationship Id="rId3" Type="http://schemas.openxmlformats.org/officeDocument/2006/relationships/chart" Target="../charts/chart234.xml"/><Relationship Id="rId4" Type="http://schemas.openxmlformats.org/officeDocument/2006/relationships/chart" Target="../charts/chart235.xml"/><Relationship Id="rId5" Type="http://schemas.openxmlformats.org/officeDocument/2006/relationships/chart" Target="../charts/chart236.xml"/><Relationship Id="rId6" Type="http://schemas.openxmlformats.org/officeDocument/2006/relationships/chart" Target="../charts/chart237.xml"/><Relationship Id="rId7" Type="http://schemas.openxmlformats.org/officeDocument/2006/relationships/chart" Target="../charts/chart238.xml"/><Relationship Id="rId8" Type="http://schemas.openxmlformats.org/officeDocument/2006/relationships/chart" Target="../charts/chart239.xml"/><Relationship Id="rId9" Type="http://schemas.openxmlformats.org/officeDocument/2006/relationships/chart" Target="../charts/chart240.xml"/><Relationship Id="rId10" Type="http://schemas.openxmlformats.org/officeDocument/2006/relationships/chart" Target="../charts/chart241.xml"/><Relationship Id="rId11" Type="http://schemas.openxmlformats.org/officeDocument/2006/relationships/chart" Target="../charts/chart242.xml"/><Relationship Id="rId12" Type="http://schemas.openxmlformats.org/officeDocument/2006/relationships/chart" Target="../charts/chart243.xml"/><Relationship Id="rId13" Type="http://schemas.openxmlformats.org/officeDocument/2006/relationships/chart" Target="../charts/chart244.xml"/><Relationship Id="rId14" Type="http://schemas.openxmlformats.org/officeDocument/2006/relationships/chart" Target="../charts/chart245.xml"/></Relationships>

</file>

<file path=xl/drawings/_rels/drawing17.xml.rels><?xml version="1.0" encoding="UTF-8"?>
<Relationships xmlns="http://schemas.openxmlformats.org/package/2006/relationships"><Relationship Id="rId1" Type="http://schemas.openxmlformats.org/officeDocument/2006/relationships/chart" Target="../charts/chart246.xml"/><Relationship Id="rId2" Type="http://schemas.openxmlformats.org/officeDocument/2006/relationships/chart" Target="../charts/chart247.xml"/><Relationship Id="rId3" Type="http://schemas.openxmlformats.org/officeDocument/2006/relationships/chart" Target="../charts/chart248.xml"/><Relationship Id="rId4" Type="http://schemas.openxmlformats.org/officeDocument/2006/relationships/chart" Target="../charts/chart249.xml"/><Relationship Id="rId5" Type="http://schemas.openxmlformats.org/officeDocument/2006/relationships/chart" Target="../charts/chart250.xml"/><Relationship Id="rId6" Type="http://schemas.openxmlformats.org/officeDocument/2006/relationships/chart" Target="../charts/chart251.xml"/><Relationship Id="rId7" Type="http://schemas.openxmlformats.org/officeDocument/2006/relationships/chart" Target="../charts/chart252.xml"/><Relationship Id="rId8" Type="http://schemas.openxmlformats.org/officeDocument/2006/relationships/chart" Target="../charts/chart253.xml"/><Relationship Id="rId9" Type="http://schemas.openxmlformats.org/officeDocument/2006/relationships/chart" Target="../charts/chart254.xml"/><Relationship Id="rId10" Type="http://schemas.openxmlformats.org/officeDocument/2006/relationships/chart" Target="../charts/chart255.xml"/><Relationship Id="rId11" Type="http://schemas.openxmlformats.org/officeDocument/2006/relationships/chart" Target="../charts/chart256.xml"/><Relationship Id="rId12" Type="http://schemas.openxmlformats.org/officeDocument/2006/relationships/chart" Target="../charts/chart257.xml"/><Relationship Id="rId13" Type="http://schemas.openxmlformats.org/officeDocument/2006/relationships/chart" Target="../charts/chart258.xml"/><Relationship Id="rId14" Type="http://schemas.openxmlformats.org/officeDocument/2006/relationships/chart" Target="../charts/chart259.xml"/><Relationship Id="rId15" Type="http://schemas.openxmlformats.org/officeDocument/2006/relationships/chart" Target="../charts/chart260.xml"/><Relationship Id="rId16" Type="http://schemas.openxmlformats.org/officeDocument/2006/relationships/chart" Target="../charts/chart261.xml"/><Relationship Id="rId17" Type="http://schemas.openxmlformats.org/officeDocument/2006/relationships/chart" Target="../charts/chart262.xml"/><Relationship Id="rId18" Type="http://schemas.openxmlformats.org/officeDocument/2006/relationships/chart" Target="../charts/chart263.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s>

</file>

<file path=xl/drawings/_rels/drawing4.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2" Type="http://schemas.openxmlformats.org/officeDocument/2006/relationships/chart" Target="../charts/chart72.xml"/><Relationship Id="rId13" Type="http://schemas.openxmlformats.org/officeDocument/2006/relationships/chart" Target="../charts/chart73.xml"/></Relationships>

</file>

<file path=xl/drawings/_rels/drawing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Relationship Id="rId8" Type="http://schemas.openxmlformats.org/officeDocument/2006/relationships/chart" Target="../charts/chart81.xml"/><Relationship Id="rId9" Type="http://schemas.openxmlformats.org/officeDocument/2006/relationships/chart" Target="../charts/chart82.xml"/><Relationship Id="rId10" Type="http://schemas.openxmlformats.org/officeDocument/2006/relationships/chart" Target="../charts/chart83.xml"/><Relationship Id="rId11" Type="http://schemas.openxmlformats.org/officeDocument/2006/relationships/chart" Target="../charts/chart84.xml"/><Relationship Id="rId12" Type="http://schemas.openxmlformats.org/officeDocument/2006/relationships/chart" Target="../charts/chart85.xml"/><Relationship Id="rId13" Type="http://schemas.openxmlformats.org/officeDocument/2006/relationships/chart" Target="../charts/chart86.xml"/><Relationship Id="rId14" Type="http://schemas.openxmlformats.org/officeDocument/2006/relationships/chart" Target="../charts/chart87.xml"/><Relationship Id="rId15" Type="http://schemas.openxmlformats.org/officeDocument/2006/relationships/chart" Target="../charts/chart88.xml"/></Relationships>

</file>

<file path=xl/drawings/_rels/drawing6.xml.rels><?xml version="1.0" encoding="UTF-8"?>
<Relationships xmlns="http://schemas.openxmlformats.org/package/2006/relationships"><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 Id="rId4" Type="http://schemas.openxmlformats.org/officeDocument/2006/relationships/chart" Target="../charts/chart92.xml"/><Relationship Id="rId5" Type="http://schemas.openxmlformats.org/officeDocument/2006/relationships/chart" Target="../charts/chart93.xml"/><Relationship Id="rId6" Type="http://schemas.openxmlformats.org/officeDocument/2006/relationships/chart" Target="../charts/chart94.xml"/></Relationships>

</file>

<file path=xl/drawings/_rels/drawing7.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Relationship Id="rId3" Type="http://schemas.openxmlformats.org/officeDocument/2006/relationships/chart" Target="../charts/chart97.xml"/><Relationship Id="rId4" Type="http://schemas.openxmlformats.org/officeDocument/2006/relationships/chart" Target="../charts/chart98.xml"/><Relationship Id="rId5" Type="http://schemas.openxmlformats.org/officeDocument/2006/relationships/chart" Target="../charts/chart99.xml"/><Relationship Id="rId6" Type="http://schemas.openxmlformats.org/officeDocument/2006/relationships/chart" Target="../charts/chart100.xml"/><Relationship Id="rId7" Type="http://schemas.openxmlformats.org/officeDocument/2006/relationships/chart" Target="../charts/chart101.xml"/><Relationship Id="rId8" Type="http://schemas.openxmlformats.org/officeDocument/2006/relationships/chart" Target="../charts/chart102.xml"/><Relationship Id="rId9" Type="http://schemas.openxmlformats.org/officeDocument/2006/relationships/chart" Target="../charts/chart103.xml"/><Relationship Id="rId10" Type="http://schemas.openxmlformats.org/officeDocument/2006/relationships/chart" Target="../charts/chart104.xml"/><Relationship Id="rId11" Type="http://schemas.openxmlformats.org/officeDocument/2006/relationships/chart" Target="../charts/chart105.xml"/><Relationship Id="rId12" Type="http://schemas.openxmlformats.org/officeDocument/2006/relationships/chart" Target="../charts/chart106.xml"/><Relationship Id="rId13" Type="http://schemas.openxmlformats.org/officeDocument/2006/relationships/chart" Target="../charts/chart107.xml"/><Relationship Id="rId14" Type="http://schemas.openxmlformats.org/officeDocument/2006/relationships/chart" Target="../charts/chart108.xml"/><Relationship Id="rId15" Type="http://schemas.openxmlformats.org/officeDocument/2006/relationships/chart" Target="../charts/chart109.xml"/><Relationship Id="rId16" Type="http://schemas.openxmlformats.org/officeDocument/2006/relationships/chart" Target="../charts/chart110.xml"/><Relationship Id="rId17" Type="http://schemas.openxmlformats.org/officeDocument/2006/relationships/chart" Target="../charts/chart111.xml"/><Relationship Id="rId18" Type="http://schemas.openxmlformats.org/officeDocument/2006/relationships/chart" Target="../charts/chart112.xml"/><Relationship Id="rId19" Type="http://schemas.openxmlformats.org/officeDocument/2006/relationships/chart" Target="../charts/chart113.xml"/><Relationship Id="rId20" Type="http://schemas.openxmlformats.org/officeDocument/2006/relationships/chart" Target="../charts/chart114.xml"/><Relationship Id="rId21" Type="http://schemas.openxmlformats.org/officeDocument/2006/relationships/chart" Target="../charts/chart115.xml"/><Relationship Id="rId22" Type="http://schemas.openxmlformats.org/officeDocument/2006/relationships/chart" Target="../charts/chart116.xml"/><Relationship Id="rId23" Type="http://schemas.openxmlformats.org/officeDocument/2006/relationships/chart" Target="../charts/chart117.xml"/><Relationship Id="rId24" Type="http://schemas.openxmlformats.org/officeDocument/2006/relationships/chart" Target="../charts/chart118.xml"/><Relationship Id="rId25" Type="http://schemas.openxmlformats.org/officeDocument/2006/relationships/chart" Target="../charts/chart119.xml"/><Relationship Id="rId26" Type="http://schemas.openxmlformats.org/officeDocument/2006/relationships/chart" Target="../charts/chart120.xml"/><Relationship Id="rId27" Type="http://schemas.openxmlformats.org/officeDocument/2006/relationships/chart" Target="../charts/chart121.xml"/><Relationship Id="rId28" Type="http://schemas.openxmlformats.org/officeDocument/2006/relationships/chart" Target="../charts/chart122.xml"/><Relationship Id="rId29" Type="http://schemas.openxmlformats.org/officeDocument/2006/relationships/chart" Target="../charts/chart123.xml"/><Relationship Id="rId30" Type="http://schemas.openxmlformats.org/officeDocument/2006/relationships/chart" Target="../charts/chart124.xml"/><Relationship Id="rId31" Type="http://schemas.openxmlformats.org/officeDocument/2006/relationships/chart" Target="../charts/chart125.xml"/><Relationship Id="rId32" Type="http://schemas.openxmlformats.org/officeDocument/2006/relationships/chart" Target="../charts/chart126.xml"/><Relationship Id="rId33" Type="http://schemas.openxmlformats.org/officeDocument/2006/relationships/chart" Target="../charts/chart127.xml"/><Relationship Id="rId34" Type="http://schemas.openxmlformats.org/officeDocument/2006/relationships/chart" Target="../charts/chart128.xml"/><Relationship Id="rId35" Type="http://schemas.openxmlformats.org/officeDocument/2006/relationships/chart" Target="../charts/chart129.xml"/><Relationship Id="rId36" Type="http://schemas.openxmlformats.org/officeDocument/2006/relationships/chart" Target="../charts/chart130.xml"/><Relationship Id="rId37" Type="http://schemas.openxmlformats.org/officeDocument/2006/relationships/chart" Target="../charts/chart131.xml"/></Relationships>

</file>

<file path=xl/drawings/_rels/drawing8.xml.rels><?xml version="1.0" encoding="UTF-8"?>
<Relationships xmlns="http://schemas.openxmlformats.org/package/2006/relationships"><Relationship Id="rId1" Type="http://schemas.openxmlformats.org/officeDocument/2006/relationships/chart" Target="../charts/chart132.xml"/><Relationship Id="rId2" Type="http://schemas.openxmlformats.org/officeDocument/2006/relationships/chart" Target="../charts/chart133.xml"/><Relationship Id="rId3" Type="http://schemas.openxmlformats.org/officeDocument/2006/relationships/chart" Target="../charts/chart134.xml"/><Relationship Id="rId4" Type="http://schemas.openxmlformats.org/officeDocument/2006/relationships/chart" Target="../charts/chart135.xml"/><Relationship Id="rId5" Type="http://schemas.openxmlformats.org/officeDocument/2006/relationships/chart" Target="../charts/chart136.xml"/><Relationship Id="rId6" Type="http://schemas.openxmlformats.org/officeDocument/2006/relationships/chart" Target="../charts/chart137.xml"/><Relationship Id="rId7" Type="http://schemas.openxmlformats.org/officeDocument/2006/relationships/chart" Target="../charts/chart138.xml"/><Relationship Id="rId8" Type="http://schemas.openxmlformats.org/officeDocument/2006/relationships/chart" Target="../charts/chart139.xml"/><Relationship Id="rId9" Type="http://schemas.openxmlformats.org/officeDocument/2006/relationships/chart" Target="../charts/chart140.xml"/><Relationship Id="rId10" Type="http://schemas.openxmlformats.org/officeDocument/2006/relationships/chart" Target="../charts/chart141.xml"/><Relationship Id="rId11" Type="http://schemas.openxmlformats.org/officeDocument/2006/relationships/chart" Target="../charts/chart142.xml"/><Relationship Id="rId12" Type="http://schemas.openxmlformats.org/officeDocument/2006/relationships/chart" Target="../charts/chart143.xml"/><Relationship Id="rId13" Type="http://schemas.openxmlformats.org/officeDocument/2006/relationships/chart" Target="../charts/chart144.xml"/><Relationship Id="rId14" Type="http://schemas.openxmlformats.org/officeDocument/2006/relationships/chart" Target="../charts/chart145.xml"/><Relationship Id="rId15" Type="http://schemas.openxmlformats.org/officeDocument/2006/relationships/chart" Target="../charts/chart146.xml"/><Relationship Id="rId16" Type="http://schemas.openxmlformats.org/officeDocument/2006/relationships/chart" Target="../charts/chart147.xml"/><Relationship Id="rId17" Type="http://schemas.openxmlformats.org/officeDocument/2006/relationships/chart" Target="../charts/chart148.xml"/><Relationship Id="rId18" Type="http://schemas.openxmlformats.org/officeDocument/2006/relationships/chart" Target="../charts/chart149.xml"/></Relationships>

</file>

<file path=xl/drawings/_rels/drawing9.xml.rels><?xml version="1.0" encoding="UTF-8"?>
<Relationships xmlns="http://schemas.openxmlformats.org/package/2006/relationships"><Relationship Id="rId1" Type="http://schemas.openxmlformats.org/officeDocument/2006/relationships/chart" Target="../charts/chart150.xml"/><Relationship Id="rId2" Type="http://schemas.openxmlformats.org/officeDocument/2006/relationships/chart" Target="../charts/chart151.xml"/><Relationship Id="rId3" Type="http://schemas.openxmlformats.org/officeDocument/2006/relationships/chart" Target="../charts/chart152.xml"/><Relationship Id="rId4" Type="http://schemas.openxmlformats.org/officeDocument/2006/relationships/chart" Target="../charts/chart153.xml"/><Relationship Id="rId5" Type="http://schemas.openxmlformats.org/officeDocument/2006/relationships/chart" Target="../charts/chart154.xml"/><Relationship Id="rId6" Type="http://schemas.openxmlformats.org/officeDocument/2006/relationships/chart" Target="../charts/chart155.xml"/><Relationship Id="rId7" Type="http://schemas.openxmlformats.org/officeDocument/2006/relationships/chart" Target="../charts/chart156.xml"/><Relationship Id="rId8" Type="http://schemas.openxmlformats.org/officeDocument/2006/relationships/chart" Target="../charts/chart157.xml"/><Relationship Id="rId9" Type="http://schemas.openxmlformats.org/officeDocument/2006/relationships/chart" Target="../charts/chart158.xml"/><Relationship Id="rId10" Type="http://schemas.openxmlformats.org/officeDocument/2006/relationships/chart" Target="../charts/chart159.xml"/><Relationship Id="rId11" Type="http://schemas.openxmlformats.org/officeDocument/2006/relationships/chart" Target="../charts/chart160.xml"/><Relationship Id="rId12" Type="http://schemas.openxmlformats.org/officeDocument/2006/relationships/chart" Target="../charts/chart161.xml"/><Relationship Id="rId13" Type="http://schemas.openxmlformats.org/officeDocument/2006/relationships/chart" Target="../charts/chart162.xml"/><Relationship Id="rId14" Type="http://schemas.openxmlformats.org/officeDocument/2006/relationships/chart" Target="../charts/chart163.xml"/><Relationship Id="rId15" Type="http://schemas.openxmlformats.org/officeDocument/2006/relationships/chart" Target="../charts/chart164.xml"/><Relationship Id="rId16" Type="http://schemas.openxmlformats.org/officeDocument/2006/relationships/chart" Target="../charts/chart165.xml"/><Relationship Id="rId17" Type="http://schemas.openxmlformats.org/officeDocument/2006/relationships/chart" Target="../charts/chart166.xml"/><Relationship Id="rId18" Type="http://schemas.openxmlformats.org/officeDocument/2006/relationships/chart" Target="../charts/chart167.xml"/><Relationship Id="rId19" Type="http://schemas.openxmlformats.org/officeDocument/2006/relationships/chart" Target="../charts/chart168.xml"/><Relationship Id="rId20" Type="http://schemas.openxmlformats.org/officeDocument/2006/relationships/chart" Target="../charts/chart16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1037991</xdr:colOff>
      <xdr:row>14</xdr:row>
      <xdr:rowOff>256236</xdr:rowOff>
    </xdr:to>
    <xdr:graphicFrame>
      <xdr:nvGraphicFramePr>
        <xdr:cNvPr id="2" name="Chart 2"/>
        <xdr:cNvGraphicFramePr/>
      </xdr:nvGraphicFramePr>
      <xdr:xfrm>
        <a:off x="21857837" y="1312000"/>
        <a:ext cx="6510555"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791062</xdr:colOff>
      <xdr:row>30</xdr:row>
      <xdr:rowOff>266229</xdr:rowOff>
    </xdr:to>
    <xdr:graphicFrame>
      <xdr:nvGraphicFramePr>
        <xdr:cNvPr id="4" name="Chart 4"/>
        <xdr:cNvGraphicFramePr/>
      </xdr:nvGraphicFramePr>
      <xdr:xfrm>
        <a:off x="21818053" y="6744894"/>
        <a:ext cx="6303410"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821264</xdr:colOff>
      <xdr:row>46</xdr:row>
      <xdr:rowOff>321621</xdr:rowOff>
    </xdr:to>
    <xdr:graphicFrame>
      <xdr:nvGraphicFramePr>
        <xdr:cNvPr id="6" name="Chart 6"/>
        <xdr:cNvGraphicFramePr/>
      </xdr:nvGraphicFramePr>
      <xdr:xfrm>
        <a:off x="21754089" y="12229536"/>
        <a:ext cx="6397576"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816469</xdr:colOff>
      <xdr:row>65</xdr:row>
      <xdr:rowOff>105135</xdr:rowOff>
    </xdr:to>
    <xdr:graphicFrame>
      <xdr:nvGraphicFramePr>
        <xdr:cNvPr id="8" name="Chart 8"/>
        <xdr:cNvGraphicFramePr/>
      </xdr:nvGraphicFramePr>
      <xdr:xfrm>
        <a:off x="21636316" y="18197950"/>
        <a:ext cx="6510554"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261</xdr:row>
      <xdr:rowOff>91273</xdr:rowOff>
    </xdr:from>
    <xdr:to>
      <xdr:col>12</xdr:col>
      <xdr:colOff>910439</xdr:colOff>
      <xdr:row>310</xdr:row>
      <xdr:rowOff>116038</xdr:rowOff>
    </xdr:to>
    <xdr:sp>
      <xdr:nvSpPr>
        <xdr:cNvPr id="16" name="Shape 16"/>
        <xdr:cNvSpPr txBox="1"/>
      </xdr:nvSpPr>
      <xdr:spPr>
        <a:xfrm>
          <a:off x="723545" y="850568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262</xdr:row>
      <xdr:rowOff>13808</xdr:rowOff>
    </xdr:from>
    <xdr:to>
      <xdr:col>2</xdr:col>
      <xdr:colOff>23812</xdr:colOff>
      <xdr:row>263</xdr:row>
      <xdr:rowOff>218355</xdr:rowOff>
    </xdr:to>
    <xdr:sp>
      <xdr:nvSpPr>
        <xdr:cNvPr id="17" name="Shape 17"/>
        <xdr:cNvSpPr txBox="1"/>
      </xdr:nvSpPr>
      <xdr:spPr>
        <a:xfrm>
          <a:off x="1550352" y="852339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324886</xdr:colOff>
      <xdr:row>1</xdr:row>
      <xdr:rowOff>290793</xdr:rowOff>
    </xdr:from>
    <xdr:to>
      <xdr:col>41</xdr:col>
      <xdr:colOff>557657</xdr:colOff>
      <xdr:row>14</xdr:row>
      <xdr:rowOff>181814</xdr:rowOff>
    </xdr:to>
    <xdr:graphicFrame>
      <xdr:nvGraphicFramePr>
        <xdr:cNvPr id="26" name="Chart 26"/>
        <xdr:cNvGraphicFramePr/>
      </xdr:nvGraphicFramePr>
      <xdr:xfrm>
        <a:off x="45079686" y="1237578"/>
        <a:ext cx="6455772"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1083263</xdr:colOff>
      <xdr:row>14</xdr:row>
      <xdr:rowOff>181814</xdr:rowOff>
    </xdr:to>
    <xdr:graphicFrame>
      <xdr:nvGraphicFramePr>
        <xdr:cNvPr id="27" name="Chart 27"/>
        <xdr:cNvGraphicFramePr/>
      </xdr:nvGraphicFramePr>
      <xdr:xfrm>
        <a:off x="53002279" y="1237578"/>
        <a:ext cx="6526385"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63436</xdr:colOff>
      <xdr:row>46</xdr:row>
      <xdr:rowOff>273077</xdr:rowOff>
    </xdr:to>
    <xdr:graphicFrame>
      <xdr:nvGraphicFramePr>
        <xdr:cNvPr id="28" name="Chart 28"/>
        <xdr:cNvGraphicFramePr/>
      </xdr:nvGraphicFramePr>
      <xdr:xfrm>
        <a:off x="45653535" y="12180991"/>
        <a:ext cx="6632302"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80037</xdr:colOff>
      <xdr:row>46</xdr:row>
      <xdr:rowOff>273077</xdr:rowOff>
    </xdr:to>
    <xdr:graphicFrame>
      <xdr:nvGraphicFramePr>
        <xdr:cNvPr id="29" name="Chart 29"/>
        <xdr:cNvGraphicFramePr/>
      </xdr:nvGraphicFramePr>
      <xdr:xfrm>
        <a:off x="53384878" y="12180991"/>
        <a:ext cx="6385160"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856983</xdr:colOff>
      <xdr:row>83</xdr:row>
      <xdr:rowOff>59369</xdr:rowOff>
    </xdr:to>
    <xdr:graphicFrame>
      <xdr:nvGraphicFramePr>
        <xdr:cNvPr id="33" name="Chart 33"/>
        <xdr:cNvGraphicFramePr/>
      </xdr:nvGraphicFramePr>
      <xdr:xfrm>
        <a:off x="21676829" y="23943384"/>
        <a:ext cx="6510555"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116627</xdr:colOff>
      <xdr:row>83</xdr:row>
      <xdr:rowOff>59369</xdr:rowOff>
    </xdr:to>
    <xdr:graphicFrame>
      <xdr:nvGraphicFramePr>
        <xdr:cNvPr id="34" name="Chart 34"/>
        <xdr:cNvGraphicFramePr/>
      </xdr:nvGraphicFramePr>
      <xdr:xfrm>
        <a:off x="29703456" y="23943384"/>
        <a:ext cx="6455772"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256</xdr:row>
      <xdr:rowOff>2920</xdr:rowOff>
    </xdr:from>
    <xdr:to>
      <xdr:col>8</xdr:col>
      <xdr:colOff>223264</xdr:colOff>
      <xdr:row>258</xdr:row>
      <xdr:rowOff>146926</xdr:rowOff>
    </xdr:to>
    <xdr:sp>
      <xdr:nvSpPr>
        <xdr:cNvPr id="58" name="Shape 58"/>
        <xdr:cNvSpPr txBox="1"/>
      </xdr:nvSpPr>
      <xdr:spPr>
        <a:xfrm>
          <a:off x="6170612" y="836952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196</xdr:row>
      <xdr:rowOff>282454</xdr:rowOff>
    </xdr:from>
    <xdr:to>
      <xdr:col>31</xdr:col>
      <xdr:colOff>811660</xdr:colOff>
      <xdr:row>342</xdr:row>
      <xdr:rowOff>153991</xdr:rowOff>
    </xdr:to>
    <xdr:sp>
      <xdr:nvSpPr>
        <xdr:cNvPr id="59" name="Shape 59"/>
        <xdr:cNvSpPr txBox="1"/>
      </xdr:nvSpPr>
      <xdr:spPr>
        <a:xfrm>
          <a:off x="23814498" y="65149609"/>
          <a:ext cx="15528963" cy="405953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Emilia Romagna comunica che in seguito a verifica sui dati comunicati nei giorni passati sono stati eliminati 5 casi in quanto giudicati non casi COVID-19. Si corregge pertanto il numero totale dei casi positivi comunicato ieri: n° corretto 47.872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Abruzzo comunica che dal totale sono stati sottratti 2 casi dei giorni passati in quanto pazienti già in carico in altre Regioni e/o casi duplicati. La Regione Emilia Romagna comunica che in seguito a verifica sui dati comunicati nei giorni passati sono stati eliminati 3 casi in quanto giudicati non casi COVID-19. Si corregge pertanto il numero totale dei casi comunicato ieri: N° corretto 46.731.</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240</xdr:row>
      <xdr:rowOff>32445</xdr:rowOff>
    </xdr:from>
    <xdr:to>
      <xdr:col>15</xdr:col>
      <xdr:colOff>285046</xdr:colOff>
      <xdr:row>240</xdr:row>
      <xdr:rowOff>320046</xdr:rowOff>
    </xdr:to>
    <xdr:sp>
      <xdr:nvSpPr>
        <xdr:cNvPr id="63" name="Shape 63"/>
        <xdr:cNvSpPr txBox="1"/>
      </xdr:nvSpPr>
      <xdr:spPr>
        <a:xfrm>
          <a:off x="15521161" y="788886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174082</xdr:colOff>
      <xdr:row>240</xdr:row>
      <xdr:rowOff>176242</xdr:rowOff>
    </xdr:from>
    <xdr:to>
      <xdr:col>12</xdr:col>
      <xdr:colOff>612380</xdr:colOff>
      <xdr:row>240</xdr:row>
      <xdr:rowOff>176242</xdr:rowOff>
    </xdr:to>
    <xdr:sp>
      <xdr:nvSpPr>
        <xdr:cNvPr id="64" name="Shape 64"/>
        <xdr:cNvSpPr/>
      </xdr:nvSpPr>
      <xdr:spPr>
        <a:xfrm>
          <a:off x="15058482" y="790324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329</xdr:row>
      <xdr:rowOff>242320</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614802</xdr:colOff>
      <xdr:row>247</xdr:row>
      <xdr:rowOff>268581</xdr:rowOff>
    </xdr:from>
    <xdr:to>
      <xdr:col>15</xdr:col>
      <xdr:colOff>1129871</xdr:colOff>
      <xdr:row>249</xdr:row>
      <xdr:rowOff>73445</xdr:rowOff>
    </xdr:to>
    <xdr:sp>
      <xdr:nvSpPr>
        <xdr:cNvPr id="66" name="Shape 66"/>
        <xdr:cNvSpPr txBox="1"/>
      </xdr:nvSpPr>
      <xdr:spPr>
        <a:xfrm>
          <a:off x="15499202" y="81404436"/>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158762</xdr:colOff>
      <xdr:row>248</xdr:row>
      <xdr:rowOff>180538</xdr:rowOff>
    </xdr:from>
    <xdr:to>
      <xdr:col>12</xdr:col>
      <xdr:colOff>597060</xdr:colOff>
      <xdr:row>248</xdr:row>
      <xdr:rowOff>180538</xdr:rowOff>
    </xdr:to>
    <xdr:sp>
      <xdr:nvSpPr>
        <xdr:cNvPr id="67" name="Shape 67"/>
        <xdr:cNvSpPr/>
      </xdr:nvSpPr>
      <xdr:spPr>
        <a:xfrm>
          <a:off x="15043162" y="816529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55" name="Chart 555"/>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56" name="Chart 556"/>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57" name="Chart 557"/>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58" name="Chart 558"/>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59" name="Chart 559"/>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60" name="Shape 560"/>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61" name="Shape 561"/>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62" name="Shape 562"/>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63" name="Shape 563"/>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64" name="Shape 564"/>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65" name="Chart 565"/>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66" name="Shape 566"/>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67" name="Chart 567"/>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68" name="Chart 568"/>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569" name="Shape 569"/>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570" name="Shape 570"/>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571" name="Shape 571"/>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572" name="Shape 572"/>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1235698</xdr:colOff>
      <xdr:row>80</xdr:row>
      <xdr:rowOff>254429</xdr:rowOff>
    </xdr:from>
    <xdr:to>
      <xdr:col>16</xdr:col>
      <xdr:colOff>294481</xdr:colOff>
      <xdr:row>97</xdr:row>
      <xdr:rowOff>241335</xdr:rowOff>
    </xdr:to>
    <xdr:graphicFrame>
      <xdr:nvGraphicFramePr>
        <xdr:cNvPr id="573" name="Chart 573"/>
        <xdr:cNvGraphicFramePr/>
      </xdr:nvGraphicFramePr>
      <xdr:xfrm>
        <a:off x="13630898" y="24534924"/>
        <a:ext cx="6526384"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574" name="Shape 574"/>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575" name="Shape 575"/>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576" name="Chart 576"/>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577" name="Chart 577"/>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1111535</xdr:colOff>
      <xdr:row>238</xdr:row>
      <xdr:rowOff>234233</xdr:rowOff>
    </xdr:from>
    <xdr:to>
      <xdr:col>15</xdr:col>
      <xdr:colOff>1193737</xdr:colOff>
      <xdr:row>256</xdr:row>
      <xdr:rowOff>131603</xdr:rowOff>
    </xdr:to>
    <xdr:graphicFrame>
      <xdr:nvGraphicFramePr>
        <xdr:cNvPr id="578" name="Chart 578"/>
        <xdr:cNvGraphicFramePr/>
      </xdr:nvGraphicFramePr>
      <xdr:xfrm>
        <a:off x="13506735" y="69964218"/>
        <a:ext cx="6305203"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205074</xdr:colOff>
      <xdr:row>238</xdr:row>
      <xdr:rowOff>234233</xdr:rowOff>
    </xdr:from>
    <xdr:to>
      <xdr:col>22</xdr:col>
      <xdr:colOff>195455</xdr:colOff>
      <xdr:row>256</xdr:row>
      <xdr:rowOff>131603</xdr:rowOff>
    </xdr:to>
    <xdr:graphicFrame>
      <xdr:nvGraphicFramePr>
        <xdr:cNvPr id="579" name="Chart 579"/>
        <xdr:cNvGraphicFramePr/>
      </xdr:nvGraphicFramePr>
      <xdr:xfrm>
        <a:off x="21312474" y="69964218"/>
        <a:ext cx="6213382"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254</xdr:row>
      <xdr:rowOff>196569</xdr:rowOff>
    </xdr:from>
    <xdr:to>
      <xdr:col>6</xdr:col>
      <xdr:colOff>1217786</xdr:colOff>
      <xdr:row>257</xdr:row>
      <xdr:rowOff>85940</xdr:rowOff>
    </xdr:to>
    <xdr:sp>
      <xdr:nvSpPr>
        <xdr:cNvPr id="580" name="Shape 580"/>
        <xdr:cNvSpPr txBox="1"/>
      </xdr:nvSpPr>
      <xdr:spPr>
        <a:xfrm>
          <a:off x="2436812" y="74396954"/>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582" name="Chart 582"/>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583" name="Chart 583"/>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584" name="Chart 584"/>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585" name="Chart 585"/>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586" name="Chart 586"/>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587" name="Shape 587"/>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588" name="Shape 588"/>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589" name="Chart 589"/>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590" name="Shape 590"/>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591" name="Chart 591"/>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592" name="Chart 592"/>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593" name="Chart 593"/>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76343</xdr:colOff>
      <xdr:row>79</xdr:row>
      <xdr:rowOff>225089</xdr:rowOff>
    </xdr:from>
    <xdr:to>
      <xdr:col>16</xdr:col>
      <xdr:colOff>556256</xdr:colOff>
      <xdr:row>96</xdr:row>
      <xdr:rowOff>211994</xdr:rowOff>
    </xdr:to>
    <xdr:graphicFrame>
      <xdr:nvGraphicFramePr>
        <xdr:cNvPr id="594" name="Chart 594"/>
        <xdr:cNvGraphicFramePr/>
      </xdr:nvGraphicFramePr>
      <xdr:xfrm>
        <a:off x="13716143" y="24204594"/>
        <a:ext cx="6702914"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595" name="Chart 595"/>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596" name="Chart 596"/>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394097</xdr:colOff>
      <xdr:row>229</xdr:row>
      <xdr:rowOff>91526</xdr:rowOff>
    </xdr:from>
    <xdr:to>
      <xdr:col>16</xdr:col>
      <xdr:colOff>476299</xdr:colOff>
      <xdr:row>246</xdr:row>
      <xdr:rowOff>78431</xdr:rowOff>
    </xdr:to>
    <xdr:graphicFrame>
      <xdr:nvGraphicFramePr>
        <xdr:cNvPr id="597" name="Chart 597"/>
        <xdr:cNvGraphicFramePr/>
      </xdr:nvGraphicFramePr>
      <xdr:xfrm>
        <a:off x="14033897" y="67219281"/>
        <a:ext cx="6305203"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627803</xdr:colOff>
      <xdr:row>229</xdr:row>
      <xdr:rowOff>91526</xdr:rowOff>
    </xdr:from>
    <xdr:to>
      <xdr:col>22</xdr:col>
      <xdr:colOff>674699</xdr:colOff>
      <xdr:row>246</xdr:row>
      <xdr:rowOff>78431</xdr:rowOff>
    </xdr:to>
    <xdr:graphicFrame>
      <xdr:nvGraphicFramePr>
        <xdr:cNvPr id="598" name="Chart 598"/>
        <xdr:cNvGraphicFramePr/>
      </xdr:nvGraphicFramePr>
      <xdr:xfrm>
        <a:off x="21735203" y="67219281"/>
        <a:ext cx="6269897"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255</xdr:row>
      <xdr:rowOff>25584</xdr:rowOff>
    </xdr:from>
    <xdr:to>
      <xdr:col>6</xdr:col>
      <xdr:colOff>223264</xdr:colOff>
      <xdr:row>258</xdr:row>
      <xdr:rowOff>194225</xdr:rowOff>
    </xdr:to>
    <xdr:sp>
      <xdr:nvSpPr>
        <xdr:cNvPr id="599" name="Shape 599"/>
        <xdr:cNvSpPr txBox="1"/>
      </xdr:nvSpPr>
      <xdr:spPr>
        <a:xfrm>
          <a:off x="3681412" y="74467269"/>
          <a:ext cx="3958653"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489722</xdr:colOff>
      <xdr:row>248</xdr:row>
      <xdr:rowOff>152441</xdr:rowOff>
    </xdr:from>
    <xdr:to>
      <xdr:col>16</xdr:col>
      <xdr:colOff>744363</xdr:colOff>
      <xdr:row>267</xdr:row>
      <xdr:rowOff>125377</xdr:rowOff>
    </xdr:to>
    <xdr:graphicFrame>
      <xdr:nvGraphicFramePr>
        <xdr:cNvPr id="600" name="Chart 600"/>
        <xdr:cNvGraphicFramePr/>
      </xdr:nvGraphicFramePr>
      <xdr:xfrm>
        <a:off x="14129522" y="72745641"/>
        <a:ext cx="647764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601" name="Shape 601"/>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602" name="Shape 602"/>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604" name="Chart 604"/>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05" name="Chart 605"/>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06" name="Chart 606"/>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07" name="Chart 607"/>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08" name="Chart 608"/>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09" name="Shape 609"/>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10" name="Shape 610"/>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11" name="Shape 611"/>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12" name="Chart 612"/>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13" name="Shape 613"/>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14" name="Chart 614"/>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15" name="Chart 615"/>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1155274</xdr:colOff>
      <xdr:row>78</xdr:row>
      <xdr:rowOff>275521</xdr:rowOff>
    </xdr:from>
    <xdr:to>
      <xdr:col>16</xdr:col>
      <xdr:colOff>214057</xdr:colOff>
      <xdr:row>95</xdr:row>
      <xdr:rowOff>262426</xdr:rowOff>
    </xdr:to>
    <xdr:graphicFrame>
      <xdr:nvGraphicFramePr>
        <xdr:cNvPr id="616" name="Chart 616"/>
        <xdr:cNvGraphicFramePr/>
      </xdr:nvGraphicFramePr>
      <xdr:xfrm>
        <a:off x="13550474" y="24001661"/>
        <a:ext cx="6526384"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17" name="Chart 617"/>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18" name="Chart 618"/>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19" name="Chart 619"/>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1105213</xdr:colOff>
      <xdr:row>232</xdr:row>
      <xdr:rowOff>26653</xdr:rowOff>
    </xdr:from>
    <xdr:to>
      <xdr:col>22</xdr:col>
      <xdr:colOff>1074029</xdr:colOff>
      <xdr:row>249</xdr:row>
      <xdr:rowOff>13559</xdr:rowOff>
    </xdr:to>
    <xdr:graphicFrame>
      <xdr:nvGraphicFramePr>
        <xdr:cNvPr id="620" name="Chart 620"/>
        <xdr:cNvGraphicFramePr/>
      </xdr:nvGraphicFramePr>
      <xdr:xfrm>
        <a:off x="22212613" y="68051663"/>
        <a:ext cx="6191817"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255</xdr:row>
      <xdr:rowOff>221587</xdr:rowOff>
    </xdr:from>
    <xdr:to>
      <xdr:col>5</xdr:col>
      <xdr:colOff>720438</xdr:colOff>
      <xdr:row>258</xdr:row>
      <xdr:rowOff>110958</xdr:rowOff>
    </xdr:to>
    <xdr:sp>
      <xdr:nvSpPr>
        <xdr:cNvPr id="621" name="Shape 621"/>
        <xdr:cNvSpPr txBox="1"/>
      </xdr:nvSpPr>
      <xdr:spPr>
        <a:xfrm>
          <a:off x="4197636" y="74697562"/>
          <a:ext cx="269500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662603</xdr:colOff>
      <xdr:row>232</xdr:row>
      <xdr:rowOff>26653</xdr:rowOff>
    </xdr:from>
    <xdr:to>
      <xdr:col>16</xdr:col>
      <xdr:colOff>1052863</xdr:colOff>
      <xdr:row>249</xdr:row>
      <xdr:rowOff>13559</xdr:rowOff>
    </xdr:to>
    <xdr:graphicFrame>
      <xdr:nvGraphicFramePr>
        <xdr:cNvPr id="622" name="Chart 622"/>
        <xdr:cNvGraphicFramePr/>
      </xdr:nvGraphicFramePr>
      <xdr:xfrm>
        <a:off x="14302403" y="68051663"/>
        <a:ext cx="6613261"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23" name="Chart 623"/>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1105213</xdr:colOff>
      <xdr:row>252</xdr:row>
      <xdr:rowOff>85661</xdr:rowOff>
    </xdr:from>
    <xdr:to>
      <xdr:col>22</xdr:col>
      <xdr:colOff>1046191</xdr:colOff>
      <xdr:row>271</xdr:row>
      <xdr:rowOff>124637</xdr:rowOff>
    </xdr:to>
    <xdr:graphicFrame>
      <xdr:nvGraphicFramePr>
        <xdr:cNvPr id="624" name="Chart 624"/>
        <xdr:cNvGraphicFramePr/>
      </xdr:nvGraphicFramePr>
      <xdr:xfrm>
        <a:off x="22212613" y="73797731"/>
        <a:ext cx="6163979"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511328</xdr:colOff>
      <xdr:row>32</xdr:row>
      <xdr:rowOff>22122</xdr:rowOff>
    </xdr:to>
    <xdr:graphicFrame>
      <xdr:nvGraphicFramePr>
        <xdr:cNvPr id="626" name="Chart 626"/>
        <xdr:cNvGraphicFramePr/>
      </xdr:nvGraphicFramePr>
      <xdr:xfrm>
        <a:off x="12484781" y="428281"/>
        <a:ext cx="6314548"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241119</xdr:colOff>
      <xdr:row>32</xdr:row>
      <xdr:rowOff>22122</xdr:rowOff>
    </xdr:to>
    <xdr:graphicFrame>
      <xdr:nvGraphicFramePr>
        <xdr:cNvPr id="627" name="Chart 627"/>
        <xdr:cNvGraphicFramePr/>
      </xdr:nvGraphicFramePr>
      <xdr:xfrm>
        <a:off x="4523960" y="428281"/>
        <a:ext cx="6385160"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376628</xdr:colOff>
      <xdr:row>71</xdr:row>
      <xdr:rowOff>45004</xdr:rowOff>
    </xdr:to>
    <xdr:graphicFrame>
      <xdr:nvGraphicFramePr>
        <xdr:cNvPr id="628" name="Chart 628"/>
        <xdr:cNvGraphicFramePr/>
      </xdr:nvGraphicFramePr>
      <xdr:xfrm>
        <a:off x="4637598" y="6890064"/>
        <a:ext cx="6407031"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71</xdr:row>
      <xdr:rowOff>45004</xdr:rowOff>
    </xdr:to>
    <xdr:graphicFrame>
      <xdr:nvGraphicFramePr>
        <xdr:cNvPr id="629" name="Chart 629"/>
        <xdr:cNvGraphicFramePr/>
      </xdr:nvGraphicFramePr>
      <xdr:xfrm>
        <a:off x="12555393" y="6890064"/>
        <a:ext cx="6163978"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30" name="Shape 630"/>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31" name="Shape 631"/>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32" name="Shape 632"/>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33" name="Shape 633"/>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477418</xdr:colOff>
      <xdr:row>113</xdr:row>
      <xdr:rowOff>56356</xdr:rowOff>
    </xdr:to>
    <xdr:graphicFrame>
      <xdr:nvGraphicFramePr>
        <xdr:cNvPr id="634" name="Chart 634"/>
        <xdr:cNvGraphicFramePr/>
      </xdr:nvGraphicFramePr>
      <xdr:xfrm>
        <a:off x="12505990" y="13835616"/>
        <a:ext cx="6259428"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13</xdr:col>
      <xdr:colOff>737990</xdr:colOff>
      <xdr:row>113</xdr:row>
      <xdr:rowOff>56356</xdr:rowOff>
    </xdr:to>
    <xdr:graphicFrame>
      <xdr:nvGraphicFramePr>
        <xdr:cNvPr id="635" name="Chart 635"/>
        <xdr:cNvGraphicFramePr/>
      </xdr:nvGraphicFramePr>
      <xdr:xfrm>
        <a:off x="4258831" y="13835616"/>
        <a:ext cx="6385160"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36" name="Shape 636"/>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37" name="Shape 637"/>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501067</xdr:colOff>
      <xdr:row>32</xdr:row>
      <xdr:rowOff>22122</xdr:rowOff>
    </xdr:to>
    <xdr:graphicFrame>
      <xdr:nvGraphicFramePr>
        <xdr:cNvPr id="638" name="Chart 638"/>
        <xdr:cNvGraphicFramePr/>
      </xdr:nvGraphicFramePr>
      <xdr:xfrm>
        <a:off x="31576639" y="428281"/>
        <a:ext cx="626242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621485</xdr:colOff>
      <xdr:row>32</xdr:row>
      <xdr:rowOff>22122</xdr:rowOff>
    </xdr:to>
    <xdr:graphicFrame>
      <xdr:nvGraphicFramePr>
        <xdr:cNvPr id="639" name="Chart 639"/>
        <xdr:cNvGraphicFramePr/>
      </xdr:nvGraphicFramePr>
      <xdr:xfrm>
        <a:off x="23954325" y="428281"/>
        <a:ext cx="6385161"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646918</xdr:colOff>
      <xdr:row>70</xdr:row>
      <xdr:rowOff>135683</xdr:rowOff>
    </xdr:to>
    <xdr:graphicFrame>
      <xdr:nvGraphicFramePr>
        <xdr:cNvPr id="640" name="Chart 640"/>
        <xdr:cNvGraphicFramePr/>
      </xdr:nvGraphicFramePr>
      <xdr:xfrm>
        <a:off x="31820940" y="6815642"/>
        <a:ext cx="6163979"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621485</xdr:colOff>
      <xdr:row>70</xdr:row>
      <xdr:rowOff>135683</xdr:rowOff>
    </xdr:to>
    <xdr:graphicFrame>
      <xdr:nvGraphicFramePr>
        <xdr:cNvPr id="641" name="Chart 641"/>
        <xdr:cNvGraphicFramePr/>
      </xdr:nvGraphicFramePr>
      <xdr:xfrm>
        <a:off x="23954325" y="6815642"/>
        <a:ext cx="6385161"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174532</xdr:colOff>
      <xdr:row>112</xdr:row>
      <xdr:rowOff>147035</xdr:rowOff>
    </xdr:to>
    <xdr:graphicFrame>
      <xdr:nvGraphicFramePr>
        <xdr:cNvPr id="642" name="Chart 642"/>
        <xdr:cNvGraphicFramePr/>
      </xdr:nvGraphicFramePr>
      <xdr:xfrm>
        <a:off x="32012104" y="13761194"/>
        <a:ext cx="6262429"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621485</xdr:colOff>
      <xdr:row>112</xdr:row>
      <xdr:rowOff>147035</xdr:rowOff>
    </xdr:to>
    <xdr:graphicFrame>
      <xdr:nvGraphicFramePr>
        <xdr:cNvPr id="643" name="Chart 643"/>
        <xdr:cNvGraphicFramePr/>
      </xdr:nvGraphicFramePr>
      <xdr:xfrm>
        <a:off x="23954325" y="13761194"/>
        <a:ext cx="6385161"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44" name="Shape 644"/>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645" name="Shape 645"/>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46" name="Shape 646"/>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47" name="Shape 647"/>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648" name="Shape 648"/>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49" name="Shape 649"/>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51" name="Shape 651"/>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53" name="Chart 653"/>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54" name="Chart 654"/>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55" name="Shape 655"/>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56" name="Shape 656"/>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57" name="Shape 657"/>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58" name="Shape 658"/>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59" name="Shape 659"/>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60" name="Shape 660"/>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61" name="Shape 661"/>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62" name="Shape 662"/>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63" name="Chart 663"/>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64" name="Shape 664"/>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65" name="Shape 665"/>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66" name="Shape 666"/>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667" name="Shape 667"/>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668" name="Shape 668"/>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669" name="Shape 669"/>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670" name="Shape 670"/>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671" name="Shape 671"/>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672" name="Shape 672"/>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673" name="Shape 673"/>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674" name="Shape 674"/>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675" name="Chart 675"/>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676" name="Shape 676"/>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677" name="Shape 677"/>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678" name="Shape 678"/>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679" name="Shape 679"/>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680" name="Shape 680"/>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681" name="Shape 681"/>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682" name="Shape 682"/>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683" name="Shape 683"/>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684" name="Chart 684"/>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685" name="Chart 685"/>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687" name="Chart 687"/>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688" name="Shape 688"/>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689" name="Shape 689"/>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690" name="Shape 690"/>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691" name="Shape 691"/>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692" name="Shape 692"/>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693" name="Shape 693"/>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694" name="Chart 694"/>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695" name="Shape 695"/>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696" name="Shape 696"/>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699" name="Group 699"/>
        <xdr:cNvGrpSpPr/>
      </xdr:nvGrpSpPr>
      <xdr:grpSpPr>
        <a:xfrm>
          <a:off x="3972914" y="22071068"/>
          <a:ext cx="2015376" cy="1741464"/>
          <a:chOff x="0" y="0"/>
          <a:chExt cx="2015374" cy="1741462"/>
        </a:xfrm>
      </xdr:grpSpPr>
      <xdr:sp>
        <xdr:nvSpPr>
          <xdr:cNvPr id="697" name="Shape 697"/>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698" name="Shape 698"/>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702" name="Group 702"/>
        <xdr:cNvGrpSpPr/>
      </xdr:nvGrpSpPr>
      <xdr:grpSpPr>
        <a:xfrm>
          <a:off x="11850421" y="22456764"/>
          <a:ext cx="2028079" cy="1366119"/>
          <a:chOff x="0" y="0"/>
          <a:chExt cx="2028077" cy="1366117"/>
        </a:xfrm>
      </xdr:grpSpPr>
      <xdr:sp>
        <xdr:nvSpPr>
          <xdr:cNvPr id="700" name="Shape 700"/>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01" name="Shape 701"/>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703" name="Shape 703"/>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704" name="Shape 704"/>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05" name="Chart 705"/>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06" name="Chart 706"/>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07" name="Chart 707"/>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08" name="Chart 708"/>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09" name="Chart 709"/>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10" name="Chart 710"/>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11" name="Chart 711"/>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12" name="Chart 712"/>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13" name="Chart 713"/>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14" name="Chart 714"/>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15" name="Chart 715"/>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16" name="Chart 716"/>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18" name="Chart 718"/>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19" name="Chart 719"/>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20" name="Chart 720"/>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21" name="Chart 721"/>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22" name="Chart 722"/>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23" name="Chart 723"/>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24" name="Chart 724"/>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25" name="Chart 725"/>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26" name="Chart 726"/>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27" name="Shape 727"/>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28" name="Shape 728"/>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29" name="Shape 729"/>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30" name="Shape 730"/>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31" name="Shape 731"/>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32" name="Shape 732"/>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33" name="Shape 733"/>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34" name="Shape 734"/>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35" name="Chart 735"/>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36" name="Chart 736"/>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37" name="Shape 737"/>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38" name="Shape 738"/>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39" name="Chart 739"/>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40" name="Shape 740"/>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41" name="Shape 741"/>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44" name="Group 744"/>
        <xdr:cNvGrpSpPr/>
      </xdr:nvGrpSpPr>
      <xdr:grpSpPr>
        <a:xfrm>
          <a:off x="27887804" y="30264890"/>
          <a:ext cx="2104276" cy="1741464"/>
          <a:chOff x="0" y="0"/>
          <a:chExt cx="2104274" cy="1741462"/>
        </a:xfrm>
      </xdr:grpSpPr>
      <xdr:sp>
        <xdr:nvSpPr>
          <xdr:cNvPr id="742" name="Shape 742"/>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43" name="Shape 74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47" name="Group 747"/>
        <xdr:cNvGrpSpPr/>
      </xdr:nvGrpSpPr>
      <xdr:grpSpPr>
        <a:xfrm>
          <a:off x="27900501" y="36020654"/>
          <a:ext cx="2091579" cy="1366118"/>
          <a:chOff x="0" y="0"/>
          <a:chExt cx="2091577" cy="1366117"/>
        </a:xfrm>
      </xdr:grpSpPr>
      <xdr:sp>
        <xdr:nvSpPr>
          <xdr:cNvPr id="745" name="Shape 745"/>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46" name="Shape 74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48" name="Shape 748"/>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49" name="Shape 749"/>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50" name="Chart 750"/>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51" name="Chart 751"/>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52" name="Chart 752"/>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53" name="Chart 753"/>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54" name="Chart 754"/>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55" name="Chart 755"/>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9" name="Chart 69"/>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0" name="Chart 70"/>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1" name="Chart 71"/>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2" name="Shape 72"/>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3" name="Shape 73"/>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4" name="Chart 74"/>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5" name="Shape 75"/>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6" name="Shape 76"/>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7" name="Chart 77"/>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8" name="Shape 78"/>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9" name="Shape 79"/>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0" name="Chart 80"/>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1" name="Shape 81"/>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2" name="Shape 82"/>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3" name="Chart 83"/>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4" name="Shape 84"/>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5" name="Chart 85"/>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6" name="Shape 86"/>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7" name="Chart 87"/>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8" name="Chart 88"/>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9" name="Chart 89"/>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0" name="Chart 90"/>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1" name="Shape 91"/>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2" name="Shape 92"/>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3" name="Shape 93"/>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4" name="Shape 94"/>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5" name="Chart 95"/>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6" name="Shape 96"/>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7" name="Shape 97"/>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8" name="Shape 98"/>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9" name="Shape 99"/>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0" name="Shape 100"/>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1" name="Shape 101"/>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2" name="Shape 102"/>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3" name="Chart 103"/>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4" name="Shape 104"/>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465855</xdr:colOff>
      <xdr:row>117</xdr:row>
      <xdr:rowOff>216724</xdr:rowOff>
    </xdr:to>
    <xdr:graphicFrame>
      <xdr:nvGraphicFramePr>
        <xdr:cNvPr id="105" name="Chart 105"/>
        <xdr:cNvGraphicFramePr/>
      </xdr:nvGraphicFramePr>
      <xdr:xfrm>
        <a:off x="26297802" y="33383169"/>
        <a:ext cx="6476854"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346852</xdr:colOff>
      <xdr:row>117</xdr:row>
      <xdr:rowOff>216724</xdr:rowOff>
    </xdr:to>
    <xdr:graphicFrame>
      <xdr:nvGraphicFramePr>
        <xdr:cNvPr id="106" name="Chart 106"/>
        <xdr:cNvGraphicFramePr/>
      </xdr:nvGraphicFramePr>
      <xdr:xfrm>
        <a:off x="33646399" y="33383169"/>
        <a:ext cx="6476854"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32</xdr:col>
      <xdr:colOff>1190653</xdr:colOff>
      <xdr:row>102</xdr:row>
      <xdr:rowOff>25984</xdr:rowOff>
    </xdr:from>
    <xdr:to>
      <xdr:col>38</xdr:col>
      <xdr:colOff>425966</xdr:colOff>
      <xdr:row>117</xdr:row>
      <xdr:rowOff>216724</xdr:rowOff>
    </xdr:to>
    <xdr:graphicFrame>
      <xdr:nvGraphicFramePr>
        <xdr:cNvPr id="107" name="Chart 107"/>
        <xdr:cNvGraphicFramePr/>
      </xdr:nvGraphicFramePr>
      <xdr:xfrm>
        <a:off x="40967053" y="33383169"/>
        <a:ext cx="6702914"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1142533</xdr:colOff>
      <xdr:row>117</xdr:row>
      <xdr:rowOff>216724</xdr:rowOff>
    </xdr:to>
    <xdr:graphicFrame>
      <xdr:nvGraphicFramePr>
        <xdr:cNvPr id="108" name="Chart 108"/>
        <xdr:cNvGraphicFramePr/>
      </xdr:nvGraphicFramePr>
      <xdr:xfrm>
        <a:off x="49468974" y="33383169"/>
        <a:ext cx="6385160"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254</xdr:row>
      <xdr:rowOff>237286</xdr:rowOff>
    </xdr:from>
    <xdr:to>
      <xdr:col>11</xdr:col>
      <xdr:colOff>459651</xdr:colOff>
      <xdr:row>257</xdr:row>
      <xdr:rowOff>126657</xdr:rowOff>
    </xdr:to>
    <xdr:sp>
      <xdr:nvSpPr>
        <xdr:cNvPr id="109" name="Shape 109"/>
        <xdr:cNvSpPr txBox="1"/>
      </xdr:nvSpPr>
      <xdr:spPr>
        <a:xfrm>
          <a:off x="10140799" y="80851171"/>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0" name="Chart 110"/>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2" name="Chart 112"/>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3" name="Shape 113"/>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4" name="Shape 114"/>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5" name="Shape 115"/>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6" name="Shape 116"/>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7" name="Shape 117"/>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8" name="Shape 118"/>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9" name="Chart 119"/>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0" name="Shape 120"/>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1" name="Shape 121"/>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4" name="Group 124"/>
        <xdr:cNvGrpSpPr/>
      </xdr:nvGrpSpPr>
      <xdr:grpSpPr>
        <a:xfrm>
          <a:off x="22685802" y="3368252"/>
          <a:ext cx="1799476" cy="1741464"/>
          <a:chOff x="0" y="0"/>
          <a:chExt cx="1799474" cy="1741462"/>
        </a:xfrm>
      </xdr:grpSpPr>
      <xdr:sp>
        <xdr:nvSpPr>
          <xdr:cNvPr id="122" name="Shape 122"/>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3" name="Shape 12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7" name="Group 127"/>
        <xdr:cNvGrpSpPr/>
      </xdr:nvGrpSpPr>
      <xdr:grpSpPr>
        <a:xfrm>
          <a:off x="30804609" y="3753948"/>
          <a:ext cx="2028079" cy="1366119"/>
          <a:chOff x="0" y="0"/>
          <a:chExt cx="2028077" cy="1366117"/>
        </a:xfrm>
      </xdr:grpSpPr>
      <xdr:sp>
        <xdr:nvSpPr>
          <xdr:cNvPr id="125" name="Shape 12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6" name="Shape 12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8" name="Shape 128"/>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9" name="Shape 129"/>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0" name="Chart 130"/>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1" name="Chart 131"/>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259</xdr:row>
      <xdr:rowOff>228483</xdr:rowOff>
    </xdr:from>
    <xdr:to>
      <xdr:col>8</xdr:col>
      <xdr:colOff>1067652</xdr:colOff>
      <xdr:row>278</xdr:row>
      <xdr:rowOff>217528</xdr:rowOff>
    </xdr:to>
    <xdr:graphicFrame>
      <xdr:nvGraphicFramePr>
        <xdr:cNvPr id="132" name="Chart 132"/>
        <xdr:cNvGraphicFramePr/>
      </xdr:nvGraphicFramePr>
      <xdr:xfrm>
        <a:off x="3634291" y="85113378"/>
        <a:ext cx="7339362"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259</xdr:row>
      <xdr:rowOff>84926</xdr:rowOff>
    </xdr:from>
    <xdr:to>
      <xdr:col>8</xdr:col>
      <xdr:colOff>572086</xdr:colOff>
      <xdr:row>278</xdr:row>
      <xdr:rowOff>73971</xdr:rowOff>
    </xdr:to>
    <xdr:graphicFrame>
      <xdr:nvGraphicFramePr>
        <xdr:cNvPr id="133" name="Chart 133"/>
        <xdr:cNvGraphicFramePr/>
      </xdr:nvGraphicFramePr>
      <xdr:xfrm>
        <a:off x="3209338" y="84969821"/>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4" name="Chart 134"/>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5" name="Chart 135"/>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6" name="Chart 136"/>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7" name="Chart 137"/>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498694</xdr:colOff>
      <xdr:row>16</xdr:row>
      <xdr:rowOff>225644</xdr:rowOff>
    </xdr:from>
    <xdr:to>
      <xdr:col>21</xdr:col>
      <xdr:colOff>660853</xdr:colOff>
      <xdr:row>31</xdr:row>
      <xdr:rowOff>48084</xdr:rowOff>
    </xdr:to>
    <xdr:graphicFrame>
      <xdr:nvGraphicFramePr>
        <xdr:cNvPr id="138" name="Chart 138"/>
        <xdr:cNvGraphicFramePr/>
      </xdr:nvGraphicFramePr>
      <xdr:xfrm>
        <a:off x="20361494" y="6724234"/>
        <a:ext cx="6385160"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9" name="Shape 139"/>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0" name="Shape 140"/>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658951</xdr:colOff>
      <xdr:row>72</xdr:row>
      <xdr:rowOff>26642</xdr:rowOff>
    </xdr:to>
    <xdr:graphicFrame>
      <xdr:nvGraphicFramePr>
        <xdr:cNvPr id="141" name="Chart 141"/>
        <xdr:cNvGraphicFramePr/>
      </xdr:nvGraphicFramePr>
      <xdr:xfrm>
        <a:off x="20785960" y="20312746"/>
        <a:ext cx="7203392"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21</xdr:col>
      <xdr:colOff>1218437</xdr:colOff>
      <xdr:row>72</xdr:row>
      <xdr:rowOff>26642</xdr:rowOff>
    </xdr:to>
    <xdr:graphicFrame>
      <xdr:nvGraphicFramePr>
        <xdr:cNvPr id="142" name="Chart 142"/>
        <xdr:cNvGraphicFramePr/>
      </xdr:nvGraphicFramePr>
      <xdr:xfrm>
        <a:off x="20347988" y="20312746"/>
        <a:ext cx="6956250"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3" name="Shape 143"/>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282</xdr:row>
      <xdr:rowOff>119296</xdr:rowOff>
    </xdr:from>
    <xdr:to>
      <xdr:col>8</xdr:col>
      <xdr:colOff>228357</xdr:colOff>
      <xdr:row>285</xdr:row>
      <xdr:rowOff>91027</xdr:rowOff>
    </xdr:to>
    <xdr:sp>
      <xdr:nvSpPr>
        <xdr:cNvPr id="144" name="Shape 144"/>
        <xdr:cNvSpPr txBox="1"/>
      </xdr:nvSpPr>
      <xdr:spPr>
        <a:xfrm>
          <a:off x="3877342" y="90860796"/>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285</xdr:row>
      <xdr:rowOff>132014</xdr:rowOff>
    </xdr:from>
    <xdr:to>
      <xdr:col>8</xdr:col>
      <xdr:colOff>212561</xdr:colOff>
      <xdr:row>292</xdr:row>
      <xdr:rowOff>132267</xdr:rowOff>
    </xdr:to>
    <xdr:sp>
      <xdr:nvSpPr>
        <xdr:cNvPr id="145" name="Shape 145"/>
        <xdr:cNvSpPr txBox="1"/>
      </xdr:nvSpPr>
      <xdr:spPr>
        <a:xfrm>
          <a:off x="3861546" y="91637419"/>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1083461</xdr:colOff>
      <xdr:row>49</xdr:row>
      <xdr:rowOff>50023</xdr:rowOff>
    </xdr:to>
    <xdr:graphicFrame>
      <xdr:nvGraphicFramePr>
        <xdr:cNvPr id="146" name="Chart 146"/>
        <xdr:cNvGraphicFramePr/>
      </xdr:nvGraphicFramePr>
      <xdr:xfrm>
        <a:off x="28392926" y="12758672"/>
        <a:ext cx="6243936"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660853</xdr:colOff>
      <xdr:row>49</xdr:row>
      <xdr:rowOff>50023</xdr:rowOff>
    </xdr:to>
    <xdr:graphicFrame>
      <xdr:nvGraphicFramePr>
        <xdr:cNvPr id="147" name="Chart 147"/>
        <xdr:cNvGraphicFramePr/>
      </xdr:nvGraphicFramePr>
      <xdr:xfrm>
        <a:off x="20361494" y="12758672"/>
        <a:ext cx="6385160"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643931</xdr:colOff>
      <xdr:row>72</xdr:row>
      <xdr:rowOff>91027</xdr:rowOff>
    </xdr:to>
    <xdr:graphicFrame>
      <xdr:nvGraphicFramePr>
        <xdr:cNvPr id="148" name="Chart 148"/>
        <xdr:cNvGraphicFramePr/>
      </xdr:nvGraphicFramePr>
      <xdr:xfrm>
        <a:off x="30209678" y="20377131"/>
        <a:ext cx="6476854"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9" name="Shape 149"/>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0" name="Shape 150"/>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1" name="Chart 151"/>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2" name="Chart 152"/>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3" name="Chart 153"/>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4" name="Chart 154"/>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253</xdr:row>
      <xdr:rowOff>85808</xdr:rowOff>
    </xdr:from>
    <xdr:to>
      <xdr:col>7</xdr:col>
      <xdr:colOff>82768</xdr:colOff>
      <xdr:row>255</xdr:row>
      <xdr:rowOff>229814</xdr:rowOff>
    </xdr:to>
    <xdr:sp>
      <xdr:nvSpPr>
        <xdr:cNvPr id="155" name="Shape 155"/>
        <xdr:cNvSpPr txBox="1"/>
      </xdr:nvSpPr>
      <xdr:spPr>
        <a:xfrm>
          <a:off x="4785516" y="83442893"/>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228</xdr:row>
      <xdr:rowOff>100297</xdr:rowOff>
    </xdr:from>
    <xdr:to>
      <xdr:col>18</xdr:col>
      <xdr:colOff>183193</xdr:colOff>
      <xdr:row>243</xdr:row>
      <xdr:rowOff>281513</xdr:rowOff>
    </xdr:to>
    <xdr:graphicFrame>
      <xdr:nvGraphicFramePr>
        <xdr:cNvPr id="156" name="Chart 156"/>
        <xdr:cNvGraphicFramePr/>
      </xdr:nvGraphicFramePr>
      <xdr:xfrm>
        <a:off x="16057552" y="75864687"/>
        <a:ext cx="6477642" cy="4877042"/>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228</xdr:row>
      <xdr:rowOff>100297</xdr:rowOff>
    </xdr:from>
    <xdr:to>
      <xdr:col>24</xdr:col>
      <xdr:colOff>96555</xdr:colOff>
      <xdr:row>243</xdr:row>
      <xdr:rowOff>281513</xdr:rowOff>
    </xdr:to>
    <xdr:graphicFrame>
      <xdr:nvGraphicFramePr>
        <xdr:cNvPr id="157" name="Chart 157"/>
        <xdr:cNvGraphicFramePr/>
      </xdr:nvGraphicFramePr>
      <xdr:xfrm>
        <a:off x="23676963" y="75864687"/>
        <a:ext cx="6239193" cy="487704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18</xdr:col>
      <xdr:colOff>1219045</xdr:colOff>
      <xdr:row>246</xdr:row>
      <xdr:rowOff>155831</xdr:rowOff>
    </xdr:from>
    <xdr:to>
      <xdr:col>24</xdr:col>
      <xdr:colOff>193780</xdr:colOff>
      <xdr:row>265</xdr:row>
      <xdr:rowOff>19547</xdr:rowOff>
    </xdr:to>
    <xdr:graphicFrame>
      <xdr:nvGraphicFramePr>
        <xdr:cNvPr id="158" name="Chart 158"/>
        <xdr:cNvGraphicFramePr/>
      </xdr:nvGraphicFramePr>
      <xdr:xfrm>
        <a:off x="23571045" y="81555211"/>
        <a:ext cx="6442336" cy="4877042"/>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1173152</xdr:colOff>
      <xdr:row>246</xdr:row>
      <xdr:rowOff>155831</xdr:rowOff>
    </xdr:from>
    <xdr:to>
      <xdr:col>18</xdr:col>
      <xdr:colOff>10753</xdr:colOff>
      <xdr:row>265</xdr:row>
      <xdr:rowOff>19547</xdr:rowOff>
    </xdr:to>
    <xdr:graphicFrame>
      <xdr:nvGraphicFramePr>
        <xdr:cNvPr id="159" name="Chart 159"/>
        <xdr:cNvGraphicFramePr/>
      </xdr:nvGraphicFramePr>
      <xdr:xfrm>
        <a:off x="16057552" y="81555211"/>
        <a:ext cx="6305202" cy="4877042"/>
      </xdr:xfrm>
      <a:graphic xmlns:a="http://schemas.openxmlformats.org/drawingml/2006/main">
        <a:graphicData uri="http://schemas.openxmlformats.org/drawingml/2006/chart">
          <c:chart xmlns:c="http://schemas.openxmlformats.org/drawingml/2006/chart" r:id="rId24"/>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303307</xdr:colOff>
      <xdr:row>16</xdr:row>
      <xdr:rowOff>309832</xdr:rowOff>
    </xdr:to>
    <xdr:graphicFrame>
      <xdr:nvGraphicFramePr>
        <xdr:cNvPr id="161" name="Chart 161"/>
        <xdr:cNvGraphicFramePr/>
      </xdr:nvGraphicFramePr>
      <xdr:xfrm>
        <a:off x="25064099" y="2064097"/>
        <a:ext cx="6303409"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2" name="Chart 162"/>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122301</xdr:colOff>
      <xdr:row>32</xdr:row>
      <xdr:rowOff>319826</xdr:rowOff>
    </xdr:to>
    <xdr:graphicFrame>
      <xdr:nvGraphicFramePr>
        <xdr:cNvPr id="163" name="Chart 163"/>
        <xdr:cNvGraphicFramePr/>
      </xdr:nvGraphicFramePr>
      <xdr:xfrm>
        <a:off x="24918399" y="7496991"/>
        <a:ext cx="6268103"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4" name="Chart 164"/>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128947</xdr:colOff>
      <xdr:row>49</xdr:row>
      <xdr:rowOff>197418</xdr:rowOff>
    </xdr:to>
    <xdr:graphicFrame>
      <xdr:nvGraphicFramePr>
        <xdr:cNvPr id="165" name="Chart 165"/>
        <xdr:cNvGraphicFramePr/>
      </xdr:nvGraphicFramePr>
      <xdr:xfrm>
        <a:off x="24960351" y="12981633"/>
        <a:ext cx="6232797"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162047</xdr:colOff>
      <xdr:row>49</xdr:row>
      <xdr:rowOff>197418</xdr:rowOff>
    </xdr:to>
    <xdr:graphicFrame>
      <xdr:nvGraphicFramePr>
        <xdr:cNvPr id="166" name="Chart 166"/>
        <xdr:cNvGraphicFramePr/>
      </xdr:nvGraphicFramePr>
      <xdr:xfrm>
        <a:off x="32449912" y="12981633"/>
        <a:ext cx="6243936"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81785</xdr:colOff>
      <xdr:row>68</xdr:row>
      <xdr:rowOff>57132</xdr:rowOff>
    </xdr:to>
    <xdr:graphicFrame>
      <xdr:nvGraphicFramePr>
        <xdr:cNvPr id="167" name="Chart 167"/>
        <xdr:cNvGraphicFramePr/>
      </xdr:nvGraphicFramePr>
      <xdr:xfrm>
        <a:off x="24842577" y="18950046"/>
        <a:ext cx="630340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276347</xdr:colOff>
      <xdr:row>68</xdr:row>
      <xdr:rowOff>57132</xdr:rowOff>
    </xdr:to>
    <xdr:graphicFrame>
      <xdr:nvGraphicFramePr>
        <xdr:cNvPr id="168" name="Chart 168"/>
        <xdr:cNvGraphicFramePr/>
      </xdr:nvGraphicFramePr>
      <xdr:xfrm>
        <a:off x="32493600" y="18950046"/>
        <a:ext cx="6314548"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69" name="Shape 169"/>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0" name="Shape 170"/>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1" name="Shape 171"/>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2" name="Shape 172"/>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3" name="Shape 173"/>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4" name="Shape 174"/>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5" name="Shape 175"/>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76" name="Shape 176"/>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77" name="Shape 177"/>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78" name="Shape 178"/>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79" name="Shape 179"/>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0" name="Chart 180"/>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1" name="Shape 181"/>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2" name="Shape 182"/>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3" name="Chart 183"/>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4" name="Chart 184"/>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329499</xdr:colOff>
      <xdr:row>87</xdr:row>
      <xdr:rowOff>141890</xdr:rowOff>
    </xdr:to>
    <xdr:graphicFrame>
      <xdr:nvGraphicFramePr>
        <xdr:cNvPr id="185" name="Chart 185"/>
        <xdr:cNvGraphicFramePr/>
      </xdr:nvGraphicFramePr>
      <xdr:xfrm>
        <a:off x="25090291" y="25067304"/>
        <a:ext cx="6303409"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432512</xdr:colOff>
      <xdr:row>72</xdr:row>
      <xdr:rowOff>27349</xdr:rowOff>
    </xdr:from>
    <xdr:to>
      <xdr:col>31</xdr:col>
      <xdr:colOff>524059</xdr:colOff>
      <xdr:row>87</xdr:row>
      <xdr:rowOff>141890</xdr:rowOff>
    </xdr:to>
    <xdr:graphicFrame>
      <xdr:nvGraphicFramePr>
        <xdr:cNvPr id="186" name="Chart 186"/>
        <xdr:cNvGraphicFramePr/>
      </xdr:nvGraphicFramePr>
      <xdr:xfrm>
        <a:off x="32741312" y="25067304"/>
        <a:ext cx="631454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256</xdr:row>
      <xdr:rowOff>14429</xdr:rowOff>
    </xdr:from>
    <xdr:to>
      <xdr:col>8</xdr:col>
      <xdr:colOff>223264</xdr:colOff>
      <xdr:row>258</xdr:row>
      <xdr:rowOff>158435</xdr:rowOff>
    </xdr:to>
    <xdr:sp>
      <xdr:nvSpPr>
        <xdr:cNvPr id="187" name="Shape 187"/>
        <xdr:cNvSpPr txBox="1"/>
      </xdr:nvSpPr>
      <xdr:spPr>
        <a:xfrm>
          <a:off x="6170612" y="830971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88" name="Shape 188"/>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89" name="Shape 189"/>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0" name="Shape 190"/>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1" name="Shape 191"/>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2" name="Shape 192"/>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3" name="Shape 193"/>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4" name="Shape 194"/>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5" name="Shape 195"/>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196" name="Shape 196"/>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197" name="Shape 197"/>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198" name="Shape 198"/>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199" name="Shape 199"/>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0" name="Shape 200"/>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1" name="Shape 201"/>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2" name="Shape 202"/>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3" name="Shape 203"/>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4" name="Shape 204"/>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5" name="Shape 205"/>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06" name="Shape 206"/>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07" name="Shape 207"/>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08" name="Shape 208"/>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09" name="Shape 209"/>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0" name="Shape 210"/>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1" name="Shape 211"/>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2" name="Shape 212"/>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3" name="Shape 213"/>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4" name="Shape 214"/>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5" name="Shape 215"/>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16" name="Shape 216"/>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17" name="Shape 217"/>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18" name="Shape 218"/>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19" name="Shape 219"/>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0" name="Shape 220"/>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1" name="Shape 221"/>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2" name="Shape 222"/>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3" name="Shape 223"/>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4" name="Shape 224"/>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5" name="Shape 225"/>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26" name="Shape 226"/>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27" name="Shape 227"/>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28" name="Shape 228"/>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29" name="Shape 229"/>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0" name="Shape 230"/>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1" name="Shape 231"/>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2" name="Shape 232"/>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3" name="Shape 233"/>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4" name="Shape 234"/>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5" name="Shape 235"/>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36" name="Shape 236"/>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37" name="Shape 237"/>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38" name="Shape 238"/>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39" name="Shape 239"/>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0" name="Shape 240"/>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1" name="Shape 241"/>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2" name="Shape 242"/>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3" name="Shape 243"/>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4" name="Shape 244"/>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5" name="Shape 245"/>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46" name="Shape 246"/>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47" name="Shape 247"/>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48" name="Shape 248"/>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49" name="Shape 249"/>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0" name="Shape 250"/>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1" name="Shape 251"/>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2" name="Shape 252"/>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3" name="Shape 253"/>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4" name="Shape 254"/>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5" name="Shape 255"/>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56" name="Shape 256"/>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57" name="Shape 257"/>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58" name="Shape 258"/>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59" name="Shape 259"/>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0" name="Shape 260"/>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1" name="Shape 261"/>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459429</xdr:colOff>
      <xdr:row>1</xdr:row>
      <xdr:rowOff>387544</xdr:rowOff>
    </xdr:from>
    <xdr:to>
      <xdr:col>17</xdr:col>
      <xdr:colOff>480364</xdr:colOff>
      <xdr:row>15</xdr:row>
      <xdr:rowOff>68379</xdr:rowOff>
    </xdr:to>
    <xdr:graphicFrame>
      <xdr:nvGraphicFramePr>
        <xdr:cNvPr id="263" name="Chart 263"/>
        <xdr:cNvGraphicFramePr/>
      </xdr:nvGraphicFramePr>
      <xdr:xfrm>
        <a:off x="15343829" y="1334329"/>
        <a:ext cx="6243936"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64" name="Shape 264"/>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65" name="Shape 265"/>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66" name="Shape 266"/>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67" name="Shape 267"/>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68" name="Shape 268"/>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69" name="Shape 269"/>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70" name="Chart 270"/>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71" name="Shape 271"/>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72" name="Shape 272"/>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75" name="Group 275"/>
        <xdr:cNvGrpSpPr/>
      </xdr:nvGrpSpPr>
      <xdr:grpSpPr>
        <a:xfrm>
          <a:off x="17526914" y="3864505"/>
          <a:ext cx="1812176" cy="1741464"/>
          <a:chOff x="0" y="0"/>
          <a:chExt cx="1812174" cy="1741462"/>
        </a:xfrm>
      </xdr:grpSpPr>
      <xdr:sp>
        <xdr:nvSpPr>
          <xdr:cNvPr id="273" name="Shape 273"/>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74" name="Shape 274"/>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78" name="Group 278"/>
        <xdr:cNvGrpSpPr/>
      </xdr:nvGrpSpPr>
      <xdr:grpSpPr>
        <a:xfrm>
          <a:off x="25669642" y="4222231"/>
          <a:ext cx="2028079" cy="1366118"/>
          <a:chOff x="0" y="0"/>
          <a:chExt cx="2028077" cy="1366117"/>
        </a:xfrm>
      </xdr:grpSpPr>
      <xdr:sp>
        <xdr:nvSpPr>
          <xdr:cNvPr id="276" name="Shape 276"/>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77" name="Shape 277"/>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79" name="Shape 279"/>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80" name="Shape 280"/>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81" name="Chart 281"/>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261</xdr:row>
      <xdr:rowOff>221076</xdr:rowOff>
    </xdr:from>
    <xdr:to>
      <xdr:col>7</xdr:col>
      <xdr:colOff>1229710</xdr:colOff>
      <xdr:row>280</xdr:row>
      <xdr:rowOff>210121</xdr:rowOff>
    </xdr:to>
    <xdr:graphicFrame>
      <xdr:nvGraphicFramePr>
        <xdr:cNvPr id="282" name="Chart 282"/>
        <xdr:cNvGraphicFramePr/>
      </xdr:nvGraphicFramePr>
      <xdr:xfrm>
        <a:off x="2873986" y="85411406"/>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262</xdr:row>
      <xdr:rowOff>127994</xdr:rowOff>
    </xdr:from>
    <xdr:to>
      <xdr:col>7</xdr:col>
      <xdr:colOff>483739</xdr:colOff>
      <xdr:row>281</xdr:row>
      <xdr:rowOff>117039</xdr:rowOff>
    </xdr:to>
    <xdr:graphicFrame>
      <xdr:nvGraphicFramePr>
        <xdr:cNvPr id="283" name="Chart 283"/>
        <xdr:cNvGraphicFramePr/>
      </xdr:nvGraphicFramePr>
      <xdr:xfrm>
        <a:off x="1951485" y="85572959"/>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434361</xdr:colOff>
      <xdr:row>18</xdr:row>
      <xdr:rowOff>144271</xdr:rowOff>
    </xdr:from>
    <xdr:to>
      <xdr:col>17</xdr:col>
      <xdr:colOff>455296</xdr:colOff>
      <xdr:row>32</xdr:row>
      <xdr:rowOff>309611</xdr:rowOff>
    </xdr:to>
    <xdr:graphicFrame>
      <xdr:nvGraphicFramePr>
        <xdr:cNvPr id="284" name="Chart 284"/>
        <xdr:cNvGraphicFramePr/>
      </xdr:nvGraphicFramePr>
      <xdr:xfrm>
        <a:off x="15318761" y="7341361"/>
        <a:ext cx="6243936"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85" name="Chart 285"/>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86" name="Chart 286"/>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87" name="Chart 287"/>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88" name="Chart 288"/>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89" name="Chart 289"/>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538051</xdr:colOff>
      <xdr:row>72</xdr:row>
      <xdr:rowOff>315685</xdr:rowOff>
    </xdr:to>
    <xdr:graphicFrame>
      <xdr:nvGraphicFramePr>
        <xdr:cNvPr id="290" name="Chart 290"/>
        <xdr:cNvGraphicFramePr/>
      </xdr:nvGraphicFramePr>
      <xdr:xfrm>
        <a:off x="15034359" y="20499555"/>
        <a:ext cx="6611093"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380400</xdr:colOff>
      <xdr:row>222</xdr:row>
      <xdr:rowOff>301827</xdr:rowOff>
    </xdr:from>
    <xdr:to>
      <xdr:col>16</xdr:col>
      <xdr:colOff>636916</xdr:colOff>
      <xdr:row>238</xdr:row>
      <xdr:rowOff>169987</xdr:rowOff>
    </xdr:to>
    <xdr:graphicFrame>
      <xdr:nvGraphicFramePr>
        <xdr:cNvPr id="291" name="Chart 291"/>
        <xdr:cNvGraphicFramePr/>
      </xdr:nvGraphicFramePr>
      <xdr:xfrm>
        <a:off x="14020200" y="73984052"/>
        <a:ext cx="6479517"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575947</xdr:colOff>
      <xdr:row>222</xdr:row>
      <xdr:rowOff>301827</xdr:rowOff>
    </xdr:from>
    <xdr:to>
      <xdr:col>22</xdr:col>
      <xdr:colOff>550016</xdr:colOff>
      <xdr:row>238</xdr:row>
      <xdr:rowOff>169987</xdr:rowOff>
    </xdr:to>
    <xdr:graphicFrame>
      <xdr:nvGraphicFramePr>
        <xdr:cNvPr id="292" name="Chart 292"/>
        <xdr:cNvGraphicFramePr/>
      </xdr:nvGraphicFramePr>
      <xdr:xfrm>
        <a:off x="21683347" y="73984052"/>
        <a:ext cx="6197070"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256</xdr:row>
      <xdr:rowOff>65848</xdr:rowOff>
    </xdr:from>
    <xdr:to>
      <xdr:col>6</xdr:col>
      <xdr:colOff>395765</xdr:colOff>
      <xdr:row>258</xdr:row>
      <xdr:rowOff>209854</xdr:rowOff>
    </xdr:to>
    <xdr:sp>
      <xdr:nvSpPr>
        <xdr:cNvPr id="293" name="Shape 293"/>
        <xdr:cNvSpPr txBox="1"/>
      </xdr:nvSpPr>
      <xdr:spPr>
        <a:xfrm>
          <a:off x="3853913" y="83983003"/>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619123</xdr:colOff>
      <xdr:row>241</xdr:row>
      <xdr:rowOff>103018</xdr:rowOff>
    </xdr:from>
    <xdr:to>
      <xdr:col>16</xdr:col>
      <xdr:colOff>678884</xdr:colOff>
      <xdr:row>258</xdr:row>
      <xdr:rowOff>183904</xdr:rowOff>
    </xdr:to>
    <xdr:graphicFrame>
      <xdr:nvGraphicFramePr>
        <xdr:cNvPr id="294" name="Chart 294"/>
        <xdr:cNvGraphicFramePr/>
      </xdr:nvGraphicFramePr>
      <xdr:xfrm>
        <a:off x="14258923" y="79733288"/>
        <a:ext cx="628276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296" name="Shape 296"/>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297" name="Shape 297"/>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298" name="Shape 298"/>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299" name="Shape 299"/>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00" name="Shape 300"/>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01" name="Shape 301"/>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02" name="Shape 302"/>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03" name="Shape 303"/>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04" name="Shape 304"/>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05" name="Shape 305"/>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06" name="Shape 306"/>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07" name="Shape 307"/>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08" name="Shape 308"/>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09" name="Shape 309"/>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10" name="Shape 310"/>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11" name="Shape 311"/>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12" name="Chart 312"/>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206824</xdr:colOff>
      <xdr:row>254</xdr:row>
      <xdr:rowOff>241319</xdr:rowOff>
    </xdr:to>
    <xdr:graphicFrame>
      <xdr:nvGraphicFramePr>
        <xdr:cNvPr id="313" name="Chart 313"/>
        <xdr:cNvGraphicFramePr/>
      </xdr:nvGraphicFramePr>
      <xdr:xfrm>
        <a:off x="45714754" y="77193846"/>
        <a:ext cx="12988271"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14" name="Shape 314"/>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15" name="Shape 315"/>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16" name="Shape 316"/>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17" name="Shape 317"/>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288580</xdr:rowOff>
    </xdr:from>
    <xdr:to>
      <xdr:col>57</xdr:col>
      <xdr:colOff>1212102</xdr:colOff>
      <xdr:row>190</xdr:row>
      <xdr:rowOff>134010</xdr:rowOff>
    </xdr:to>
    <xdr:graphicFrame>
      <xdr:nvGraphicFramePr>
        <xdr:cNvPr id="318" name="Chart 318"/>
        <xdr:cNvGraphicFramePr/>
      </xdr:nvGraphicFramePr>
      <xdr:xfrm>
        <a:off x="61628919" y="56418135"/>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277512</xdr:colOff>
      <xdr:row>222</xdr:row>
      <xdr:rowOff>234177</xdr:rowOff>
    </xdr:to>
    <xdr:graphicFrame>
      <xdr:nvGraphicFramePr>
        <xdr:cNvPr id="319" name="Chart 319"/>
        <xdr:cNvGraphicFramePr/>
      </xdr:nvGraphicFramePr>
      <xdr:xfrm>
        <a:off x="45845713" y="67048060"/>
        <a:ext cx="12928000"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20" name="Chart 320"/>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254</xdr:row>
      <xdr:rowOff>191389</xdr:rowOff>
    </xdr:to>
    <xdr:graphicFrame>
      <xdr:nvGraphicFramePr>
        <xdr:cNvPr id="321" name="Chart 321"/>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22" name="Shape 322"/>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23" name="Shape 323"/>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257</xdr:row>
      <xdr:rowOff>160294</xdr:rowOff>
    </xdr:from>
    <xdr:to>
      <xdr:col>15</xdr:col>
      <xdr:colOff>1312649</xdr:colOff>
      <xdr:row>260</xdr:row>
      <xdr:rowOff>49665</xdr:rowOff>
    </xdr:to>
    <xdr:sp>
      <xdr:nvSpPr>
        <xdr:cNvPr id="324" name="Shape 324"/>
        <xdr:cNvSpPr txBox="1"/>
      </xdr:nvSpPr>
      <xdr:spPr>
        <a:xfrm>
          <a:off x="12984536" y="863939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26" name="Chart 326"/>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27" name="Chart 327"/>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968008</xdr:colOff>
      <xdr:row>56</xdr:row>
      <xdr:rowOff>63722</xdr:rowOff>
    </xdr:to>
    <xdr:graphicFrame>
      <xdr:nvGraphicFramePr>
        <xdr:cNvPr id="328" name="Chart 328"/>
        <xdr:cNvGraphicFramePr/>
      </xdr:nvGraphicFramePr>
      <xdr:xfrm>
        <a:off x="29622480" y="12860001"/>
        <a:ext cx="6397529"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29" name="Chart 329"/>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1180411</xdr:colOff>
      <xdr:row>55</xdr:row>
      <xdr:rowOff>251079</xdr:rowOff>
    </xdr:to>
    <xdr:graphicFrame>
      <xdr:nvGraphicFramePr>
        <xdr:cNvPr id="330" name="Chart 330"/>
        <xdr:cNvGraphicFramePr/>
      </xdr:nvGraphicFramePr>
      <xdr:xfrm>
        <a:off x="46086104" y="12759703"/>
        <a:ext cx="6326108"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31" name="Shape 331"/>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255</xdr:row>
      <xdr:rowOff>19541</xdr:rowOff>
    </xdr:from>
    <xdr:to>
      <xdr:col>14</xdr:col>
      <xdr:colOff>254394</xdr:colOff>
      <xdr:row>258</xdr:row>
      <xdr:rowOff>188183</xdr:rowOff>
    </xdr:to>
    <xdr:sp>
      <xdr:nvSpPr>
        <xdr:cNvPr id="332" name="Shape 332"/>
        <xdr:cNvSpPr txBox="1"/>
      </xdr:nvSpPr>
      <xdr:spPr>
        <a:xfrm>
          <a:off x="7992095" y="74738086"/>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33" name="Chart 333"/>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34" name="Chart 334"/>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35" name="Shape 335"/>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36" name="Shape 336"/>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37" name="Shape 337"/>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38" name="Shape 338"/>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39" name="Shape 339"/>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40" name="Shape 340"/>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41" name="Shape 341"/>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42" name="Chart 342"/>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43" name="Chart 343"/>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44" name="Chart 344"/>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45" name="Shape 345"/>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46" name="Shape 346"/>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47" name="Shape 347"/>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48" name="Chart 348"/>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49" name="Chart 349"/>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50" name="Chart 350"/>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51" name="Chart 351"/>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52" name="Chart 352"/>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53" name="Shape 353"/>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54" name="Shape 354"/>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299</xdr:row>
      <xdr:rowOff>209778</xdr:rowOff>
    </xdr:from>
    <xdr:to>
      <xdr:col>12</xdr:col>
      <xdr:colOff>4762</xdr:colOff>
      <xdr:row>318</xdr:row>
      <xdr:rowOff>198823</xdr:rowOff>
    </xdr:to>
    <xdr:graphicFrame>
      <xdr:nvGraphicFramePr>
        <xdr:cNvPr id="355" name="Chart 355"/>
        <xdr:cNvGraphicFramePr/>
      </xdr:nvGraphicFramePr>
      <xdr:xfrm>
        <a:off x="8560130" y="86132263"/>
        <a:ext cx="6583033"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300</xdr:row>
      <xdr:rowOff>243448</xdr:rowOff>
    </xdr:from>
    <xdr:to>
      <xdr:col>11</xdr:col>
      <xdr:colOff>235260</xdr:colOff>
      <xdr:row>319</xdr:row>
      <xdr:rowOff>232493</xdr:rowOff>
    </xdr:to>
    <xdr:graphicFrame>
      <xdr:nvGraphicFramePr>
        <xdr:cNvPr id="356" name="Chart 356"/>
        <xdr:cNvGraphicFramePr/>
      </xdr:nvGraphicFramePr>
      <xdr:xfrm>
        <a:off x="8852484" y="86420568"/>
        <a:ext cx="5276577"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57" name="Chart 357"/>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266</xdr:row>
      <xdr:rowOff>199156</xdr:rowOff>
    </xdr:from>
    <xdr:to>
      <xdr:col>8</xdr:col>
      <xdr:colOff>854177</xdr:colOff>
      <xdr:row>285</xdr:row>
      <xdr:rowOff>188202</xdr:rowOff>
    </xdr:to>
    <xdr:graphicFrame>
      <xdr:nvGraphicFramePr>
        <xdr:cNvPr id="358" name="Chart 358"/>
        <xdr:cNvGraphicFramePr/>
      </xdr:nvGraphicFramePr>
      <xdr:xfrm>
        <a:off x="4406180" y="77718686"/>
        <a:ext cx="6607998" cy="4827112"/>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265</xdr:row>
      <xdr:rowOff>77207</xdr:rowOff>
    </xdr:from>
    <xdr:to>
      <xdr:col>8</xdr:col>
      <xdr:colOff>233362</xdr:colOff>
      <xdr:row>283</xdr:row>
      <xdr:rowOff>96291</xdr:rowOff>
    </xdr:to>
    <xdr:graphicFrame>
      <xdr:nvGraphicFramePr>
        <xdr:cNvPr id="359" name="Chart 359"/>
        <xdr:cNvGraphicFramePr/>
      </xdr:nvGraphicFramePr>
      <xdr:xfrm>
        <a:off x="3696640" y="77342102"/>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60" name="Shape 360"/>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61" name="Shape 361"/>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267</xdr:row>
      <xdr:rowOff>176594</xdr:rowOff>
    </xdr:from>
    <xdr:to>
      <xdr:col>17</xdr:col>
      <xdr:colOff>17497</xdr:colOff>
      <xdr:row>285</xdr:row>
      <xdr:rowOff>10954</xdr:rowOff>
    </xdr:to>
    <xdr:graphicFrame>
      <xdr:nvGraphicFramePr>
        <xdr:cNvPr id="362" name="Chart 362"/>
        <xdr:cNvGraphicFramePr/>
      </xdr:nvGraphicFramePr>
      <xdr:xfrm>
        <a:off x="15033436" y="77950759"/>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267</xdr:row>
      <xdr:rowOff>166412</xdr:rowOff>
    </xdr:from>
    <xdr:to>
      <xdr:col>16</xdr:col>
      <xdr:colOff>678648</xdr:colOff>
      <xdr:row>286</xdr:row>
      <xdr:rowOff>155457</xdr:rowOff>
    </xdr:to>
    <xdr:graphicFrame>
      <xdr:nvGraphicFramePr>
        <xdr:cNvPr id="363" name="Chart 363"/>
        <xdr:cNvGraphicFramePr/>
      </xdr:nvGraphicFramePr>
      <xdr:xfrm>
        <a:off x="14198463" y="77940577"/>
        <a:ext cx="6596986" cy="482711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64" name="Shape 364"/>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65" name="Shape 365"/>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66" name="Shape 366"/>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67" name="Shape 367"/>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68" name="Chart 368"/>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69" name="Chart 369"/>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70" name="Chart 370"/>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71" name="Chart 371"/>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72" name="Shape 372"/>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73" name="Chart 373"/>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74" name="Chart 374"/>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75" name="Shape 375"/>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76" name="Shape 376"/>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77" name="Chart 377"/>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78" name="Chart 378"/>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79" name="Chart 379"/>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80" name="Chart 380"/>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81" name="Chart 381"/>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875965</xdr:colOff>
      <xdr:row>34</xdr:row>
      <xdr:rowOff>181447</xdr:rowOff>
    </xdr:to>
    <xdr:graphicFrame>
      <xdr:nvGraphicFramePr>
        <xdr:cNvPr id="382" name="Chart 382"/>
        <xdr:cNvGraphicFramePr/>
      </xdr:nvGraphicFramePr>
      <xdr:xfrm>
        <a:off x="29417458" y="6592167"/>
        <a:ext cx="6510508"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83" name="Chart 383"/>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84" name="Chart 384"/>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85" name="Shape 385"/>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86" name="Shape 386"/>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87" name="Shape 387"/>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88" name="Shape 388"/>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89" name="Shape 389"/>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90" name="Shape 390"/>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1241755</xdr:colOff>
      <xdr:row>79</xdr:row>
      <xdr:rowOff>15136</xdr:rowOff>
    </xdr:to>
    <xdr:graphicFrame>
      <xdr:nvGraphicFramePr>
        <xdr:cNvPr id="391" name="Chart 391"/>
        <xdr:cNvGraphicFramePr/>
      </xdr:nvGraphicFramePr>
      <xdr:xfrm>
        <a:off x="53543628" y="19427481"/>
        <a:ext cx="6397528"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92" name="Shape 392"/>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93" name="Shape 393"/>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94" name="Shape 394"/>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95" name="Shape 395"/>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96" name="Shape 396"/>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97" name="Shape 397"/>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98" name="Shape 398"/>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399" name="Shape 399"/>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00" name="Shape 400"/>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01" name="Shape 401"/>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259</xdr:row>
      <xdr:rowOff>165829</xdr:rowOff>
    </xdr:from>
    <xdr:to>
      <xdr:col>11</xdr:col>
      <xdr:colOff>1022570</xdr:colOff>
      <xdr:row>263</xdr:row>
      <xdr:rowOff>79836</xdr:rowOff>
    </xdr:to>
    <xdr:sp>
      <xdr:nvSpPr>
        <xdr:cNvPr id="402" name="Shape 402"/>
        <xdr:cNvSpPr txBox="1"/>
      </xdr:nvSpPr>
      <xdr:spPr>
        <a:xfrm>
          <a:off x="10957718" y="75902914"/>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03" name="Shape 403"/>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04" name="Shape 404"/>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05" name="Shape 405"/>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06" name="Shape 406"/>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07" name="Shape 407"/>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08" name="Shape 408"/>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09" name="Shape 409"/>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10" name="Shape 410"/>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11" name="Shape 411"/>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12" name="Shape 412"/>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13" name="Shape 413"/>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14" name="Shape 414"/>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15" name="Shape 415"/>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16" name="Shape 416"/>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17" name="Shape 417"/>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18" name="Shape 418"/>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19" name="Shape 419"/>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20" name="Shape 420"/>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21" name="Shape 421"/>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22" name="Shape 422"/>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23" name="Shape 423"/>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24" name="Shape 424"/>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25" name="Shape 425"/>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26" name="Shape 426"/>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27" name="Shape 427"/>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28" name="Shape 428"/>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29" name="Shape 429"/>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30" name="Shape 430"/>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31" name="Shape 431"/>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32" name="Shape 432"/>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33" name="Shape 433"/>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34" name="Shape 434"/>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35" name="Shape 435"/>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36" name="Shape 436"/>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37" name="Shape 437"/>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38" name="Shape 438"/>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39" name="Shape 439"/>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40" name="Shape 440"/>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41" name="Shape 441"/>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42" name="Shape 442"/>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43" name="Shape 443"/>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44" name="Shape 444"/>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45" name="Shape 445"/>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46" name="Shape 446"/>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47" name="Shape 447"/>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48" name="Shape 448"/>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49" name="Shape 449"/>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50" name="Shape 450"/>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51" name="Shape 451"/>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52" name="Shape 452"/>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53" name="Shape 453"/>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54" name="Shape 454"/>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55" name="Shape 455"/>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56" name="Shape 456"/>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57" name="Shape 457"/>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58" name="Shape 458"/>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59" name="Shape 459"/>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60" name="Shape 460"/>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61" name="Shape 461"/>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62" name="Shape 462"/>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63" name="Shape 463"/>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64" name="Shape 464"/>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65" name="Shape 465"/>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66" name="Shape 466"/>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67" name="Shape 467"/>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68" name="Shape 468"/>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69" name="Shape 469"/>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546622</xdr:colOff>
      <xdr:row>245</xdr:row>
      <xdr:rowOff>78369</xdr:rowOff>
    </xdr:from>
    <xdr:to>
      <xdr:col>20</xdr:col>
      <xdr:colOff>581397</xdr:colOff>
      <xdr:row>247</xdr:row>
      <xdr:rowOff>73</xdr:rowOff>
    </xdr:to>
    <xdr:sp>
      <xdr:nvSpPr>
        <xdr:cNvPr id="470" name="Shape 470"/>
        <xdr:cNvSpPr txBox="1"/>
      </xdr:nvSpPr>
      <xdr:spPr>
        <a:xfrm>
          <a:off x="24397222" y="7211848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48646</xdr:colOff>
      <xdr:row>245</xdr:row>
      <xdr:rowOff>170637</xdr:rowOff>
    </xdr:from>
    <xdr:to>
      <xdr:col>19</xdr:col>
      <xdr:colOff>486945</xdr:colOff>
      <xdr:row>245</xdr:row>
      <xdr:rowOff>170637</xdr:rowOff>
    </xdr:to>
    <xdr:sp>
      <xdr:nvSpPr>
        <xdr:cNvPr id="471" name="Shape 471"/>
        <xdr:cNvSpPr/>
      </xdr:nvSpPr>
      <xdr:spPr>
        <a:xfrm>
          <a:off x="23899246" y="722107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246</xdr:row>
      <xdr:rowOff>166859</xdr:rowOff>
    </xdr:from>
    <xdr:to>
      <xdr:col>19</xdr:col>
      <xdr:colOff>486945</xdr:colOff>
      <xdr:row>246</xdr:row>
      <xdr:rowOff>166859</xdr:rowOff>
    </xdr:to>
    <xdr:sp>
      <xdr:nvSpPr>
        <xdr:cNvPr id="472" name="Shape 472"/>
        <xdr:cNvSpPr/>
      </xdr:nvSpPr>
      <xdr:spPr>
        <a:xfrm>
          <a:off x="23899246" y="7249462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247</xdr:row>
      <xdr:rowOff>176668</xdr:rowOff>
    </xdr:from>
    <xdr:to>
      <xdr:col>19</xdr:col>
      <xdr:colOff>486945</xdr:colOff>
      <xdr:row>247</xdr:row>
      <xdr:rowOff>176668</xdr:rowOff>
    </xdr:to>
    <xdr:sp>
      <xdr:nvSpPr>
        <xdr:cNvPr id="473" name="Shape 473"/>
        <xdr:cNvSpPr/>
      </xdr:nvSpPr>
      <xdr:spPr>
        <a:xfrm>
          <a:off x="23899246" y="727920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532790</xdr:colOff>
      <xdr:row>247</xdr:row>
      <xdr:rowOff>32871</xdr:rowOff>
    </xdr:from>
    <xdr:to>
      <xdr:col>20</xdr:col>
      <xdr:colOff>725020</xdr:colOff>
      <xdr:row>248</xdr:row>
      <xdr:rowOff>32818</xdr:rowOff>
    </xdr:to>
    <xdr:sp>
      <xdr:nvSpPr>
        <xdr:cNvPr id="474" name="Shape 474"/>
        <xdr:cNvSpPr txBox="1"/>
      </xdr:nvSpPr>
      <xdr:spPr>
        <a:xfrm>
          <a:off x="24383390" y="72648296"/>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853036</xdr:colOff>
      <xdr:row>183</xdr:row>
      <xdr:rowOff>192605</xdr:rowOff>
    </xdr:to>
    <xdr:graphicFrame>
      <xdr:nvGraphicFramePr>
        <xdr:cNvPr id="476" name="Chart 476"/>
        <xdr:cNvGraphicFramePr/>
      </xdr:nvGraphicFramePr>
      <xdr:xfrm>
        <a:off x="36964640" y="49799835"/>
        <a:ext cx="6407997"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389192</xdr:colOff>
      <xdr:row>183</xdr:row>
      <xdr:rowOff>192605</xdr:rowOff>
    </xdr:to>
    <xdr:graphicFrame>
      <xdr:nvGraphicFramePr>
        <xdr:cNvPr id="477" name="Chart 477"/>
        <xdr:cNvGraphicFramePr/>
      </xdr:nvGraphicFramePr>
      <xdr:xfrm>
        <a:off x="45212995" y="49799835"/>
        <a:ext cx="6407998"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478" name="Shape 478"/>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255</xdr:row>
      <xdr:rowOff>15054</xdr:rowOff>
    </xdr:from>
    <xdr:to>
      <xdr:col>14</xdr:col>
      <xdr:colOff>254394</xdr:colOff>
      <xdr:row>258</xdr:row>
      <xdr:rowOff>183696</xdr:rowOff>
    </xdr:to>
    <xdr:sp>
      <xdr:nvSpPr>
        <xdr:cNvPr id="479" name="Shape 479"/>
        <xdr:cNvSpPr txBox="1"/>
      </xdr:nvSpPr>
      <xdr:spPr>
        <a:xfrm>
          <a:off x="7992095" y="75012364"/>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480" name="Shape 480"/>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481" name="Shape 481"/>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482" name="Shape 482"/>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483" name="Shape 483"/>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484" name="Shape 484"/>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485" name="Shape 485"/>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486" name="Shape 486"/>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487" name="Shape 487"/>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488" name="Chart 488"/>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489" name="Shape 489"/>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490" name="Shape 490"/>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491" name="Shape 491"/>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492" name="Shape 492"/>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493" name="Shape 493"/>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494" name="Shape 494"/>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239026</xdr:colOff>
      <xdr:row>189</xdr:row>
      <xdr:rowOff>214446</xdr:rowOff>
    </xdr:from>
    <xdr:to>
      <xdr:col>28</xdr:col>
      <xdr:colOff>423056</xdr:colOff>
      <xdr:row>206</xdr:row>
      <xdr:rowOff>201351</xdr:rowOff>
    </xdr:to>
    <xdr:graphicFrame>
      <xdr:nvGraphicFramePr>
        <xdr:cNvPr id="495" name="Chart 495"/>
        <xdr:cNvGraphicFramePr/>
      </xdr:nvGraphicFramePr>
      <xdr:xfrm>
        <a:off x="29068026" y="56424646"/>
        <a:ext cx="640703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496" name="Chart 496"/>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497" name="Shape 497"/>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498" name="Shape 498"/>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499" name="Chart 499"/>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500" name="Chart 500"/>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501" name="Chart 501"/>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502" name="Chart 502"/>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616121</xdr:colOff>
      <xdr:row>183</xdr:row>
      <xdr:rowOff>192605</xdr:rowOff>
    </xdr:to>
    <xdr:graphicFrame>
      <xdr:nvGraphicFramePr>
        <xdr:cNvPr id="503" name="Chart 503"/>
        <xdr:cNvGraphicFramePr/>
      </xdr:nvGraphicFramePr>
      <xdr:xfrm>
        <a:off x="52978136" y="49799835"/>
        <a:ext cx="6337386"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647193</xdr:colOff>
      <xdr:row>189</xdr:row>
      <xdr:rowOff>216461</xdr:rowOff>
    </xdr:from>
    <xdr:to>
      <xdr:col>34</xdr:col>
      <xdr:colOff>961132</xdr:colOff>
      <xdr:row>206</xdr:row>
      <xdr:rowOff>203367</xdr:rowOff>
    </xdr:to>
    <xdr:graphicFrame>
      <xdr:nvGraphicFramePr>
        <xdr:cNvPr id="504" name="Chart 504"/>
        <xdr:cNvGraphicFramePr/>
      </xdr:nvGraphicFramePr>
      <xdr:xfrm>
        <a:off x="36943793" y="56426661"/>
        <a:ext cx="6536940"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169485</xdr:colOff>
      <xdr:row>189</xdr:row>
      <xdr:rowOff>214446</xdr:rowOff>
    </xdr:from>
    <xdr:to>
      <xdr:col>41</xdr:col>
      <xdr:colOff>483425</xdr:colOff>
      <xdr:row>206</xdr:row>
      <xdr:rowOff>201351</xdr:rowOff>
    </xdr:to>
    <xdr:graphicFrame>
      <xdr:nvGraphicFramePr>
        <xdr:cNvPr id="505" name="Chart 505"/>
        <xdr:cNvGraphicFramePr/>
      </xdr:nvGraphicFramePr>
      <xdr:xfrm>
        <a:off x="45178285" y="56424646"/>
        <a:ext cx="6536941"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640788</xdr:colOff>
      <xdr:row>189</xdr:row>
      <xdr:rowOff>214446</xdr:rowOff>
    </xdr:from>
    <xdr:to>
      <xdr:col>47</xdr:col>
      <xdr:colOff>687684</xdr:colOff>
      <xdr:row>206</xdr:row>
      <xdr:rowOff>201351</xdr:rowOff>
    </xdr:to>
    <xdr:graphicFrame>
      <xdr:nvGraphicFramePr>
        <xdr:cNvPr id="506" name="Chart 506"/>
        <xdr:cNvGraphicFramePr/>
      </xdr:nvGraphicFramePr>
      <xdr:xfrm>
        <a:off x="53117188" y="56424646"/>
        <a:ext cx="6269897"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400311</xdr:colOff>
      <xdr:row>183</xdr:row>
      <xdr:rowOff>192605</xdr:rowOff>
    </xdr:to>
    <xdr:graphicFrame>
      <xdr:nvGraphicFramePr>
        <xdr:cNvPr id="507" name="Chart 507"/>
        <xdr:cNvGraphicFramePr/>
      </xdr:nvGraphicFramePr>
      <xdr:xfrm>
        <a:off x="28973702" y="49799835"/>
        <a:ext cx="6478610"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08" name="Shape 508"/>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09" name="Shape 509"/>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259</xdr:row>
      <xdr:rowOff>162979</xdr:rowOff>
    </xdr:from>
    <xdr:to>
      <xdr:col>11</xdr:col>
      <xdr:colOff>1022570</xdr:colOff>
      <xdr:row>263</xdr:row>
      <xdr:rowOff>76986</xdr:rowOff>
    </xdr:to>
    <xdr:sp>
      <xdr:nvSpPr>
        <xdr:cNvPr id="510" name="Shape 510"/>
        <xdr:cNvSpPr txBox="1"/>
      </xdr:nvSpPr>
      <xdr:spPr>
        <a:xfrm>
          <a:off x="10957718" y="76178829"/>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239026</xdr:colOff>
      <xdr:row>210</xdr:row>
      <xdr:rowOff>31132</xdr:rowOff>
    </xdr:from>
    <xdr:to>
      <xdr:col>28</xdr:col>
      <xdr:colOff>325831</xdr:colOff>
      <xdr:row>227</xdr:row>
      <xdr:rowOff>18037</xdr:rowOff>
    </xdr:to>
    <xdr:graphicFrame>
      <xdr:nvGraphicFramePr>
        <xdr:cNvPr id="511" name="Chart 511"/>
        <xdr:cNvGraphicFramePr/>
      </xdr:nvGraphicFramePr>
      <xdr:xfrm>
        <a:off x="29068026" y="62282087"/>
        <a:ext cx="6309806"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647193</xdr:colOff>
      <xdr:row>210</xdr:row>
      <xdr:rowOff>33153</xdr:rowOff>
    </xdr:from>
    <xdr:to>
      <xdr:col>34</xdr:col>
      <xdr:colOff>910527</xdr:colOff>
      <xdr:row>227</xdr:row>
      <xdr:rowOff>20059</xdr:rowOff>
    </xdr:to>
    <xdr:graphicFrame>
      <xdr:nvGraphicFramePr>
        <xdr:cNvPr id="512" name="Chart 512"/>
        <xdr:cNvGraphicFramePr/>
      </xdr:nvGraphicFramePr>
      <xdr:xfrm>
        <a:off x="36943793" y="62284108"/>
        <a:ext cx="6486335"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416627</xdr:colOff>
      <xdr:row>210</xdr:row>
      <xdr:rowOff>31132</xdr:rowOff>
    </xdr:from>
    <xdr:to>
      <xdr:col>41</xdr:col>
      <xdr:colOff>432820</xdr:colOff>
      <xdr:row>227</xdr:row>
      <xdr:rowOff>18037</xdr:rowOff>
    </xdr:to>
    <xdr:graphicFrame>
      <xdr:nvGraphicFramePr>
        <xdr:cNvPr id="513" name="Chart 513"/>
        <xdr:cNvGraphicFramePr/>
      </xdr:nvGraphicFramePr>
      <xdr:xfrm>
        <a:off x="45425427" y="62282087"/>
        <a:ext cx="6239194"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746706</xdr:colOff>
      <xdr:row>210</xdr:row>
      <xdr:rowOff>31132</xdr:rowOff>
    </xdr:from>
    <xdr:to>
      <xdr:col>47</xdr:col>
      <xdr:colOff>762899</xdr:colOff>
      <xdr:row>227</xdr:row>
      <xdr:rowOff>18037</xdr:rowOff>
    </xdr:to>
    <xdr:graphicFrame>
      <xdr:nvGraphicFramePr>
        <xdr:cNvPr id="514" name="Chart 514"/>
        <xdr:cNvGraphicFramePr/>
      </xdr:nvGraphicFramePr>
      <xdr:xfrm>
        <a:off x="53223106" y="62282087"/>
        <a:ext cx="6239194"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16" name="Chart 516"/>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17" name="Chart 517"/>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18" name="Chart 518"/>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19" name="Chart 519"/>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20" name="Chart 520"/>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21" name="Shape 521"/>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22" name="Shape 522"/>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23" name="Shape 523"/>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24" name="Shape 524"/>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25" name="Shape 525"/>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26" name="Shape 526"/>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29" name="Group 529"/>
        <xdr:cNvGrpSpPr/>
      </xdr:nvGrpSpPr>
      <xdr:grpSpPr>
        <a:xfrm>
          <a:off x="25728731" y="3752631"/>
          <a:ext cx="846825" cy="1677507"/>
          <a:chOff x="0" y="0"/>
          <a:chExt cx="846823" cy="1677505"/>
        </a:xfrm>
      </xdr:grpSpPr>
      <xdr:sp>
        <xdr:nvSpPr>
          <xdr:cNvPr id="527" name="Shape 527"/>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28" name="Shape 528"/>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30" name="Chart 530"/>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31" name="Chart 531"/>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32" name="Shape 532"/>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33" name="Chart 533"/>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34" name="Chart 534"/>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35" name="Chart 535"/>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36" name="Chart 536"/>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37" name="Chart 537"/>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38" name="Chart 538"/>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39" name="Chart 539"/>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40" name="Chart 540"/>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41" name="Shape 541"/>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42" name="Shape 542"/>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43" name="Chart 543"/>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44" name="Chart 544"/>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45" name="Shape 545"/>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46" name="Shape 546"/>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47" name="Shape 547"/>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121670</xdr:colOff>
      <xdr:row>237</xdr:row>
      <xdr:rowOff>234157</xdr:rowOff>
    </xdr:from>
    <xdr:to>
      <xdr:col>17</xdr:col>
      <xdr:colOff>203872</xdr:colOff>
      <xdr:row>255</xdr:row>
      <xdr:rowOff>98507</xdr:rowOff>
    </xdr:to>
    <xdr:graphicFrame>
      <xdr:nvGraphicFramePr>
        <xdr:cNvPr id="548" name="Chart 548"/>
        <xdr:cNvGraphicFramePr/>
      </xdr:nvGraphicFramePr>
      <xdr:xfrm>
        <a:off x="15006070" y="69960332"/>
        <a:ext cx="6305203"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17</xdr:col>
      <xdr:colOff>1029859</xdr:colOff>
      <xdr:row>237</xdr:row>
      <xdr:rowOff>234157</xdr:rowOff>
    </xdr:from>
    <xdr:to>
      <xdr:col>22</xdr:col>
      <xdr:colOff>928673</xdr:colOff>
      <xdr:row>255</xdr:row>
      <xdr:rowOff>98507</xdr:rowOff>
    </xdr:to>
    <xdr:graphicFrame>
      <xdr:nvGraphicFramePr>
        <xdr:cNvPr id="549" name="Chart 549"/>
        <xdr:cNvGraphicFramePr/>
      </xdr:nvGraphicFramePr>
      <xdr:xfrm>
        <a:off x="22137259" y="69960332"/>
        <a:ext cx="6121815"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255</xdr:row>
      <xdr:rowOff>51199</xdr:rowOff>
    </xdr:from>
    <xdr:to>
      <xdr:col>7</xdr:col>
      <xdr:colOff>671092</xdr:colOff>
      <xdr:row>257</xdr:row>
      <xdr:rowOff>195205</xdr:rowOff>
    </xdr:to>
    <xdr:sp>
      <xdr:nvSpPr>
        <xdr:cNvPr id="550" name="Shape 550"/>
        <xdr:cNvSpPr txBox="1"/>
      </xdr:nvSpPr>
      <xdr:spPr>
        <a:xfrm>
          <a:off x="3500256" y="74790064"/>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51" name="Chart 551"/>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52" name="Shape 552"/>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53" name="Shape 553"/>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50"/>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6.5" customHeight="1">
      <c r="B248" s="104">
        <v>44129</v>
      </c>
      <c r="C248" s="105">
        <v>12006</v>
      </c>
      <c r="D248" s="106">
        <v>1208</v>
      </c>
      <c r="E248" s="106">
        <v>13214</v>
      </c>
      <c r="F248" s="106">
        <v>209027</v>
      </c>
      <c r="G248" s="106">
        <v>222241</v>
      </c>
      <c r="H248" s="106">
        <v>19059</v>
      </c>
      <c r="I248" s="106">
        <v>266203</v>
      </c>
      <c r="J248" s="106">
        <v>37338</v>
      </c>
      <c r="K248" s="106">
        <v>525782</v>
      </c>
      <c r="L248" s="106">
        <v>14654002</v>
      </c>
    </row>
    <row r="249" ht="28" customHeight="1">
      <c r="B249" s="107">
        <v>44130</v>
      </c>
      <c r="C249" s="108">
        <v>12997</v>
      </c>
      <c r="D249" s="109">
        <v>1284</v>
      </c>
      <c r="E249" s="109">
        <v>14281</v>
      </c>
      <c r="F249" s="109">
        <v>222403</v>
      </c>
      <c r="G249" s="109">
        <v>236684</v>
      </c>
      <c r="H249" s="109">
        <v>14443</v>
      </c>
      <c r="I249" s="109">
        <v>268626</v>
      </c>
      <c r="J249" s="109">
        <v>37479</v>
      </c>
      <c r="K249" s="109">
        <v>542789</v>
      </c>
      <c r="L249" s="110">
        <v>14778688</v>
      </c>
    </row>
    <row r="250" ht="26.5" customHeight="1">
      <c r="B250" s="111">
        <v>44131</v>
      </c>
      <c r="C250" s="112">
        <v>13955</v>
      </c>
      <c r="D250" s="113">
        <v>1411</v>
      </c>
      <c r="E250" s="113">
        <v>15366</v>
      </c>
      <c r="F250" s="113">
        <v>239724</v>
      </c>
      <c r="G250" s="113">
        <v>255090</v>
      </c>
      <c r="H250" s="113">
        <v>18406</v>
      </c>
      <c r="I250" s="113">
        <v>271988</v>
      </c>
      <c r="J250" s="113">
        <v>37700</v>
      </c>
      <c r="K250" s="113">
        <v>564778</v>
      </c>
      <c r="L250" s="113">
        <v>14953086</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50"/>
  <sheetViews>
    <sheetView workbookViewId="0" showGridLines="0" defaultGridColor="1"/>
  </sheetViews>
  <sheetFormatPr defaultColWidth="16.3333" defaultRowHeight="20.05" customHeight="1" outlineLevelRow="0" outlineLevelCol="0"/>
  <cols>
    <col min="1" max="1" width="15.7344" style="372" customWidth="1"/>
    <col min="2" max="8" width="16.3516" style="372" customWidth="1"/>
    <col min="9" max="16384" width="16.3516" style="372" customWidth="1"/>
  </cols>
  <sheetData>
    <row r="1" ht="74.55" customHeight="1"/>
    <row r="2" ht="36.45" customHeight="1">
      <c r="B2" t="s" s="2">
        <v>87</v>
      </c>
      <c r="C2" s="2"/>
      <c r="D2" s="2"/>
      <c r="E2" s="2"/>
      <c r="F2" s="2"/>
      <c r="G2" s="2"/>
      <c r="H2" s="2"/>
    </row>
    <row r="3" ht="38.55" customHeight="1">
      <c r="B3" t="s" s="3">
        <v>61</v>
      </c>
      <c r="C3" t="s" s="299">
        <v>82</v>
      </c>
      <c r="D3" t="s" s="301">
        <v>83</v>
      </c>
      <c r="E3" t="s" s="302">
        <v>64</v>
      </c>
      <c r="F3" t="s" s="301">
        <v>84</v>
      </c>
      <c r="G3" t="s" s="299">
        <v>85</v>
      </c>
      <c r="H3" t="s" s="303">
        <v>86</v>
      </c>
    </row>
    <row r="4" ht="22.9" customHeight="1">
      <c r="B4" s="346">
        <v>43885</v>
      </c>
      <c r="C4" s="307">
        <v>12</v>
      </c>
      <c r="D4" s="308">
        <v>1</v>
      </c>
      <c r="E4" s="308">
        <v>4</v>
      </c>
      <c r="F4" s="308">
        <v>1</v>
      </c>
      <c r="G4" s="308">
        <v>1</v>
      </c>
      <c r="H4" s="308">
        <f>C4-(D4+E4)</f>
        <v>7</v>
      </c>
    </row>
    <row r="5" ht="22.65" customHeight="1">
      <c r="B5" s="339">
        <v>43886</v>
      </c>
      <c r="C5" s="310">
        <v>14</v>
      </c>
      <c r="D5" s="311">
        <v>1</v>
      </c>
      <c r="E5" s="311">
        <v>11</v>
      </c>
      <c r="F5" s="311">
        <f>D5-D4</f>
        <v>0</v>
      </c>
      <c r="G5" s="311">
        <f>C5-C4</f>
        <v>2</v>
      </c>
      <c r="H5" s="311">
        <f>C5-(D5+E5)</f>
        <v>2</v>
      </c>
    </row>
    <row r="6" ht="22.65" customHeight="1">
      <c r="B6" s="309">
        <v>43887</v>
      </c>
      <c r="C6" s="312">
        <v>18</v>
      </c>
      <c r="D6" s="313">
        <v>2</v>
      </c>
      <c r="E6" s="313">
        <v>11</v>
      </c>
      <c r="F6" s="313">
        <f>D6-D5</f>
        <v>1</v>
      </c>
      <c r="G6" s="313">
        <f>C6-C5</f>
        <v>4</v>
      </c>
      <c r="H6" s="313">
        <f>C6-(D6+E6)</f>
        <v>5</v>
      </c>
    </row>
    <row r="7" ht="22.65" customHeight="1">
      <c r="B7" s="309">
        <v>43888</v>
      </c>
      <c r="C7" s="310">
        <v>38</v>
      </c>
      <c r="D7" s="311">
        <v>2</v>
      </c>
      <c r="E7" s="311">
        <v>11</v>
      </c>
      <c r="F7" s="311">
        <f>D7-D6</f>
        <v>0</v>
      </c>
      <c r="G7" s="311">
        <f>C7-C6</f>
        <v>20</v>
      </c>
      <c r="H7" s="311">
        <f>C7-(D7+E7)</f>
        <v>25</v>
      </c>
    </row>
    <row r="8" ht="22.65" customHeight="1">
      <c r="B8" s="309">
        <v>43889</v>
      </c>
      <c r="C8" s="312">
        <v>57</v>
      </c>
      <c r="D8" s="313">
        <v>2</v>
      </c>
      <c r="E8" s="313">
        <v>11</v>
      </c>
      <c r="F8" s="313">
        <f>D8-D7</f>
        <v>0</v>
      </c>
      <c r="G8" s="313">
        <f>C8-C7</f>
        <v>19</v>
      </c>
      <c r="H8" s="313">
        <f>C8-(D8+E8)</f>
        <v>44</v>
      </c>
    </row>
    <row r="9" ht="22.65" customHeight="1">
      <c r="B9" s="309">
        <v>43890</v>
      </c>
      <c r="C9" s="310">
        <v>100</v>
      </c>
      <c r="D9" s="311">
        <v>2</v>
      </c>
      <c r="E9" s="311">
        <v>12</v>
      </c>
      <c r="F9" s="311">
        <f>D9-D8</f>
        <v>0</v>
      </c>
      <c r="G9" s="311">
        <f>C9-C8</f>
        <v>43</v>
      </c>
      <c r="H9" s="311">
        <f>C9-(D9+E9)</f>
        <v>86</v>
      </c>
    </row>
    <row r="10" ht="22.65" customHeight="1">
      <c r="B10" s="309">
        <v>43891</v>
      </c>
      <c r="C10" s="312">
        <v>130</v>
      </c>
      <c r="D10" s="313">
        <v>2</v>
      </c>
      <c r="E10" s="313">
        <v>12</v>
      </c>
      <c r="F10" s="313">
        <f>D10-D9</f>
        <v>0</v>
      </c>
      <c r="G10" s="313">
        <f>C10-C9</f>
        <v>30</v>
      </c>
      <c r="H10" s="313">
        <f>C10-(D10+E10)</f>
        <v>116</v>
      </c>
    </row>
    <row r="11" ht="22.65" customHeight="1">
      <c r="B11" s="309">
        <v>43892</v>
      </c>
      <c r="C11" s="310">
        <v>191</v>
      </c>
      <c r="D11" s="311">
        <v>3</v>
      </c>
      <c r="E11" s="311">
        <v>12</v>
      </c>
      <c r="F11" s="311">
        <f>D11-D10</f>
        <v>1</v>
      </c>
      <c r="G11" s="311">
        <f>C11-C10</f>
        <v>61</v>
      </c>
      <c r="H11" s="311">
        <f>C11-(D11+E11)</f>
        <v>176</v>
      </c>
    </row>
    <row r="12" ht="22.65" customHeight="1">
      <c r="B12" s="309">
        <v>43893</v>
      </c>
      <c r="C12" s="312">
        <v>204</v>
      </c>
      <c r="D12" s="313">
        <v>4</v>
      </c>
      <c r="E12" s="313">
        <v>12</v>
      </c>
      <c r="F12" s="313">
        <f>D12-D11</f>
        <v>1</v>
      </c>
      <c r="G12" s="313">
        <f>C12-C11</f>
        <v>13</v>
      </c>
      <c r="H12" s="313">
        <f>C12-(D12+E12)</f>
        <v>188</v>
      </c>
    </row>
    <row r="13" ht="22.65" customHeight="1">
      <c r="B13" s="309">
        <v>43894</v>
      </c>
      <c r="C13" s="310">
        <v>285</v>
      </c>
      <c r="D13" s="311">
        <v>4</v>
      </c>
      <c r="E13" s="311">
        <v>12</v>
      </c>
      <c r="F13" s="311">
        <f>D13-D12</f>
        <v>0</v>
      </c>
      <c r="G13" s="311">
        <f>C13-C12</f>
        <v>81</v>
      </c>
      <c r="H13" s="311">
        <f>C13-(D13+E13)</f>
        <v>269</v>
      </c>
    </row>
    <row r="14" ht="22.65" customHeight="1">
      <c r="B14" s="309">
        <v>43895</v>
      </c>
      <c r="C14" s="312">
        <v>377</v>
      </c>
      <c r="D14" s="313">
        <v>6</v>
      </c>
      <c r="E14" s="313">
        <v>12</v>
      </c>
      <c r="F14" s="313">
        <f>D14-D13</f>
        <v>2</v>
      </c>
      <c r="G14" s="313">
        <f>C14-C13</f>
        <v>92</v>
      </c>
      <c r="H14" s="313">
        <f>C14-(D14+E14)</f>
        <v>359</v>
      </c>
    </row>
    <row r="15" ht="22.65" customHeight="1">
      <c r="B15" s="309">
        <v>43896</v>
      </c>
      <c r="C15" s="310">
        <v>653</v>
      </c>
      <c r="D15" s="311">
        <v>9</v>
      </c>
      <c r="E15" s="311">
        <v>12</v>
      </c>
      <c r="F15" s="311">
        <f>D15-D14</f>
        <v>3</v>
      </c>
      <c r="G15" s="311">
        <f>C15-C14</f>
        <v>276</v>
      </c>
      <c r="H15" s="311">
        <f>C15-(D15+E15)</f>
        <v>632</v>
      </c>
    </row>
    <row r="16" ht="22.65" customHeight="1">
      <c r="B16" s="309">
        <v>43897</v>
      </c>
      <c r="C16" s="312">
        <v>949</v>
      </c>
      <c r="D16" s="313">
        <v>11</v>
      </c>
      <c r="E16" s="313">
        <v>12</v>
      </c>
      <c r="F16" s="313">
        <f>D16-D15</f>
        <v>2</v>
      </c>
      <c r="G16" s="313">
        <f>C16-C15</f>
        <v>296</v>
      </c>
      <c r="H16" s="313">
        <f>C16-(D16+E16)</f>
        <v>926</v>
      </c>
    </row>
    <row r="17" ht="22.65" customHeight="1">
      <c r="B17" s="309">
        <v>43898</v>
      </c>
      <c r="C17" s="310">
        <v>1126</v>
      </c>
      <c r="D17" s="311">
        <v>19</v>
      </c>
      <c r="E17" s="311">
        <v>12</v>
      </c>
      <c r="F17" s="311">
        <f>D17-D16</f>
        <v>8</v>
      </c>
      <c r="G17" s="311">
        <f>C17-C16</f>
        <v>177</v>
      </c>
      <c r="H17" s="311">
        <f>C17-(D17+E17)</f>
        <v>1095</v>
      </c>
    </row>
    <row r="18" ht="22.65" customHeight="1">
      <c r="B18" s="309">
        <v>43899</v>
      </c>
      <c r="C18" s="312">
        <v>1412</v>
      </c>
      <c r="D18" s="313">
        <v>19</v>
      </c>
      <c r="E18" s="313">
        <v>12</v>
      </c>
      <c r="F18" s="313">
        <f>D18-D17</f>
        <v>0</v>
      </c>
      <c r="G18" s="313">
        <f>C18-C17</f>
        <v>286</v>
      </c>
      <c r="H18" s="313">
        <f>C18-(D18+E18)</f>
        <v>1381</v>
      </c>
    </row>
    <row r="19" ht="22.65" customHeight="1">
      <c r="B19" s="309">
        <v>43900</v>
      </c>
      <c r="C19" s="310">
        <v>1781</v>
      </c>
      <c r="D19" s="311">
        <v>33</v>
      </c>
      <c r="E19" s="311">
        <v>12</v>
      </c>
      <c r="F19" s="311">
        <f>D19-D18</f>
        <v>14</v>
      </c>
      <c r="G19" s="311">
        <f>C19-C18</f>
        <v>369</v>
      </c>
      <c r="H19" s="311">
        <f>C19-(D19+E19)</f>
        <v>1736</v>
      </c>
    </row>
    <row r="20" ht="22.65" customHeight="1">
      <c r="B20" s="309">
        <v>43901</v>
      </c>
      <c r="C20" s="312">
        <v>2281</v>
      </c>
      <c r="D20" s="313">
        <v>48</v>
      </c>
      <c r="E20" s="313">
        <v>12</v>
      </c>
      <c r="F20" s="313">
        <f>D20-D19</f>
        <v>15</v>
      </c>
      <c r="G20" s="313">
        <f>C20-C19</f>
        <v>500</v>
      </c>
      <c r="H20" s="313">
        <f>C20-(D20+E20)</f>
        <v>2221</v>
      </c>
    </row>
    <row r="21" ht="22.65" customHeight="1">
      <c r="B21" s="309">
        <v>43902</v>
      </c>
      <c r="C21" s="310">
        <v>2876</v>
      </c>
      <c r="D21" s="311">
        <v>61</v>
      </c>
      <c r="E21" s="311">
        <v>12</v>
      </c>
      <c r="F21" s="311">
        <f>D21-D20</f>
        <v>13</v>
      </c>
      <c r="G21" s="311">
        <f>C21-C20</f>
        <v>595</v>
      </c>
      <c r="H21" s="311">
        <f>C21-(D21+E21)</f>
        <v>2803</v>
      </c>
    </row>
    <row r="22" ht="24.15" customHeight="1">
      <c r="B22" s="337">
        <v>43903</v>
      </c>
      <c r="C22" s="350">
        <v>3661</v>
      </c>
      <c r="D22" s="351">
        <v>79</v>
      </c>
      <c r="E22" s="351">
        <v>12</v>
      </c>
      <c r="F22" s="313">
        <f>D22-D21</f>
        <v>18</v>
      </c>
      <c r="G22" s="313">
        <f>C22-C21</f>
        <v>785</v>
      </c>
      <c r="H22" s="313">
        <f>C22-(D22+E22)</f>
        <v>3570</v>
      </c>
    </row>
    <row r="23" ht="25.65" customHeight="1">
      <c r="B23" s="333">
        <v>43904</v>
      </c>
      <c r="C23" s="373">
        <v>4499</v>
      </c>
      <c r="D23" s="354">
        <v>91</v>
      </c>
      <c r="E23" s="355">
        <v>12</v>
      </c>
      <c r="F23" s="357">
        <f>D23-D22</f>
        <v>12</v>
      </c>
      <c r="G23" s="311">
        <f>C23-C22</f>
        <v>838</v>
      </c>
      <c r="H23" s="311">
        <f>C23-(D23+E23)</f>
        <v>4396</v>
      </c>
    </row>
    <row r="24" ht="24.15" customHeight="1">
      <c r="B24" s="336">
        <v>43905</v>
      </c>
      <c r="C24" s="359">
        <v>5421</v>
      </c>
      <c r="D24" s="360">
        <v>127</v>
      </c>
      <c r="E24" s="360">
        <v>12</v>
      </c>
      <c r="F24" s="313">
        <f>D24-D23</f>
        <v>36</v>
      </c>
      <c r="G24" s="313">
        <f>C24-C23</f>
        <v>922</v>
      </c>
      <c r="H24" s="313">
        <f>C24-(D24+E24)</f>
        <v>5282</v>
      </c>
    </row>
    <row r="25" ht="24.15" customHeight="1">
      <c r="B25" s="337">
        <v>43906</v>
      </c>
      <c r="C25" s="361">
        <v>6633</v>
      </c>
      <c r="D25" s="362">
        <v>148</v>
      </c>
      <c r="E25" s="362">
        <v>12</v>
      </c>
      <c r="F25" s="311">
        <f>D25-D24</f>
        <v>21</v>
      </c>
      <c r="G25" s="311">
        <f>C25-C24</f>
        <v>1212</v>
      </c>
      <c r="H25" s="311">
        <f>C25-(D25+E25)</f>
        <v>6473</v>
      </c>
    </row>
    <row r="26" ht="25.65" customHeight="1">
      <c r="B26" s="333">
        <v>43907</v>
      </c>
      <c r="C26" s="363">
        <v>7730</v>
      </c>
      <c r="D26" s="364">
        <v>175</v>
      </c>
      <c r="E26" s="365">
        <v>12</v>
      </c>
      <c r="F26" s="335">
        <f>D26-D25</f>
        <v>27</v>
      </c>
      <c r="G26" s="313">
        <f>C26-C25</f>
        <v>1097</v>
      </c>
      <c r="H26" s="313">
        <f>C26-(D26+E26)</f>
        <v>7543</v>
      </c>
    </row>
    <row r="27" ht="24.15" customHeight="1">
      <c r="B27" s="336">
        <v>43908</v>
      </c>
      <c r="C27" s="367">
        <v>9134</v>
      </c>
      <c r="D27" s="368">
        <v>244</v>
      </c>
      <c r="E27" s="368">
        <v>12</v>
      </c>
      <c r="F27" s="311">
        <f>D27-D26</f>
        <v>69</v>
      </c>
      <c r="G27" s="311">
        <f>C27-C26</f>
        <v>1404</v>
      </c>
      <c r="H27" s="311">
        <f>C27-(D27+E27)</f>
        <v>8878</v>
      </c>
    </row>
    <row r="28" ht="22.65" customHeight="1">
      <c r="B28" s="309">
        <v>43909</v>
      </c>
      <c r="C28" s="312">
        <v>10995</v>
      </c>
      <c r="D28" s="313">
        <v>372</v>
      </c>
      <c r="E28" s="313">
        <v>602</v>
      </c>
      <c r="F28" s="313">
        <f>D28-D27</f>
        <v>128</v>
      </c>
      <c r="G28" s="313">
        <f>C28-C27</f>
        <v>1861</v>
      </c>
      <c r="H28" s="313">
        <f>C28-(D28+E28)</f>
        <v>10021</v>
      </c>
    </row>
    <row r="29" ht="22.65" customHeight="1">
      <c r="B29" s="309">
        <v>43910</v>
      </c>
      <c r="C29" s="310">
        <v>12612</v>
      </c>
      <c r="D29" s="311">
        <v>450</v>
      </c>
      <c r="E29" s="311">
        <v>1295</v>
      </c>
      <c r="F29" s="311">
        <f>D29-D28</f>
        <v>78</v>
      </c>
      <c r="G29" s="311">
        <f>C29-C28</f>
        <v>1617</v>
      </c>
      <c r="H29" s="311">
        <f>C29-(D29+E29)</f>
        <v>10867</v>
      </c>
    </row>
    <row r="30" ht="22.65" customHeight="1">
      <c r="B30" s="309">
        <v>43911</v>
      </c>
      <c r="C30" s="312">
        <v>14459</v>
      </c>
      <c r="D30" s="313">
        <v>562</v>
      </c>
      <c r="E30" s="313">
        <v>1587</v>
      </c>
      <c r="F30" s="313">
        <f>D30-D29</f>
        <v>112</v>
      </c>
      <c r="G30" s="313">
        <f>C30-C29</f>
        <v>1847</v>
      </c>
      <c r="H30" s="313">
        <f>C30-(D30+E30)</f>
        <v>12310</v>
      </c>
    </row>
    <row r="31" ht="22.65" customHeight="1">
      <c r="B31" s="309">
        <v>43912</v>
      </c>
      <c r="C31" s="310">
        <v>16018</v>
      </c>
      <c r="D31" s="311">
        <v>674</v>
      </c>
      <c r="E31" s="311">
        <v>2200</v>
      </c>
      <c r="F31" s="311">
        <f>D31-D30</f>
        <v>112</v>
      </c>
      <c r="G31" s="311">
        <f>C31-C30</f>
        <v>1559</v>
      </c>
      <c r="H31" s="311">
        <f>C31-(D31+E31)</f>
        <v>13144</v>
      </c>
    </row>
    <row r="32" ht="22.65" customHeight="1">
      <c r="B32" s="309">
        <v>43913</v>
      </c>
      <c r="C32" s="312">
        <v>19856</v>
      </c>
      <c r="D32" s="313">
        <v>860</v>
      </c>
      <c r="E32" s="313">
        <v>2200</v>
      </c>
      <c r="F32" s="313">
        <f>D32-D31</f>
        <v>186</v>
      </c>
      <c r="G32" s="313">
        <f>C32-C31</f>
        <v>3838</v>
      </c>
      <c r="H32" s="313">
        <f>C32-(D32+E32)</f>
        <v>16796</v>
      </c>
    </row>
    <row r="33" ht="22.65" customHeight="1">
      <c r="B33" s="339">
        <v>43914</v>
      </c>
      <c r="C33" s="310">
        <v>22304</v>
      </c>
      <c r="D33" s="311">
        <v>1100</v>
      </c>
      <c r="E33" s="311">
        <v>3281</v>
      </c>
      <c r="F33" s="311">
        <f>D33-D32</f>
        <v>240</v>
      </c>
      <c r="G33" s="311">
        <f>C33-C32</f>
        <v>2448</v>
      </c>
      <c r="H33" s="311">
        <f>C33-(D33+E33)</f>
        <v>17923</v>
      </c>
    </row>
    <row r="34" ht="22.65" customHeight="1">
      <c r="B34" s="339">
        <v>43915</v>
      </c>
      <c r="C34" s="312">
        <v>25233</v>
      </c>
      <c r="D34" s="313">
        <v>1331</v>
      </c>
      <c r="E34" s="313">
        <v>3900</v>
      </c>
      <c r="F34" s="313">
        <f>D34-D33</f>
        <v>231</v>
      </c>
      <c r="G34" s="313">
        <f>C34-C33</f>
        <v>2929</v>
      </c>
      <c r="H34" s="313">
        <f>C34-(D34+E34)</f>
        <v>20002</v>
      </c>
    </row>
    <row r="35" ht="22.65" customHeight="1">
      <c r="B35" s="339">
        <v>43916</v>
      </c>
      <c r="C35" s="310">
        <v>29155</v>
      </c>
      <c r="D35" s="311">
        <v>1596</v>
      </c>
      <c r="E35" s="311">
        <v>4948</v>
      </c>
      <c r="F35" s="311">
        <f>D35-D34</f>
        <v>265</v>
      </c>
      <c r="G35" s="311">
        <f>C35-C34</f>
        <v>3922</v>
      </c>
      <c r="H35" s="311">
        <f>C35-(D35+E35)</f>
        <v>22611</v>
      </c>
    </row>
    <row r="36" ht="22.65" customHeight="1">
      <c r="B36" s="339">
        <v>43917</v>
      </c>
      <c r="C36" s="312">
        <v>32964</v>
      </c>
      <c r="D36" s="313">
        <v>1995</v>
      </c>
      <c r="E36" s="313">
        <v>5700</v>
      </c>
      <c r="F36" s="313">
        <f>D36-D35</f>
        <v>399</v>
      </c>
      <c r="G36" s="313">
        <f>C36-C35</f>
        <v>3809</v>
      </c>
      <c r="H36" s="313">
        <f>C36-(D36+E36)</f>
        <v>25269</v>
      </c>
    </row>
    <row r="37" ht="22.65" customHeight="1">
      <c r="B37" s="339">
        <v>43918</v>
      </c>
      <c r="C37" s="310">
        <v>37575</v>
      </c>
      <c r="D37" s="311">
        <v>2314</v>
      </c>
      <c r="E37" s="311">
        <v>6624</v>
      </c>
      <c r="F37" s="311">
        <f>D37-D36</f>
        <v>319</v>
      </c>
      <c r="G37" s="311">
        <f>C37-C36</f>
        <v>4611</v>
      </c>
      <c r="H37" s="311">
        <f>C37-(D37+E37)</f>
        <v>28637</v>
      </c>
    </row>
    <row r="38" ht="22.65" customHeight="1">
      <c r="B38" s="339">
        <v>43919</v>
      </c>
      <c r="C38" s="312">
        <v>40174</v>
      </c>
      <c r="D38" s="313">
        <v>2606</v>
      </c>
      <c r="E38" s="313">
        <v>7202</v>
      </c>
      <c r="F38" s="313">
        <f>D38-D37</f>
        <v>292</v>
      </c>
      <c r="G38" s="313">
        <f>C38-C37</f>
        <v>2599</v>
      </c>
      <c r="H38" s="313">
        <f>C38-(D38+E38)</f>
        <v>30366</v>
      </c>
    </row>
    <row r="39" ht="22.65" customHeight="1">
      <c r="B39" s="339">
        <v>43920</v>
      </c>
      <c r="C39" s="310">
        <v>44550</v>
      </c>
      <c r="D39" s="311">
        <v>3024</v>
      </c>
      <c r="E39" s="311">
        <v>7927</v>
      </c>
      <c r="F39" s="311">
        <f>D39-D38</f>
        <v>418</v>
      </c>
      <c r="G39" s="311">
        <f>C39-C38</f>
        <v>4376</v>
      </c>
      <c r="H39" s="311">
        <f>C39-(D39+E39)</f>
        <v>33599</v>
      </c>
    </row>
    <row r="40" ht="22.65" customHeight="1">
      <c r="B40" s="339">
        <v>43921</v>
      </c>
      <c r="C40" s="312">
        <v>52128</v>
      </c>
      <c r="D40" s="313">
        <v>3523</v>
      </c>
      <c r="E40" s="313">
        <v>9444</v>
      </c>
      <c r="F40" s="313">
        <f>D40-D39</f>
        <v>499</v>
      </c>
      <c r="G40" s="313">
        <f>C40-C39</f>
        <v>7578</v>
      </c>
      <c r="H40" s="313">
        <f>C40-(D40+E40)</f>
        <v>39161</v>
      </c>
    </row>
    <row r="41" ht="24.15" customHeight="1">
      <c r="B41" s="340">
        <v>43922</v>
      </c>
      <c r="C41" s="310">
        <v>56989</v>
      </c>
      <c r="D41" s="311">
        <v>4032</v>
      </c>
      <c r="E41" s="311">
        <v>10934</v>
      </c>
      <c r="F41" s="311">
        <f>D41-D40</f>
        <v>509</v>
      </c>
      <c r="G41" s="311">
        <f>C41-C40</f>
        <v>4861</v>
      </c>
      <c r="H41" s="311">
        <f>C41-(D41+E41)</f>
        <v>42023</v>
      </c>
    </row>
    <row r="42" ht="25.65" customHeight="1">
      <c r="B42" s="341">
        <v>43923</v>
      </c>
      <c r="C42" s="335">
        <v>59105</v>
      </c>
      <c r="D42" s="313">
        <v>5387</v>
      </c>
      <c r="E42" s="313">
        <v>12428</v>
      </c>
      <c r="F42" s="313">
        <f>D42-D41</f>
        <v>1355</v>
      </c>
      <c r="G42" s="313">
        <f>C42-C41</f>
        <v>2116</v>
      </c>
      <c r="H42" s="313">
        <f>C42-(D42+E42)</f>
        <v>41290</v>
      </c>
    </row>
    <row r="43" ht="24.15" customHeight="1">
      <c r="B43" s="338">
        <v>43924</v>
      </c>
      <c r="C43" s="310">
        <v>64338</v>
      </c>
      <c r="D43" s="311">
        <v>6507</v>
      </c>
      <c r="E43" s="311">
        <v>14008</v>
      </c>
      <c r="F43" s="311">
        <f>D43-D42</f>
        <v>1120</v>
      </c>
      <c r="G43" s="311">
        <f>C43-C42</f>
        <v>5233</v>
      </c>
      <c r="H43" s="311">
        <f>C43-(D43+E43)</f>
        <v>43823</v>
      </c>
    </row>
    <row r="44" ht="22.65" customHeight="1">
      <c r="B44" s="339">
        <v>43925</v>
      </c>
      <c r="C44" s="312">
        <v>68605</v>
      </c>
      <c r="D44" s="313">
        <v>7560</v>
      </c>
      <c r="E44" s="313">
        <v>15438</v>
      </c>
      <c r="F44" s="313">
        <f>D44-D43</f>
        <v>1053</v>
      </c>
      <c r="G44" s="313">
        <f>C44-C43</f>
        <v>4267</v>
      </c>
      <c r="H44" s="313">
        <f>C44-(D44+E44)</f>
        <v>45607</v>
      </c>
    </row>
    <row r="45" ht="22.65" customHeight="1">
      <c r="B45" s="339">
        <v>43926</v>
      </c>
      <c r="C45" s="310">
        <v>70478</v>
      </c>
      <c r="D45" s="311">
        <v>8078</v>
      </c>
      <c r="E45" s="311">
        <v>16183</v>
      </c>
      <c r="F45" s="311">
        <f>D45-D44</f>
        <v>518</v>
      </c>
      <c r="G45" s="311">
        <f>C45-C44</f>
        <v>1873</v>
      </c>
      <c r="H45" s="311">
        <f>C45-(D45+E45)</f>
        <v>46217</v>
      </c>
    </row>
    <row r="46" ht="22.65" customHeight="1">
      <c r="B46" s="339">
        <v>43927</v>
      </c>
      <c r="C46" s="312">
        <v>74390</v>
      </c>
      <c r="D46" s="313">
        <v>8911</v>
      </c>
      <c r="E46" s="313">
        <v>17250</v>
      </c>
      <c r="F46" s="313">
        <f>D46-D45</f>
        <v>833</v>
      </c>
      <c r="G46" s="313">
        <f>C46-C45</f>
        <v>3912</v>
      </c>
      <c r="H46" s="313">
        <f>C46-(D46+E46)</f>
        <v>48229</v>
      </c>
    </row>
    <row r="47" ht="22.65" customHeight="1">
      <c r="B47" s="339">
        <v>43928</v>
      </c>
      <c r="C47" s="310">
        <v>78167</v>
      </c>
      <c r="D47" s="311">
        <v>10328</v>
      </c>
      <c r="E47" s="311">
        <v>19337</v>
      </c>
      <c r="F47" s="311">
        <f>D47-D46</f>
        <v>1417</v>
      </c>
      <c r="G47" s="311">
        <f>C47-C46</f>
        <v>3777</v>
      </c>
      <c r="H47" s="311">
        <f>C47-(D47+E47)</f>
        <v>48502</v>
      </c>
    </row>
    <row r="48" ht="22.65" customHeight="1">
      <c r="B48" s="339">
        <v>43929</v>
      </c>
      <c r="C48" s="312">
        <v>82048</v>
      </c>
      <c r="D48" s="313">
        <v>10869</v>
      </c>
      <c r="E48" s="313">
        <v>21254</v>
      </c>
      <c r="F48" s="313">
        <f>D48-D47</f>
        <v>541</v>
      </c>
      <c r="G48" s="313">
        <f>C48-C47</f>
        <v>3881</v>
      </c>
      <c r="H48" s="313">
        <f>C48-(D48+E48)</f>
        <v>49925</v>
      </c>
    </row>
    <row r="49" ht="22.65" customHeight="1">
      <c r="B49" s="339">
        <v>43930</v>
      </c>
      <c r="C49" s="310">
        <v>86334</v>
      </c>
      <c r="D49" s="311">
        <v>12210</v>
      </c>
      <c r="E49" s="311">
        <v>23206</v>
      </c>
      <c r="F49" s="311">
        <f>D49-D48</f>
        <v>1341</v>
      </c>
      <c r="G49" s="311">
        <f>C49-C48</f>
        <v>4286</v>
      </c>
      <c r="H49" s="311">
        <f>C49-(D49+E49)</f>
        <v>50918</v>
      </c>
    </row>
    <row r="50" ht="22.65" customHeight="1">
      <c r="B50" s="339">
        <v>43931</v>
      </c>
      <c r="C50" s="312">
        <v>90676</v>
      </c>
      <c r="D50" s="313">
        <v>13197</v>
      </c>
      <c r="E50" s="313">
        <v>24932</v>
      </c>
      <c r="F50" s="313">
        <f>D50-D49</f>
        <v>987</v>
      </c>
      <c r="G50" s="313">
        <f>C50-C49</f>
        <v>4342</v>
      </c>
      <c r="H50" s="313">
        <f>C50-(D50+E50)</f>
        <v>52547</v>
      </c>
    </row>
    <row r="51" ht="22.65" customHeight="1">
      <c r="B51" s="339">
        <v>43932</v>
      </c>
      <c r="C51" s="310">
        <v>93790</v>
      </c>
      <c r="D51" s="311">
        <v>13832</v>
      </c>
      <c r="E51" s="311">
        <v>26391</v>
      </c>
      <c r="F51" s="311">
        <f>D51-D50</f>
        <v>635</v>
      </c>
      <c r="G51" s="311">
        <f>C51-C50</f>
        <v>3114</v>
      </c>
      <c r="H51" s="311">
        <f>C51-(D51+E51)</f>
        <v>53567</v>
      </c>
    </row>
    <row r="52" ht="22.65" customHeight="1">
      <c r="B52" s="339">
        <v>43933</v>
      </c>
      <c r="C52" s="312">
        <v>95403</v>
      </c>
      <c r="D52" s="313">
        <v>14393</v>
      </c>
      <c r="E52" s="313">
        <v>27186</v>
      </c>
      <c r="F52" s="313">
        <f>D52-D51</f>
        <v>561</v>
      </c>
      <c r="G52" s="313">
        <f>C52-C51</f>
        <v>1613</v>
      </c>
      <c r="H52" s="313">
        <f>C52-(D52+E52)</f>
        <v>53824</v>
      </c>
    </row>
    <row r="53" ht="22.65" customHeight="1">
      <c r="B53" s="339">
        <v>43934</v>
      </c>
      <c r="C53" s="310">
        <v>98076</v>
      </c>
      <c r="D53" s="311">
        <v>14967</v>
      </c>
      <c r="E53" s="311">
        <v>27718</v>
      </c>
      <c r="F53" s="311">
        <f>D53-D52</f>
        <v>574</v>
      </c>
      <c r="G53" s="311">
        <f>C53-C52</f>
        <v>2673</v>
      </c>
      <c r="H53" s="311">
        <f>C53-(D53+E53)</f>
        <v>55391</v>
      </c>
    </row>
    <row r="54" ht="22.65" customHeight="1">
      <c r="B54" s="339">
        <v>43935</v>
      </c>
      <c r="C54" s="312">
        <v>103573</v>
      </c>
      <c r="D54" s="313">
        <v>15729</v>
      </c>
      <c r="E54" s="313">
        <v>28805</v>
      </c>
      <c r="F54" s="313">
        <f>D54-D53</f>
        <v>762</v>
      </c>
      <c r="G54" s="313">
        <f>C54-C53</f>
        <v>5497</v>
      </c>
      <c r="H54" s="313">
        <f>C54-(D54+E54)</f>
        <v>59039</v>
      </c>
    </row>
    <row r="55" ht="22.65" customHeight="1">
      <c r="B55" s="339">
        <v>43936</v>
      </c>
      <c r="C55" s="310">
        <v>106206</v>
      </c>
      <c r="D55" s="311">
        <v>17167</v>
      </c>
      <c r="E55" s="311">
        <v>30955</v>
      </c>
      <c r="F55" s="311">
        <f>D55-D54</f>
        <v>1438</v>
      </c>
      <c r="G55" s="311">
        <f>C55-C54</f>
        <v>2633</v>
      </c>
      <c r="H55" s="311">
        <f>C55-(D55+E55)</f>
        <v>58084</v>
      </c>
    </row>
    <row r="56" ht="22.65" customHeight="1">
      <c r="B56" s="339">
        <v>43937</v>
      </c>
      <c r="C56" s="312">
        <v>108847</v>
      </c>
      <c r="D56" s="313">
        <v>17920</v>
      </c>
      <c r="E56" s="313">
        <v>32812</v>
      </c>
      <c r="F56" s="313">
        <f>D56-D55</f>
        <v>753</v>
      </c>
      <c r="G56" s="313">
        <f>C56-C55</f>
        <v>2641</v>
      </c>
      <c r="H56" s="313">
        <f>C56-(D56+E56)</f>
        <v>58115</v>
      </c>
    </row>
    <row r="57" ht="22.65" customHeight="1">
      <c r="B57" s="339">
        <v>43938</v>
      </c>
      <c r="C57" s="310">
        <v>109252</v>
      </c>
      <c r="D57" s="311">
        <v>18681</v>
      </c>
      <c r="E57" s="311">
        <v>34420</v>
      </c>
      <c r="F57" s="311">
        <f>D57-D56</f>
        <v>761</v>
      </c>
      <c r="G57" s="311">
        <f>C57-C56</f>
        <v>405</v>
      </c>
      <c r="H57" s="311">
        <f>C57-(D57+E57)</f>
        <v>56151</v>
      </c>
    </row>
    <row r="58" ht="22.65" customHeight="1">
      <c r="B58" s="339">
        <v>43939</v>
      </c>
      <c r="C58" s="312">
        <v>111821</v>
      </c>
      <c r="D58" s="313">
        <v>19323</v>
      </c>
      <c r="E58" s="313">
        <v>35983</v>
      </c>
      <c r="F58" s="313">
        <f>D58-D57</f>
        <v>642</v>
      </c>
      <c r="G58" s="313">
        <f>C58-C57</f>
        <v>2569</v>
      </c>
      <c r="H58" s="313">
        <f>C58-(D58+E58)</f>
        <v>56515</v>
      </c>
    </row>
    <row r="59" ht="22.65" customHeight="1">
      <c r="B59" s="339">
        <v>43940</v>
      </c>
      <c r="C59" s="310">
        <v>112606</v>
      </c>
      <c r="D59" s="311">
        <v>19718</v>
      </c>
      <c r="E59" s="311">
        <v>36578</v>
      </c>
      <c r="F59" s="311">
        <f>D59-D58</f>
        <v>395</v>
      </c>
      <c r="G59" s="311">
        <f>C59-C58</f>
        <v>785</v>
      </c>
      <c r="H59" s="311">
        <f>C59-(D59+E59)</f>
        <v>56310</v>
      </c>
    </row>
    <row r="60" ht="22.65" customHeight="1">
      <c r="B60" s="339">
        <v>43941</v>
      </c>
      <c r="C60" s="312">
        <v>114657</v>
      </c>
      <c r="D60" s="313">
        <v>20265</v>
      </c>
      <c r="E60" s="313">
        <v>37409</v>
      </c>
      <c r="F60" s="313">
        <f>D60-D59</f>
        <v>547</v>
      </c>
      <c r="G60" s="313">
        <f>C60-C59</f>
        <v>2051</v>
      </c>
      <c r="H60" s="313">
        <f>C60-(D60+E60)</f>
        <v>56983</v>
      </c>
    </row>
    <row r="61" ht="22.65" customHeight="1">
      <c r="B61" s="339">
        <v>43942</v>
      </c>
      <c r="C61" s="310">
        <v>117324</v>
      </c>
      <c r="D61" s="311">
        <v>20796</v>
      </c>
      <c r="E61" s="311">
        <v>39181</v>
      </c>
      <c r="F61" s="311">
        <f>D61-D60</f>
        <v>531</v>
      </c>
      <c r="G61" s="311">
        <f>C61-C60</f>
        <v>2667</v>
      </c>
      <c r="H61" s="311">
        <f>C61-(D61+E61)</f>
        <v>57347</v>
      </c>
    </row>
    <row r="62" ht="22.65" customHeight="1">
      <c r="B62" s="339">
        <v>43943</v>
      </c>
      <c r="C62" s="312">
        <v>119151</v>
      </c>
      <c r="D62" s="313">
        <v>21340</v>
      </c>
      <c r="E62" s="313">
        <v>40657</v>
      </c>
      <c r="F62" s="313">
        <f>D62-D61</f>
        <v>544</v>
      </c>
      <c r="G62" s="313">
        <f>C62-C61</f>
        <v>1827</v>
      </c>
      <c r="H62" s="313">
        <f>C62-(D62+E62)</f>
        <v>57154</v>
      </c>
    </row>
    <row r="63" ht="22.65" customHeight="1">
      <c r="B63" s="339">
        <v>43944</v>
      </c>
      <c r="C63" s="310">
        <v>120804</v>
      </c>
      <c r="D63" s="311">
        <v>21856</v>
      </c>
      <c r="E63" s="311">
        <v>42088</v>
      </c>
      <c r="F63" s="311">
        <f>D63-D62</f>
        <v>516</v>
      </c>
      <c r="G63" s="311">
        <f>C63-C62</f>
        <v>1653</v>
      </c>
      <c r="H63" s="311">
        <f>C63-(D63+E63)</f>
        <v>56860</v>
      </c>
    </row>
    <row r="64" ht="22.65" customHeight="1">
      <c r="B64" s="339">
        <v>43945</v>
      </c>
      <c r="C64" s="312">
        <v>122577</v>
      </c>
      <c r="D64" s="313">
        <v>22245</v>
      </c>
      <c r="E64" s="313">
        <v>43493</v>
      </c>
      <c r="F64" s="313">
        <f>D64-D63</f>
        <v>389</v>
      </c>
      <c r="G64" s="313">
        <f>C64-C63</f>
        <v>1773</v>
      </c>
      <c r="H64" s="313">
        <f>C64-(D64+E64)</f>
        <v>56839</v>
      </c>
    </row>
    <row r="65" ht="22.65" customHeight="1">
      <c r="B65" s="339">
        <v>43946</v>
      </c>
      <c r="C65" s="310">
        <v>124114</v>
      </c>
      <c r="D65" s="311">
        <v>22614</v>
      </c>
      <c r="E65" s="311">
        <v>44594</v>
      </c>
      <c r="F65" s="311">
        <f>D65-D64</f>
        <v>369</v>
      </c>
      <c r="G65" s="311">
        <f>C65-C64</f>
        <v>1537</v>
      </c>
      <c r="H65" s="311">
        <f>C65-(D65+E65)</f>
        <v>56906</v>
      </c>
    </row>
    <row r="66" ht="22.65" customHeight="1">
      <c r="B66" s="339">
        <v>43947</v>
      </c>
      <c r="C66" s="312">
        <v>124575</v>
      </c>
      <c r="D66" s="313">
        <v>22856</v>
      </c>
      <c r="E66" s="313">
        <v>44903</v>
      </c>
      <c r="F66" s="313">
        <f>D66-D65</f>
        <v>242</v>
      </c>
      <c r="G66" s="313">
        <f>C66-C65</f>
        <v>461</v>
      </c>
      <c r="H66" s="313">
        <f>C66-(D66+E66)</f>
        <v>56816</v>
      </c>
    </row>
    <row r="67" ht="22.65" customHeight="1">
      <c r="B67" s="339">
        <v>43948</v>
      </c>
      <c r="C67" s="310">
        <v>128339</v>
      </c>
      <c r="D67" s="311">
        <v>23293</v>
      </c>
      <c r="E67" s="311">
        <v>45513</v>
      </c>
      <c r="F67" s="311">
        <f>D67-D66</f>
        <v>437</v>
      </c>
      <c r="G67" s="311">
        <f>C67-C66</f>
        <v>3764</v>
      </c>
      <c r="H67" s="311">
        <f>C67-(D67+E67)</f>
        <v>59533</v>
      </c>
    </row>
    <row r="68" ht="22.65" customHeight="1">
      <c r="B68" s="339">
        <v>43949</v>
      </c>
      <c r="C68" s="312">
        <v>129859</v>
      </c>
      <c r="D68" s="313">
        <v>23660</v>
      </c>
      <c r="E68" s="313">
        <v>46886</v>
      </c>
      <c r="F68" s="313">
        <f>D68-D67</f>
        <v>367</v>
      </c>
      <c r="G68" s="313">
        <f>C68-C67</f>
        <v>1520</v>
      </c>
      <c r="H68" s="313">
        <f>C68-(D68+E68)</f>
        <v>59313</v>
      </c>
    </row>
    <row r="69" ht="22.65" customHeight="1">
      <c r="B69" s="339">
        <v>43950</v>
      </c>
      <c r="C69" s="310">
        <v>128442</v>
      </c>
      <c r="D69" s="311">
        <v>24087</v>
      </c>
      <c r="E69" s="311">
        <v>48228</v>
      </c>
      <c r="F69" s="311">
        <f>D69-D68</f>
        <v>427</v>
      </c>
      <c r="G69" s="311">
        <f>C69-C68</f>
        <v>-1417</v>
      </c>
      <c r="H69" s="311">
        <f>C69-(D69+E69)</f>
        <v>56127</v>
      </c>
    </row>
    <row r="70" ht="22.65" customHeight="1">
      <c r="B70" s="339">
        <v>43951</v>
      </c>
      <c r="C70" s="312">
        <v>129581</v>
      </c>
      <c r="D70" s="313">
        <v>24376</v>
      </c>
      <c r="E70" s="313">
        <v>49476</v>
      </c>
      <c r="F70" s="313">
        <f>D70-D69</f>
        <v>289</v>
      </c>
      <c r="G70" s="313">
        <f>C70-C69</f>
        <v>1139</v>
      </c>
      <c r="H70" s="313">
        <f>C70-(D70+E70)</f>
        <v>55729</v>
      </c>
    </row>
    <row r="71" ht="22.65" customHeight="1">
      <c r="B71" s="339">
        <v>43952</v>
      </c>
      <c r="C71" s="310">
        <v>130185</v>
      </c>
      <c r="D71" s="311">
        <v>24594</v>
      </c>
      <c r="E71" s="311">
        <v>50212</v>
      </c>
      <c r="F71" s="311">
        <f>D71-D70</f>
        <v>218</v>
      </c>
      <c r="G71" s="311">
        <f>C71-C70</f>
        <v>604</v>
      </c>
      <c r="H71" s="311">
        <f>C71-(D71+E71)</f>
        <v>55379</v>
      </c>
    </row>
    <row r="72" ht="22.65" customHeight="1">
      <c r="B72" s="339">
        <v>43953</v>
      </c>
      <c r="C72" s="312">
        <v>130979</v>
      </c>
      <c r="D72" s="313">
        <v>24760</v>
      </c>
      <c r="E72" s="313">
        <v>50562</v>
      </c>
      <c r="F72" s="313">
        <f>D72-D71</f>
        <v>166</v>
      </c>
      <c r="G72" s="313">
        <f>C72-C71</f>
        <v>794</v>
      </c>
      <c r="H72" s="313">
        <f>C72-(D72+E72)</f>
        <v>55657</v>
      </c>
    </row>
    <row r="73" ht="22.65" customHeight="1">
      <c r="B73" s="339">
        <v>43954</v>
      </c>
      <c r="C73" s="310">
        <v>131287</v>
      </c>
      <c r="D73" s="311">
        <v>24895</v>
      </c>
      <c r="E73" s="311">
        <v>50784</v>
      </c>
      <c r="F73" s="311">
        <f>D73-D72</f>
        <v>135</v>
      </c>
      <c r="G73" s="311">
        <f>C73-C72</f>
        <v>308</v>
      </c>
      <c r="H73" s="311">
        <f>C73-(D73+E73)</f>
        <v>55608</v>
      </c>
    </row>
    <row r="74" ht="22.65" customHeight="1">
      <c r="B74" s="339">
        <v>43955</v>
      </c>
      <c r="C74" s="312">
        <v>131863</v>
      </c>
      <c r="D74" s="313">
        <v>25201</v>
      </c>
      <c r="E74" s="313">
        <v>51371</v>
      </c>
      <c r="F74" s="313">
        <f>D74-D73</f>
        <v>306</v>
      </c>
      <c r="G74" s="313">
        <f>C74-C73</f>
        <v>576</v>
      </c>
      <c r="H74" s="313">
        <f>C74-(D74+E74)</f>
        <v>55291</v>
      </c>
    </row>
    <row r="75" ht="22.65" customHeight="1">
      <c r="B75" s="339">
        <v>43956</v>
      </c>
      <c r="C75" s="310">
        <v>132967</v>
      </c>
      <c r="D75" s="311">
        <v>25531</v>
      </c>
      <c r="E75" s="311">
        <v>52736</v>
      </c>
      <c r="F75" s="311">
        <f>D75-D74</f>
        <v>330</v>
      </c>
      <c r="G75" s="311">
        <f>C75-C74</f>
        <v>1104</v>
      </c>
      <c r="H75" s="311">
        <f>C75-(D75+E75)</f>
        <v>54700</v>
      </c>
    </row>
    <row r="76" ht="22.65" customHeight="1">
      <c r="B76" s="339">
        <v>43957</v>
      </c>
      <c r="C76" s="312">
        <v>137150</v>
      </c>
      <c r="D76" s="313">
        <v>25809</v>
      </c>
      <c r="E76" s="313">
        <v>53972</v>
      </c>
      <c r="F76" s="313">
        <f>D76-D75</f>
        <v>278</v>
      </c>
      <c r="G76" s="313">
        <f>C76-C75</f>
        <v>4183</v>
      </c>
      <c r="H76" s="313">
        <f>C76-(D76+E76)</f>
        <v>57369</v>
      </c>
    </row>
    <row r="77" ht="22.65" customHeight="1">
      <c r="B77" s="339">
        <v>43958</v>
      </c>
      <c r="C77" s="310">
        <v>137779</v>
      </c>
      <c r="D77" s="311">
        <v>25987</v>
      </c>
      <c r="E77" s="311">
        <v>55027</v>
      </c>
      <c r="F77" s="311">
        <f>D77-D76</f>
        <v>178</v>
      </c>
      <c r="G77" s="311">
        <f>C77-C76</f>
        <v>629</v>
      </c>
      <c r="H77" s="311">
        <f>C77-(D77+E77)</f>
        <v>56765</v>
      </c>
    </row>
    <row r="78" ht="22.65" customHeight="1">
      <c r="B78" s="339">
        <v>43959</v>
      </c>
      <c r="C78" s="312">
        <v>138421</v>
      </c>
      <c r="D78" s="313">
        <v>26230</v>
      </c>
      <c r="E78" s="313">
        <v>55782</v>
      </c>
      <c r="F78" s="313">
        <f>D78-D77</f>
        <v>243</v>
      </c>
      <c r="G78" s="313">
        <f>C78-C77</f>
        <v>642</v>
      </c>
      <c r="H78" s="313">
        <f>C78-(D78+E78)</f>
        <v>56409</v>
      </c>
    </row>
    <row r="79" ht="22.65" customHeight="1">
      <c r="B79" s="339">
        <v>43960</v>
      </c>
      <c r="C79" s="310">
        <v>138854</v>
      </c>
      <c r="D79" s="311">
        <v>26310</v>
      </c>
      <c r="E79" s="311">
        <v>56038</v>
      </c>
      <c r="F79" s="311">
        <f>D79-D78</f>
        <v>80</v>
      </c>
      <c r="G79" s="311">
        <f>C79-C78</f>
        <v>433</v>
      </c>
      <c r="H79" s="311">
        <f>C79-(D79+E79)</f>
        <v>56506</v>
      </c>
    </row>
    <row r="80" ht="22.65" customHeight="1">
      <c r="B80" s="339">
        <v>43961</v>
      </c>
      <c r="C80" s="312">
        <v>139063</v>
      </c>
      <c r="D80" s="313">
        <v>26380</v>
      </c>
      <c r="E80" s="313">
        <v>56217</v>
      </c>
      <c r="F80" s="313">
        <f>D80-D79</f>
        <v>70</v>
      </c>
      <c r="G80" s="313">
        <f>C80-C79</f>
        <v>209</v>
      </c>
      <c r="H80" s="313">
        <f>C80-(D80+E80)</f>
        <v>56466</v>
      </c>
    </row>
    <row r="81" ht="22.65" customHeight="1">
      <c r="B81" s="339">
        <v>43962</v>
      </c>
      <c r="C81" s="310">
        <v>139519</v>
      </c>
      <c r="D81" s="311">
        <v>26643</v>
      </c>
      <c r="E81" s="311">
        <v>56724</v>
      </c>
      <c r="F81" s="311">
        <f>D81-D80</f>
        <v>263</v>
      </c>
      <c r="G81" s="311">
        <f>C81-C80</f>
        <v>456</v>
      </c>
      <c r="H81" s="311">
        <f>C81-(D81+E81)</f>
        <v>56152</v>
      </c>
    </row>
    <row r="82" ht="22.65" customHeight="1">
      <c r="B82" s="339">
        <v>43963</v>
      </c>
      <c r="C82" s="312">
        <v>140227</v>
      </c>
      <c r="D82" s="313">
        <v>26991</v>
      </c>
      <c r="E82" s="313">
        <v>57785</v>
      </c>
      <c r="F82" s="313">
        <f>D82-D81</f>
        <v>348</v>
      </c>
      <c r="G82" s="313">
        <f>C82-C81</f>
        <v>708</v>
      </c>
      <c r="H82" s="313">
        <f>C82-(D82+E82)</f>
        <v>55451</v>
      </c>
    </row>
    <row r="83" ht="22.65" customHeight="1">
      <c r="B83" s="339">
        <v>43964</v>
      </c>
      <c r="C83" s="310">
        <v>140734</v>
      </c>
      <c r="D83" s="311">
        <v>27074</v>
      </c>
      <c r="E83" s="311">
        <v>58673</v>
      </c>
      <c r="F83" s="311">
        <f>D83-D82</f>
        <v>83</v>
      </c>
      <c r="G83" s="311">
        <f>C83-C82</f>
        <v>507</v>
      </c>
      <c r="H83" s="311">
        <f>C83-(D83+E83)</f>
        <v>54987</v>
      </c>
    </row>
    <row r="84" ht="22.65" customHeight="1">
      <c r="B84" s="339">
        <v>43965</v>
      </c>
      <c r="C84" s="312">
        <v>141356</v>
      </c>
      <c r="D84" s="313">
        <v>27425</v>
      </c>
      <c r="E84" s="313">
        <v>59605</v>
      </c>
      <c r="F84" s="313">
        <f>D84-D83</f>
        <v>351</v>
      </c>
      <c r="G84" s="313">
        <f>C84-C83</f>
        <v>622</v>
      </c>
      <c r="H84" s="313">
        <f>C84-(D84+E84)</f>
        <v>54326</v>
      </c>
    </row>
    <row r="85" ht="22.65" customHeight="1">
      <c r="B85" s="339">
        <v>43966</v>
      </c>
      <c r="C85" s="310">
        <v>141919</v>
      </c>
      <c r="D85" s="311">
        <v>27529</v>
      </c>
      <c r="E85" s="311">
        <v>60448</v>
      </c>
      <c r="F85" s="311">
        <f>D85-D84</f>
        <v>104</v>
      </c>
      <c r="G85" s="311">
        <f>C85-C84</f>
        <v>563</v>
      </c>
      <c r="H85" s="311">
        <f>C85-(D85+E85)</f>
        <v>53942</v>
      </c>
    </row>
    <row r="86" ht="22.65" customHeight="1">
      <c r="B86" s="339">
        <v>43967</v>
      </c>
      <c r="C86" s="312">
        <v>142291</v>
      </c>
      <c r="D86" s="313">
        <v>27625</v>
      </c>
      <c r="E86" s="313">
        <v>61066</v>
      </c>
      <c r="F86" s="313">
        <f>D86-D85</f>
        <v>96</v>
      </c>
      <c r="G86" s="313">
        <f>C86-C85</f>
        <v>372</v>
      </c>
      <c r="H86" s="313">
        <f>C86-(D86+E86)</f>
        <v>53600</v>
      </c>
    </row>
    <row r="87" ht="22.65" customHeight="1">
      <c r="B87" s="339">
        <v>43968</v>
      </c>
      <c r="C87" s="310">
        <v>142411</v>
      </c>
      <c r="D87" s="311">
        <v>28108</v>
      </c>
      <c r="E87" s="311">
        <v>61213</v>
      </c>
      <c r="F87" s="311">
        <f>D87-D86</f>
        <v>483</v>
      </c>
      <c r="G87" s="311">
        <f>C87-C86</f>
        <v>120</v>
      </c>
      <c r="H87" s="311">
        <f>C87-(D87+E87)</f>
        <v>53090</v>
      </c>
    </row>
    <row r="88" ht="22.65" customHeight="1">
      <c r="B88" s="339">
        <v>43969</v>
      </c>
      <c r="C88" s="312">
        <v>142903</v>
      </c>
      <c r="D88" s="313">
        <v>28239</v>
      </c>
      <c r="E88" s="313">
        <v>61728</v>
      </c>
      <c r="F88" s="313">
        <f>D88-D87</f>
        <v>131</v>
      </c>
      <c r="G88" s="313">
        <f>C88-C87</f>
        <v>492</v>
      </c>
      <c r="H88" s="313">
        <f>C88-(D88+E88)</f>
        <v>52936</v>
      </c>
    </row>
    <row r="89" ht="22.65" customHeight="1">
      <c r="B89" s="339">
        <v>43970</v>
      </c>
      <c r="C89" s="310">
        <v>143427</v>
      </c>
      <c r="D89" s="311">
        <v>28022</v>
      </c>
      <c r="E89" s="311">
        <v>62563</v>
      </c>
      <c r="F89" s="311">
        <f>D89-D88</f>
        <v>-217</v>
      </c>
      <c r="G89" s="311">
        <f>C89-C88</f>
        <v>524</v>
      </c>
      <c r="H89" s="311">
        <f>C89-(D89+E89)</f>
        <v>52842</v>
      </c>
    </row>
    <row r="90" ht="22.65" customHeight="1">
      <c r="B90" s="339">
        <v>43971</v>
      </c>
      <c r="C90" s="312">
        <v>143845</v>
      </c>
      <c r="D90" s="313">
        <v>28132</v>
      </c>
      <c r="E90" s="313">
        <v>63354</v>
      </c>
      <c r="F90" s="313">
        <f>D90-D89</f>
        <v>110</v>
      </c>
      <c r="G90" s="313">
        <f>C90-C89</f>
        <v>418</v>
      </c>
      <c r="H90" s="313">
        <f>C90-(D90+E90)</f>
        <v>52359</v>
      </c>
    </row>
    <row r="91" ht="22.65" customHeight="1">
      <c r="B91" s="339">
        <v>43972</v>
      </c>
      <c r="C91" s="310">
        <v>144163</v>
      </c>
      <c r="D91" s="311">
        <v>28215</v>
      </c>
      <c r="E91" s="311">
        <v>63858</v>
      </c>
      <c r="F91" s="311">
        <f>D91-D90</f>
        <v>83</v>
      </c>
      <c r="G91" s="311">
        <f>C91-C90</f>
        <v>318</v>
      </c>
      <c r="H91" s="311">
        <f>C91-(D91+E91)</f>
        <v>52090</v>
      </c>
    </row>
    <row r="92" ht="22.65" customHeight="1">
      <c r="B92" s="339">
        <v>43973</v>
      </c>
      <c r="C92" s="312">
        <v>144556</v>
      </c>
      <c r="D92" s="313">
        <v>28289</v>
      </c>
      <c r="E92" s="313">
        <v>64209</v>
      </c>
      <c r="F92" s="313">
        <f>D92-D91</f>
        <v>74</v>
      </c>
      <c r="G92" s="313">
        <f>C92-C91</f>
        <v>393</v>
      </c>
      <c r="H92" s="313">
        <f>C92-(D92+E92)</f>
        <v>52058</v>
      </c>
    </row>
    <row r="93" ht="22.65" customHeight="1">
      <c r="B93" s="339">
        <v>43974</v>
      </c>
      <c r="C93" s="310">
        <v>144806</v>
      </c>
      <c r="D93" s="311">
        <v>28332</v>
      </c>
      <c r="E93" s="311">
        <v>64547</v>
      </c>
      <c r="F93" s="311">
        <f>D93-D92</f>
        <v>43</v>
      </c>
      <c r="G93" s="311">
        <f>C93-C92</f>
        <v>250</v>
      </c>
      <c r="H93" s="311">
        <f>C93-(D93+E93)</f>
        <v>51927</v>
      </c>
    </row>
    <row r="94" ht="22.65" customHeight="1">
      <c r="B94" s="339">
        <v>43975</v>
      </c>
      <c r="C94" s="312">
        <v>144921</v>
      </c>
      <c r="D94" s="313">
        <v>28367</v>
      </c>
      <c r="E94" s="313">
        <v>64617</v>
      </c>
      <c r="F94" s="313">
        <f>D94-D93</f>
        <v>35</v>
      </c>
      <c r="G94" s="313">
        <f>C94-C93</f>
        <v>115</v>
      </c>
      <c r="H94" s="313">
        <f>C94-(D94+E94)</f>
        <v>51937</v>
      </c>
    </row>
    <row r="95" ht="22.65" customHeight="1">
      <c r="B95" s="339">
        <v>43976</v>
      </c>
      <c r="C95" s="310">
        <v>145279</v>
      </c>
      <c r="D95" s="311">
        <v>28457</v>
      </c>
      <c r="E95" s="311">
        <v>65199</v>
      </c>
      <c r="F95" s="311">
        <f>D95-D94</f>
        <v>90</v>
      </c>
      <c r="G95" s="311">
        <f>C95-C94</f>
        <v>358</v>
      </c>
      <c r="H95" s="311">
        <f>C95-(D95+E95)</f>
        <v>51623</v>
      </c>
    </row>
    <row r="96" ht="22.65" customHeight="1">
      <c r="B96" s="339">
        <v>43977</v>
      </c>
      <c r="C96" s="312">
        <v>145555</v>
      </c>
      <c r="D96" s="313">
        <v>28530</v>
      </c>
      <c r="E96" s="313">
        <v>65879</v>
      </c>
      <c r="F96" s="313">
        <f>D96-D95</f>
        <v>73</v>
      </c>
      <c r="G96" s="313">
        <f>C96-C95</f>
        <v>276</v>
      </c>
      <c r="H96" s="313">
        <f>C96-(D96+E96)</f>
        <v>51146</v>
      </c>
    </row>
    <row r="97" ht="22.65" customHeight="1">
      <c r="B97" s="339">
        <v>43978</v>
      </c>
      <c r="C97" s="310">
        <v>145746</v>
      </c>
      <c r="D97" s="311">
        <v>28596</v>
      </c>
      <c r="E97" s="311">
        <v>66584</v>
      </c>
      <c r="F97" s="311">
        <f>D97-D96</f>
        <v>66</v>
      </c>
      <c r="G97" s="311">
        <f>C97-C96</f>
        <v>191</v>
      </c>
      <c r="H97" s="311">
        <f>C97-(D97+E97)</f>
        <v>50566</v>
      </c>
    </row>
    <row r="98" ht="22.65" customHeight="1">
      <c r="B98" s="339">
        <v>43979</v>
      </c>
      <c r="C98" s="312">
        <v>149071</v>
      </c>
      <c r="D98" s="313">
        <v>28662</v>
      </c>
      <c r="E98" s="313">
        <v>67191</v>
      </c>
      <c r="F98" s="313">
        <f>D98-D97</f>
        <v>66</v>
      </c>
      <c r="G98" s="313">
        <f>C98-C97</f>
        <v>3325</v>
      </c>
      <c r="H98" s="313">
        <f>C98-(D98+E98)</f>
        <v>53218</v>
      </c>
    </row>
    <row r="99" ht="22.65" customHeight="1">
      <c r="B99" s="339">
        <v>43980</v>
      </c>
      <c r="C99" s="310">
        <v>149668</v>
      </c>
      <c r="D99" s="311">
        <v>28714</v>
      </c>
      <c r="E99" s="311">
        <v>67803</v>
      </c>
      <c r="F99" s="311">
        <f>D99-D98</f>
        <v>52</v>
      </c>
      <c r="G99" s="311">
        <f>C99-C98</f>
        <v>597</v>
      </c>
      <c r="H99" s="311">
        <f>C99-(D99+E99)</f>
        <v>53151</v>
      </c>
    </row>
    <row r="100" ht="22.65" customHeight="1">
      <c r="B100" s="339">
        <v>43981</v>
      </c>
      <c r="C100" s="312">
        <v>151496</v>
      </c>
      <c r="D100" s="313">
        <v>28771</v>
      </c>
      <c r="E100" s="313">
        <v>68268</v>
      </c>
      <c r="F100" s="313">
        <f>D100-D99</f>
        <v>57</v>
      </c>
      <c r="G100" s="313">
        <f>C100-C99</f>
        <v>1828</v>
      </c>
      <c r="H100" s="313">
        <f>C100-(D100+E100)</f>
        <v>54457</v>
      </c>
    </row>
    <row r="101" ht="22.65" customHeight="1">
      <c r="B101" s="339">
        <v>43982</v>
      </c>
      <c r="C101" s="310">
        <v>151753</v>
      </c>
      <c r="D101" s="311">
        <v>28802</v>
      </c>
      <c r="E101" s="311">
        <v>68355</v>
      </c>
      <c r="F101" s="311">
        <f>D101-D100</f>
        <v>31</v>
      </c>
      <c r="G101" s="311">
        <f>C101-C100</f>
        <v>257</v>
      </c>
      <c r="H101" s="311">
        <f>C101-(D101+E101)</f>
        <v>54596</v>
      </c>
    </row>
    <row r="102" ht="22.65" customHeight="1">
      <c r="B102" s="339">
        <v>43983</v>
      </c>
      <c r="C102" s="312">
        <v>152091</v>
      </c>
      <c r="D102" s="313">
        <v>28833</v>
      </c>
      <c r="E102" s="313">
        <v>68440</v>
      </c>
      <c r="F102" s="313">
        <f>D102-D101</f>
        <v>31</v>
      </c>
      <c r="G102" s="313">
        <f>C102-C101</f>
        <v>338</v>
      </c>
      <c r="H102" s="313">
        <f>C102-(D102+E102)</f>
        <v>54818</v>
      </c>
    </row>
    <row r="103" ht="22.65" customHeight="1">
      <c r="B103" s="339">
        <v>43984</v>
      </c>
      <c r="C103" s="310">
        <v>151325</v>
      </c>
      <c r="D103" s="311">
        <v>28940</v>
      </c>
      <c r="E103" s="311">
        <v>68812</v>
      </c>
      <c r="F103" s="311">
        <f>D103-D102</f>
        <v>107</v>
      </c>
      <c r="G103" s="311">
        <f>C103-C102</f>
        <v>-766</v>
      </c>
      <c r="H103" s="311">
        <f>C103-(D103+E103)</f>
        <v>53573</v>
      </c>
    </row>
    <row r="104" ht="22.65" customHeight="1">
      <c r="B104" s="339">
        <v>43985</v>
      </c>
      <c r="C104" s="312">
        <v>151677</v>
      </c>
      <c r="D104" s="313">
        <v>29021</v>
      </c>
      <c r="E104" s="313">
        <v>69455</v>
      </c>
      <c r="F104" s="313">
        <f>D104-D103</f>
        <v>81</v>
      </c>
      <c r="G104" s="313">
        <f>C104-C103</f>
        <v>352</v>
      </c>
      <c r="H104" s="313">
        <f>C104-(D104+E104)</f>
        <v>53201</v>
      </c>
    </row>
    <row r="105" ht="22.65" customHeight="1">
      <c r="B105" s="339">
        <v>43986</v>
      </c>
      <c r="C105" s="310">
        <v>152444</v>
      </c>
      <c r="D105" s="311">
        <v>29065</v>
      </c>
      <c r="E105" s="311">
        <v>69976</v>
      </c>
      <c r="F105" s="311">
        <f>D105-D104</f>
        <v>44</v>
      </c>
      <c r="G105" s="311">
        <f>C105-C104</f>
        <v>767</v>
      </c>
      <c r="H105" s="311">
        <f>C105-(D105+E105)</f>
        <v>53403</v>
      </c>
    </row>
    <row r="106" ht="22.65" customHeight="1">
      <c r="B106" s="339">
        <v>43987</v>
      </c>
      <c r="C106" s="312">
        <v>153055</v>
      </c>
      <c r="D106" s="313">
        <v>29111</v>
      </c>
      <c r="E106" s="313">
        <v>70504</v>
      </c>
      <c r="F106" s="313">
        <f>D106-D105</f>
        <v>46</v>
      </c>
      <c r="G106" s="313">
        <f>C106-C105</f>
        <v>611</v>
      </c>
      <c r="H106" s="313">
        <f>C106-(D106+E106)</f>
        <v>53440</v>
      </c>
    </row>
    <row r="107" ht="22.65" customHeight="1">
      <c r="B107" s="339">
        <v>43988</v>
      </c>
      <c r="C107" s="310">
        <v>153634</v>
      </c>
      <c r="D107" s="311">
        <v>29142</v>
      </c>
      <c r="E107" s="311">
        <v>70806</v>
      </c>
      <c r="F107" s="311">
        <f>D107-D106</f>
        <v>31</v>
      </c>
      <c r="G107" s="311">
        <f>C107-C106</f>
        <v>579</v>
      </c>
      <c r="H107" s="311">
        <f>C107-(D107+E107)</f>
        <v>53686</v>
      </c>
    </row>
    <row r="108" ht="22.65" customHeight="1">
      <c r="B108" s="339">
        <v>43989</v>
      </c>
      <c r="C108" s="312">
        <v>153977</v>
      </c>
      <c r="D108" s="313">
        <v>29155</v>
      </c>
      <c r="E108" s="313">
        <v>70842</v>
      </c>
      <c r="F108" s="313">
        <f>D108-D107</f>
        <v>13</v>
      </c>
      <c r="G108" s="313">
        <f>C108-C107</f>
        <v>343</v>
      </c>
      <c r="H108" s="313">
        <f>C108-(D108+E108)</f>
        <v>53980</v>
      </c>
    </row>
    <row r="109" ht="22.65" customHeight="1">
      <c r="B109" s="339">
        <v>43990</v>
      </c>
      <c r="C109" s="310">
        <v>154188</v>
      </c>
      <c r="D109" s="311">
        <v>29209</v>
      </c>
      <c r="E109" s="311">
        <v>71062</v>
      </c>
      <c r="F109" s="311">
        <f>D109-D108</f>
        <v>54</v>
      </c>
      <c r="G109" s="311">
        <f>C109-C108</f>
        <v>211</v>
      </c>
      <c r="H109" s="311">
        <f>C109-(D109+E109)</f>
        <v>53917</v>
      </c>
    </row>
    <row r="110" ht="22.65" customHeight="1">
      <c r="B110" s="339">
        <v>43991</v>
      </c>
      <c r="C110" s="312">
        <v>154591</v>
      </c>
      <c r="D110" s="313">
        <v>29296</v>
      </c>
      <c r="E110" s="313">
        <v>71506</v>
      </c>
      <c r="F110" s="313">
        <f>D110-D109</f>
        <v>87</v>
      </c>
      <c r="G110" s="313">
        <f>C110-C109</f>
        <v>403</v>
      </c>
      <c r="H110" s="313">
        <f>C110-(D110+E110)</f>
        <v>53789</v>
      </c>
    </row>
    <row r="111" ht="22.65" customHeight="1">
      <c r="B111" s="339">
        <v>43992</v>
      </c>
      <c r="C111" s="310">
        <v>155136</v>
      </c>
      <c r="D111" s="311">
        <v>29319</v>
      </c>
      <c r="E111" s="311">
        <v>71832</v>
      </c>
      <c r="F111" s="311">
        <f>D111-D110</f>
        <v>23</v>
      </c>
      <c r="G111" s="311">
        <f>C111-C110</f>
        <v>545</v>
      </c>
      <c r="H111" s="311">
        <f>C111-(D111+E111)</f>
        <v>53985</v>
      </c>
    </row>
    <row r="112" ht="22.65" customHeight="1">
      <c r="B112" s="339">
        <v>43993</v>
      </c>
      <c r="C112" s="312">
        <v>155561</v>
      </c>
      <c r="D112" s="313">
        <v>29346</v>
      </c>
      <c r="E112" s="313">
        <v>72149</v>
      </c>
      <c r="F112" s="313">
        <f>D112-D111</f>
        <v>27</v>
      </c>
      <c r="G112" s="313">
        <f>C112-C111</f>
        <v>425</v>
      </c>
      <c r="H112" s="313">
        <f>C112-(D112+E112)</f>
        <v>54066</v>
      </c>
    </row>
    <row r="113" ht="22.65" customHeight="1">
      <c r="B113" s="339">
        <v>43994</v>
      </c>
      <c r="C113" s="310">
        <v>156287</v>
      </c>
      <c r="D113" s="311">
        <v>29374</v>
      </c>
      <c r="E113" s="311">
        <v>72572</v>
      </c>
      <c r="F113" s="311">
        <f>D113-D112</f>
        <v>28</v>
      </c>
      <c r="G113" s="311">
        <f>C113-C112</f>
        <v>726</v>
      </c>
      <c r="H113" s="311">
        <f>C113-(D113+E113)</f>
        <v>54341</v>
      </c>
    </row>
    <row r="114" ht="22.65" customHeight="1">
      <c r="B114" s="339">
        <v>43995</v>
      </c>
      <c r="C114" s="312">
        <v>156813</v>
      </c>
      <c r="D114" s="313">
        <v>29398</v>
      </c>
      <c r="E114" s="313">
        <v>72808</v>
      </c>
      <c r="F114" s="313">
        <f>D114-D113</f>
        <v>24</v>
      </c>
      <c r="G114" s="313">
        <f>C114-C113</f>
        <v>526</v>
      </c>
      <c r="H114" s="313">
        <f>C114-(D114+E114)</f>
        <v>54607</v>
      </c>
    </row>
    <row r="115" ht="22.65" customHeight="1">
      <c r="B115" s="339">
        <v>43996</v>
      </c>
      <c r="C115" s="310">
        <v>157220</v>
      </c>
      <c r="D115" s="311">
        <v>29407</v>
      </c>
      <c r="E115" s="311">
        <v>72859</v>
      </c>
      <c r="F115" s="311">
        <f>D115-D114</f>
        <v>9</v>
      </c>
      <c r="G115" s="311">
        <f>C115-C114</f>
        <v>407</v>
      </c>
      <c r="H115" s="311">
        <f>C115-(D115+E115)</f>
        <v>54954</v>
      </c>
    </row>
    <row r="116" ht="22.65" customHeight="1">
      <c r="B116" s="339">
        <v>43997</v>
      </c>
      <c r="C116" s="312">
        <v>157372</v>
      </c>
      <c r="D116" s="313">
        <v>29436</v>
      </c>
      <c r="E116" s="313">
        <v>73044</v>
      </c>
      <c r="F116" s="313">
        <f>D116-D115</f>
        <v>29</v>
      </c>
      <c r="G116" s="313">
        <f>C116-C115</f>
        <v>152</v>
      </c>
      <c r="H116" s="313">
        <f>C116-(D116+E116)</f>
        <v>54892</v>
      </c>
    </row>
    <row r="117" ht="22.65" customHeight="1">
      <c r="B117" s="339">
        <v>43998</v>
      </c>
      <c r="C117" s="310">
        <v>157716</v>
      </c>
      <c r="D117" s="311">
        <v>29547</v>
      </c>
      <c r="E117" s="311">
        <v>73335</v>
      </c>
      <c r="F117" s="311">
        <f>D117-D116</f>
        <v>111</v>
      </c>
      <c r="G117" s="311">
        <f>C117-C116</f>
        <v>344</v>
      </c>
      <c r="H117" s="311">
        <f>C117-(D117+E117)</f>
        <v>54834</v>
      </c>
    </row>
    <row r="118" ht="22.65" customHeight="1">
      <c r="B118" s="339">
        <v>43999</v>
      </c>
      <c r="C118" s="312">
        <v>158174</v>
      </c>
      <c r="D118" s="313">
        <v>29575</v>
      </c>
      <c r="E118" s="313">
        <v>73667</v>
      </c>
      <c r="F118" s="313">
        <f>D118-D117</f>
        <v>28</v>
      </c>
      <c r="G118" s="313">
        <f>C118-C117</f>
        <v>458</v>
      </c>
      <c r="H118" s="313">
        <f>C118-(D118+E118)</f>
        <v>54932</v>
      </c>
    </row>
    <row r="119" ht="22.65" customHeight="1">
      <c r="B119" s="339">
        <v>44000</v>
      </c>
      <c r="C119" s="310">
        <v>158641</v>
      </c>
      <c r="D119" s="311">
        <v>29603</v>
      </c>
      <c r="E119" s="311">
        <v>73887</v>
      </c>
      <c r="F119" s="311">
        <f>D119-D118</f>
        <v>28</v>
      </c>
      <c r="G119" s="311">
        <f>C119-C118</f>
        <v>467</v>
      </c>
      <c r="H119" s="311">
        <f>C119-(D119+E119)</f>
        <v>55151</v>
      </c>
    </row>
    <row r="120" ht="22.65" customHeight="1">
      <c r="B120" s="339">
        <v>44001</v>
      </c>
      <c r="C120" s="312">
        <v>159452</v>
      </c>
      <c r="D120" s="313">
        <v>29617</v>
      </c>
      <c r="E120" s="313">
        <v>74117</v>
      </c>
      <c r="F120" s="313">
        <f>D120-D119</f>
        <v>14</v>
      </c>
      <c r="G120" s="313">
        <f>C120-C119</f>
        <v>811</v>
      </c>
      <c r="H120" s="313">
        <f>C120-(D120+E120)</f>
        <v>55718</v>
      </c>
    </row>
    <row r="121" ht="22.65" customHeight="1">
      <c r="B121" s="339">
        <v>44002</v>
      </c>
      <c r="C121" s="310">
        <v>160093</v>
      </c>
      <c r="D121" s="311">
        <v>29633</v>
      </c>
      <c r="E121" s="311">
        <v>74312</v>
      </c>
      <c r="F121" s="311">
        <f>D121-D120</f>
        <v>16</v>
      </c>
      <c r="G121" s="311">
        <f>C121-C120</f>
        <v>641</v>
      </c>
      <c r="H121" s="311">
        <f>C121-(D121+E121)</f>
        <v>56148</v>
      </c>
    </row>
    <row r="122" ht="22.65" customHeight="1">
      <c r="B122" s="339">
        <v>44003</v>
      </c>
      <c r="C122" s="312">
        <v>160377</v>
      </c>
      <c r="D122" s="313">
        <v>29640</v>
      </c>
      <c r="E122" s="313">
        <v>74372</v>
      </c>
      <c r="F122" s="313">
        <f>D122-D121</f>
        <v>7</v>
      </c>
      <c r="G122" s="313">
        <f>C122-C121</f>
        <v>284</v>
      </c>
      <c r="H122" s="313">
        <f>C122-(D122+E122)</f>
        <v>56365</v>
      </c>
    </row>
    <row r="123" ht="22.65" customHeight="1">
      <c r="B123" s="339">
        <v>44004</v>
      </c>
      <c r="C123" s="310">
        <v>160750</v>
      </c>
      <c r="D123" s="311">
        <v>29663</v>
      </c>
      <c r="E123" s="311">
        <v>74612</v>
      </c>
      <c r="F123" s="311">
        <f>D123-D122</f>
        <v>23</v>
      </c>
      <c r="G123" s="311">
        <f>C123-C122</f>
        <v>373</v>
      </c>
      <c r="H123" s="311">
        <f>C123-(D123+E123)</f>
        <v>56475</v>
      </c>
    </row>
    <row r="124" ht="22.65" customHeight="1">
      <c r="B124" s="339">
        <v>44005</v>
      </c>
      <c r="C124" s="312">
        <v>161267</v>
      </c>
      <c r="D124" s="313">
        <v>29720</v>
      </c>
      <c r="E124" s="313">
        <v>74871</v>
      </c>
      <c r="F124" s="313">
        <f>D124-D123</f>
        <v>57</v>
      </c>
      <c r="G124" s="313">
        <f>C124-C123</f>
        <v>517</v>
      </c>
      <c r="H124" s="313">
        <f>C124-(D124+E124)</f>
        <v>56676</v>
      </c>
    </row>
    <row r="125" ht="22.65" customHeight="1">
      <c r="B125" s="339">
        <v>44006</v>
      </c>
      <c r="C125" s="310">
        <v>161348</v>
      </c>
      <c r="D125" s="311">
        <v>29731</v>
      </c>
      <c r="E125" s="311">
        <v>75127</v>
      </c>
      <c r="F125" s="311">
        <f>D125-D124</f>
        <v>11</v>
      </c>
      <c r="G125" s="311">
        <f>C125-C124</f>
        <v>81</v>
      </c>
      <c r="H125" s="311">
        <f>C125-(D125+E125)</f>
        <v>56490</v>
      </c>
    </row>
    <row r="126" ht="22.65" customHeight="1">
      <c r="B126" s="339">
        <v>44007</v>
      </c>
      <c r="C126" s="312">
        <v>161348</v>
      </c>
      <c r="D126" s="313">
        <v>29752</v>
      </c>
      <c r="E126" s="313">
        <v>75351</v>
      </c>
      <c r="F126" s="313">
        <f>D126-D125</f>
        <v>21</v>
      </c>
      <c r="G126" s="313">
        <f>C126-C125</f>
        <v>0</v>
      </c>
      <c r="H126" s="313">
        <f>C126-(D126+E126)</f>
        <v>56245</v>
      </c>
    </row>
    <row r="127" ht="22.65" customHeight="1">
      <c r="B127" s="339">
        <v>44008</v>
      </c>
      <c r="C127" s="310">
        <v>162936</v>
      </c>
      <c r="D127" s="311">
        <v>29778</v>
      </c>
      <c r="E127" s="311">
        <v>75649</v>
      </c>
      <c r="F127" s="311">
        <f>D127-D126</f>
        <v>26</v>
      </c>
      <c r="G127" s="311">
        <f>C127-C126</f>
        <v>1588</v>
      </c>
      <c r="H127" s="311">
        <f>C127-(D127+E127)</f>
        <v>57509</v>
      </c>
    </row>
    <row r="128" ht="22.65" customHeight="1">
      <c r="B128" s="339">
        <v>44009</v>
      </c>
      <c r="C128" s="312">
        <v>163454</v>
      </c>
      <c r="D128" s="313">
        <v>29778</v>
      </c>
      <c r="E128" s="313">
        <v>75649</v>
      </c>
      <c r="F128" s="313">
        <f>D128-D127</f>
        <v>0</v>
      </c>
      <c r="G128" s="313">
        <f>C128-C127</f>
        <v>518</v>
      </c>
      <c r="H128" s="313">
        <f>C128-(D128+E128)</f>
        <v>58027</v>
      </c>
    </row>
    <row r="129" ht="22.65" customHeight="1">
      <c r="B129" s="339">
        <v>44010</v>
      </c>
      <c r="C129" s="310">
        <v>163980</v>
      </c>
      <c r="D129" s="311">
        <v>29778</v>
      </c>
      <c r="E129" s="311">
        <v>75649</v>
      </c>
      <c r="F129" s="311">
        <f>D129-D128</f>
        <v>0</v>
      </c>
      <c r="G129" s="311">
        <f>C129-C128</f>
        <v>526</v>
      </c>
      <c r="H129" s="311">
        <f>C129-(D129+E129)</f>
        <v>58553</v>
      </c>
    </row>
    <row r="130" ht="22.65" customHeight="1">
      <c r="B130" s="339">
        <v>44011</v>
      </c>
      <c r="C130" s="312">
        <v>164260</v>
      </c>
      <c r="D130" s="313">
        <v>29813</v>
      </c>
      <c r="E130" s="313">
        <v>75999</v>
      </c>
      <c r="F130" s="313">
        <f>D130-D129</f>
        <v>35</v>
      </c>
      <c r="G130" s="313">
        <f>C130-C129</f>
        <v>280</v>
      </c>
      <c r="H130" s="313">
        <f>C130-(D130+E130)</f>
        <v>58448</v>
      </c>
    </row>
    <row r="131" ht="22.65" customHeight="1">
      <c r="B131" s="339">
        <v>44012</v>
      </c>
      <c r="C131" s="310">
        <v>164801</v>
      </c>
      <c r="D131" s="311">
        <v>29843</v>
      </c>
      <c r="E131" s="311">
        <v>76274</v>
      </c>
      <c r="F131" s="311">
        <f>D131-D130</f>
        <v>30</v>
      </c>
      <c r="G131" s="311">
        <f>C131-C130</f>
        <v>541</v>
      </c>
      <c r="H131" s="311">
        <f>C131-(D131+E131)</f>
        <v>58684</v>
      </c>
    </row>
    <row r="132" ht="22.65" customHeight="1">
      <c r="B132" s="339">
        <v>44013</v>
      </c>
      <c r="C132" s="312">
        <v>165719</v>
      </c>
      <c r="D132" s="313">
        <v>29861</v>
      </c>
      <c r="E132" s="313">
        <v>76549</v>
      </c>
      <c r="F132" s="313">
        <f>D132-D131</f>
        <v>18</v>
      </c>
      <c r="G132" s="313">
        <f>C132-C131</f>
        <v>918</v>
      </c>
      <c r="H132" s="313">
        <f>C132-(D132+E132)</f>
        <v>59309</v>
      </c>
    </row>
    <row r="133" ht="22.65" customHeight="1">
      <c r="B133" s="339">
        <v>44014</v>
      </c>
      <c r="C133" s="310">
        <v>166378</v>
      </c>
      <c r="D133" s="311">
        <v>29875</v>
      </c>
      <c r="E133" s="311">
        <v>76802</v>
      </c>
      <c r="F133" s="311">
        <f>D133-D132</f>
        <v>14</v>
      </c>
      <c r="G133" s="311">
        <f>C133-C132</f>
        <v>659</v>
      </c>
      <c r="H133" s="311">
        <f>C133-(D133+E133)</f>
        <v>59701</v>
      </c>
    </row>
    <row r="134" ht="22.65" customHeight="1">
      <c r="B134" s="339">
        <v>44015</v>
      </c>
      <c r="C134" s="312">
        <v>166960</v>
      </c>
      <c r="D134" s="313">
        <v>29893</v>
      </c>
      <c r="E134" s="313">
        <v>77060</v>
      </c>
      <c r="F134" s="313">
        <f>D134-D133</f>
        <v>18</v>
      </c>
      <c r="G134" s="313">
        <f>C134-C133</f>
        <v>582</v>
      </c>
      <c r="H134" s="313">
        <f>C134-(D134+E134)</f>
        <v>60007</v>
      </c>
    </row>
    <row r="135" ht="22.65" customHeight="1">
      <c r="B135" s="339">
        <v>44016</v>
      </c>
      <c r="C135" s="310">
        <v>166960</v>
      </c>
      <c r="D135" s="311">
        <v>29893</v>
      </c>
      <c r="E135" s="311">
        <v>77060</v>
      </c>
      <c r="F135" s="311">
        <f>D135-D134</f>
        <v>0</v>
      </c>
      <c r="G135" s="311">
        <f>C135-C134</f>
        <v>0</v>
      </c>
      <c r="H135" s="311">
        <f>C135-(D135+E135)</f>
        <v>60007</v>
      </c>
    </row>
    <row r="136" ht="22.65" customHeight="1">
      <c r="B136" s="339">
        <v>44017</v>
      </c>
      <c r="C136" s="312">
        <v>166960</v>
      </c>
      <c r="D136" s="313">
        <v>29893</v>
      </c>
      <c r="E136" s="313">
        <v>77060</v>
      </c>
      <c r="F136" s="313">
        <f>D136-D135</f>
        <v>0</v>
      </c>
      <c r="G136" s="313">
        <f>C136-C135</f>
        <v>0</v>
      </c>
      <c r="H136" s="313">
        <f>C136-(D136+E136)</f>
        <v>60007</v>
      </c>
    </row>
    <row r="137" ht="22.65" customHeight="1">
      <c r="B137" s="339">
        <v>44018</v>
      </c>
      <c r="C137" s="310">
        <v>168335</v>
      </c>
      <c r="D137" s="311">
        <v>29920</v>
      </c>
      <c r="E137" s="311">
        <v>77319</v>
      </c>
      <c r="F137" s="311">
        <f>D137-D136</f>
        <v>27</v>
      </c>
      <c r="G137" s="311">
        <f>C137-C136</f>
        <v>1375</v>
      </c>
      <c r="H137" s="311">
        <f>C137-(D137+E137)</f>
        <v>61096</v>
      </c>
    </row>
    <row r="138" ht="22.65" customHeight="1">
      <c r="B138" s="339">
        <v>44019</v>
      </c>
      <c r="C138" s="312">
        <v>168810</v>
      </c>
      <c r="D138" s="313">
        <v>29933</v>
      </c>
      <c r="E138" s="313">
        <v>77655</v>
      </c>
      <c r="F138" s="313">
        <f>D138-D137</f>
        <v>13</v>
      </c>
      <c r="G138" s="313">
        <f>C138-C137</f>
        <v>475</v>
      </c>
      <c r="H138" s="313">
        <f>C138-(D138+E138)</f>
        <v>61222</v>
      </c>
    </row>
    <row r="139" ht="22.65" customHeight="1">
      <c r="B139" s="339">
        <v>44020</v>
      </c>
      <c r="C139" s="310">
        <v>169473</v>
      </c>
      <c r="D139" s="311">
        <v>29965</v>
      </c>
      <c r="E139" s="311">
        <v>77996</v>
      </c>
      <c r="F139" s="311">
        <f>D139-D138</f>
        <v>32</v>
      </c>
      <c r="G139" s="311">
        <f>C139-C138</f>
        <v>663</v>
      </c>
      <c r="H139" s="311">
        <f>C139-(D139+E139)</f>
        <v>61512</v>
      </c>
    </row>
    <row r="140" ht="22.65" customHeight="1">
      <c r="B140" s="339">
        <v>44021</v>
      </c>
      <c r="C140" s="312">
        <v>170094</v>
      </c>
      <c r="D140" s="313">
        <v>29979</v>
      </c>
      <c r="E140" s="313">
        <v>78170</v>
      </c>
      <c r="F140" s="313">
        <f>D140-D139</f>
        <v>14</v>
      </c>
      <c r="G140" s="313">
        <f>C140-C139</f>
        <v>621</v>
      </c>
      <c r="H140" s="313">
        <f>C140-(D140+E140)</f>
        <v>61945</v>
      </c>
    </row>
    <row r="141" ht="22.65" customHeight="1">
      <c r="B141" s="339">
        <v>44022</v>
      </c>
      <c r="C141" s="310">
        <v>170752</v>
      </c>
      <c r="D141" s="311">
        <v>30004</v>
      </c>
      <c r="E141" s="311">
        <v>78388</v>
      </c>
      <c r="F141" s="311">
        <f>D141-D140</f>
        <v>25</v>
      </c>
      <c r="G141" s="311">
        <f>C141-C140</f>
        <v>658</v>
      </c>
      <c r="H141" s="311">
        <f>C141-(D141+E141)</f>
        <v>62360</v>
      </c>
    </row>
    <row r="142" ht="22.65" customHeight="1">
      <c r="B142" s="339">
        <v>44023</v>
      </c>
      <c r="C142" s="312">
        <v>170752</v>
      </c>
      <c r="D142" s="313">
        <v>30004</v>
      </c>
      <c r="E142" s="313">
        <v>78388</v>
      </c>
      <c r="F142" s="313">
        <f>D142-D141</f>
        <v>0</v>
      </c>
      <c r="G142" s="313">
        <f>C142-C141</f>
        <v>0</v>
      </c>
      <c r="H142" s="313">
        <f>C142-(D142+E142)</f>
        <v>62360</v>
      </c>
    </row>
    <row r="143" ht="22.65" customHeight="1">
      <c r="B143" s="339">
        <v>44024</v>
      </c>
      <c r="C143" s="310">
        <v>170752</v>
      </c>
      <c r="D143" s="311">
        <v>30004</v>
      </c>
      <c r="E143" s="311">
        <v>78388</v>
      </c>
      <c r="F143" s="311">
        <f>D143-D142</f>
        <v>0</v>
      </c>
      <c r="G143" s="311">
        <f>C143-C142</f>
        <v>0</v>
      </c>
      <c r="H143" s="311">
        <f>C143-(D143+E143)</f>
        <v>62360</v>
      </c>
    </row>
    <row r="144" ht="22.65" customHeight="1">
      <c r="B144" s="339">
        <v>44025</v>
      </c>
      <c r="C144" s="312">
        <v>172377</v>
      </c>
      <c r="D144" s="313">
        <v>30029</v>
      </c>
      <c r="E144" s="313">
        <v>78597</v>
      </c>
      <c r="F144" s="313">
        <f>D144-D143</f>
        <v>25</v>
      </c>
      <c r="G144" s="313">
        <f>C144-C143</f>
        <v>1625</v>
      </c>
      <c r="H144" s="313">
        <f>C144-(D144+E144)</f>
        <v>63751</v>
      </c>
    </row>
    <row r="145" ht="22.65" customHeight="1">
      <c r="B145" s="339">
        <v>44026</v>
      </c>
      <c r="C145" s="310">
        <v>172377</v>
      </c>
      <c r="D145" s="311">
        <v>30029</v>
      </c>
      <c r="E145" s="311">
        <v>78597</v>
      </c>
      <c r="F145" s="311">
        <f>D145-D144</f>
        <v>0</v>
      </c>
      <c r="G145" s="311">
        <f>C145-C144</f>
        <v>0</v>
      </c>
      <c r="H145" s="311">
        <f>C145-(D145+E145)</f>
        <v>63751</v>
      </c>
    </row>
    <row r="146" ht="22.65" customHeight="1">
      <c r="B146" s="339">
        <v>44027</v>
      </c>
      <c r="C146" s="312">
        <v>173304</v>
      </c>
      <c r="D146" s="313">
        <v>30120</v>
      </c>
      <c r="E146" s="313">
        <v>78820</v>
      </c>
      <c r="F146" s="313">
        <f>D146-D145</f>
        <v>91</v>
      </c>
      <c r="G146" s="313">
        <f>C146-C145</f>
        <v>927</v>
      </c>
      <c r="H146" s="313">
        <f>C146-(D146+E146)</f>
        <v>64364</v>
      </c>
    </row>
    <row r="147" ht="22.65" customHeight="1">
      <c r="B147" s="339">
        <v>44028</v>
      </c>
      <c r="C147" s="310">
        <v>173838</v>
      </c>
      <c r="D147" s="311">
        <v>30138</v>
      </c>
      <c r="E147" s="311">
        <v>79036</v>
      </c>
      <c r="F147" s="311">
        <f>D147-D146</f>
        <v>18</v>
      </c>
      <c r="G147" s="311">
        <f>C147-C146</f>
        <v>534</v>
      </c>
      <c r="H147" s="311">
        <f>C147-(D147+E147)</f>
        <v>64664</v>
      </c>
    </row>
    <row r="148" ht="22.65" customHeight="1">
      <c r="B148" s="339">
        <v>44029</v>
      </c>
      <c r="C148" s="312">
        <v>174674</v>
      </c>
      <c r="D148" s="313">
        <v>30152</v>
      </c>
      <c r="E148" s="313">
        <v>79244</v>
      </c>
      <c r="F148" s="313">
        <f>D148-D147</f>
        <v>14</v>
      </c>
      <c r="G148" s="313">
        <f>C148-C147</f>
        <v>836</v>
      </c>
      <c r="H148" s="313">
        <f>C148-(D148+E148)</f>
        <v>65278</v>
      </c>
    </row>
    <row r="149" ht="22.65" customHeight="1">
      <c r="B149" s="339">
        <v>44030</v>
      </c>
      <c r="C149" s="310">
        <v>174674</v>
      </c>
      <c r="D149" s="311">
        <v>30152</v>
      </c>
      <c r="E149" s="311">
        <v>79244</v>
      </c>
      <c r="F149" s="311">
        <f>D149-D148</f>
        <v>0</v>
      </c>
      <c r="G149" s="311">
        <f>C149-C148</f>
        <v>0</v>
      </c>
      <c r="H149" s="311">
        <f>C149-(D149+E149)</f>
        <v>65278</v>
      </c>
    </row>
    <row r="150" ht="22.65" customHeight="1">
      <c r="B150" s="339">
        <v>44031</v>
      </c>
      <c r="C150" s="312">
        <v>174674</v>
      </c>
      <c r="D150" s="313">
        <v>30152</v>
      </c>
      <c r="E150" s="313">
        <v>79244</v>
      </c>
      <c r="F150" s="313">
        <f>D150-D149</f>
        <v>0</v>
      </c>
      <c r="G150" s="313">
        <f>C150-C149</f>
        <v>0</v>
      </c>
      <c r="H150" s="313">
        <f>C150-(D150+E150)</f>
        <v>65278</v>
      </c>
    </row>
    <row r="151" ht="22.65" customHeight="1">
      <c r="B151" s="339">
        <v>44032</v>
      </c>
      <c r="C151" s="310">
        <v>176754</v>
      </c>
      <c r="D151" s="311">
        <v>30177</v>
      </c>
      <c r="E151" s="311">
        <v>79541</v>
      </c>
      <c r="F151" s="311">
        <f>D151-D150</f>
        <v>25</v>
      </c>
      <c r="G151" s="311">
        <f>C151-C150</f>
        <v>2080</v>
      </c>
      <c r="H151" s="311">
        <f>C151-(D151+E151)</f>
        <v>67036</v>
      </c>
    </row>
    <row r="152" ht="22.65" customHeight="1">
      <c r="B152" s="339">
        <v>44033</v>
      </c>
      <c r="C152" s="312">
        <v>177338</v>
      </c>
      <c r="D152" s="313">
        <v>30165</v>
      </c>
      <c r="E152" s="313">
        <v>79734</v>
      </c>
      <c r="F152" s="313">
        <f>D152-D151</f>
        <v>-12</v>
      </c>
      <c r="G152" s="313">
        <f>C152-C151</f>
        <v>584</v>
      </c>
      <c r="H152" s="313">
        <f>C152-(D152+E152)</f>
        <v>67439</v>
      </c>
    </row>
    <row r="153" ht="22.65" customHeight="1">
      <c r="B153" s="339">
        <v>44034</v>
      </c>
      <c r="C153" s="310">
        <v>178336</v>
      </c>
      <c r="D153" s="311">
        <v>30172</v>
      </c>
      <c r="E153" s="311">
        <v>79957</v>
      </c>
      <c r="F153" s="311">
        <f>D153-D152</f>
        <v>7</v>
      </c>
      <c r="G153" s="311">
        <f>C153-C152</f>
        <v>998</v>
      </c>
      <c r="H153" s="311">
        <f>C153-(D153+E153)</f>
        <v>68207</v>
      </c>
    </row>
    <row r="154" ht="22.65" customHeight="1">
      <c r="B154" s="339">
        <v>44035</v>
      </c>
      <c r="C154" s="312">
        <v>179398</v>
      </c>
      <c r="D154" s="313">
        <v>30182</v>
      </c>
      <c r="E154" s="313">
        <v>80472</v>
      </c>
      <c r="F154" s="313">
        <f>D154-D153</f>
        <v>10</v>
      </c>
      <c r="G154" s="313">
        <f>C154-C153</f>
        <v>1062</v>
      </c>
      <c r="H154" s="313">
        <f>C154-(D154+E154)</f>
        <v>68744</v>
      </c>
    </row>
    <row r="155" ht="22.65" customHeight="1">
      <c r="B155" s="339">
        <v>44036</v>
      </c>
      <c r="C155" s="310">
        <v>180528</v>
      </c>
      <c r="D155" s="311">
        <v>30192</v>
      </c>
      <c r="E155" s="311">
        <v>80815</v>
      </c>
      <c r="F155" s="311">
        <f>D155-D154</f>
        <v>10</v>
      </c>
      <c r="G155" s="311">
        <f>C155-C154</f>
        <v>1130</v>
      </c>
      <c r="H155" s="311">
        <f>C155-(D155+E155)</f>
        <v>69521</v>
      </c>
    </row>
    <row r="156" ht="22.65" customHeight="1">
      <c r="B156" s="339">
        <v>44037</v>
      </c>
      <c r="C156" s="312">
        <v>180528</v>
      </c>
      <c r="D156" s="313">
        <v>30192</v>
      </c>
      <c r="E156" s="313">
        <v>80815</v>
      </c>
      <c r="F156" s="313">
        <f>D156-D155</f>
        <v>0</v>
      </c>
      <c r="G156" s="313">
        <f>C156-C155</f>
        <v>0</v>
      </c>
      <c r="H156" s="313">
        <f>C156-(D156+E156)</f>
        <v>69521</v>
      </c>
    </row>
    <row r="157" ht="22.65" customHeight="1">
      <c r="B157" s="339">
        <v>44038</v>
      </c>
      <c r="C157" s="310">
        <v>180528</v>
      </c>
      <c r="D157" s="311">
        <v>30192</v>
      </c>
      <c r="E157" s="311">
        <v>80815</v>
      </c>
      <c r="F157" s="311">
        <f>D157-D156</f>
        <v>0</v>
      </c>
      <c r="G157" s="311">
        <f>C157-C156</f>
        <v>0</v>
      </c>
      <c r="H157" s="311">
        <f>C157-(D157+E157)</f>
        <v>69521</v>
      </c>
    </row>
    <row r="158" ht="22.65" customHeight="1">
      <c r="B158" s="339">
        <v>44039</v>
      </c>
      <c r="C158" s="312">
        <v>183079</v>
      </c>
      <c r="D158" s="313">
        <v>30209</v>
      </c>
      <c r="E158" s="313">
        <v>81082</v>
      </c>
      <c r="F158" s="313">
        <f>D158-D157</f>
        <v>17</v>
      </c>
      <c r="G158" s="313">
        <f>C158-C157</f>
        <v>2551</v>
      </c>
      <c r="H158" s="313">
        <f>C158-(D158+E158)</f>
        <v>71788</v>
      </c>
    </row>
    <row r="159" ht="22.65" customHeight="1">
      <c r="B159" s="339">
        <v>44040</v>
      </c>
      <c r="C159" s="310">
        <v>183804</v>
      </c>
      <c r="D159" s="311">
        <v>30223</v>
      </c>
      <c r="E159" s="311">
        <v>81311</v>
      </c>
      <c r="F159" s="311">
        <f>D159-D158</f>
        <v>14</v>
      </c>
      <c r="G159" s="311">
        <f>C159-C158</f>
        <v>725</v>
      </c>
      <c r="H159" s="311">
        <f>C159-(D159+E159)</f>
        <v>72270</v>
      </c>
    </row>
    <row r="160" ht="22.65" customHeight="1">
      <c r="B160" s="339">
        <v>44041</v>
      </c>
      <c r="C160" s="312">
        <v>185196</v>
      </c>
      <c r="D160" s="313">
        <v>30238</v>
      </c>
      <c r="E160" s="313">
        <v>81500</v>
      </c>
      <c r="F160" s="313">
        <f>D160-D159</f>
        <v>15</v>
      </c>
      <c r="G160" s="313">
        <f>C160-C159</f>
        <v>1392</v>
      </c>
      <c r="H160" s="313">
        <f>C160-(D160+E160)</f>
        <v>73458</v>
      </c>
    </row>
    <row r="161" ht="22.65" customHeight="1">
      <c r="B161" s="339">
        <v>44042</v>
      </c>
      <c r="C161" s="310">
        <v>186573</v>
      </c>
      <c r="D161" s="311">
        <v>30254</v>
      </c>
      <c r="E161" s="311">
        <v>81667</v>
      </c>
      <c r="F161" s="311">
        <f>D161-D160</f>
        <v>16</v>
      </c>
      <c r="G161" s="311">
        <f>C161-C160</f>
        <v>1377</v>
      </c>
      <c r="H161" s="311">
        <f>C161-(D161+E161)</f>
        <v>74652</v>
      </c>
    </row>
    <row r="162" ht="22.65" customHeight="1">
      <c r="B162" s="339">
        <v>44043</v>
      </c>
      <c r="C162" s="312">
        <v>187919</v>
      </c>
      <c r="D162" s="313">
        <v>30265</v>
      </c>
      <c r="E162" s="313">
        <v>81881</v>
      </c>
      <c r="F162" s="313">
        <f>D162-D161</f>
        <v>11</v>
      </c>
      <c r="G162" s="313">
        <f>C162-C161</f>
        <v>1346</v>
      </c>
      <c r="H162" s="313">
        <f>C162-(D162+E162)</f>
        <v>75773</v>
      </c>
    </row>
    <row r="163" ht="22.65" customHeight="1">
      <c r="B163" s="339">
        <v>44044</v>
      </c>
      <c r="C163" s="310">
        <v>189547</v>
      </c>
      <c r="D163" s="311">
        <v>30265</v>
      </c>
      <c r="E163" s="311">
        <v>81881</v>
      </c>
      <c r="F163" s="311">
        <f>D163-D162</f>
        <v>0</v>
      </c>
      <c r="G163" s="311">
        <f>C163-C162</f>
        <v>1628</v>
      </c>
      <c r="H163" s="311">
        <f>C163-(D163+E163)</f>
        <v>77401</v>
      </c>
    </row>
    <row r="164" ht="22.65" customHeight="1">
      <c r="B164" s="339">
        <v>44045</v>
      </c>
      <c r="C164" s="312">
        <v>190739</v>
      </c>
      <c r="D164" s="313">
        <v>30265</v>
      </c>
      <c r="E164" s="313">
        <v>81881</v>
      </c>
      <c r="F164" s="313">
        <f>D164-D163</f>
        <v>0</v>
      </c>
      <c r="G164" s="313">
        <f>C164-C163</f>
        <v>1192</v>
      </c>
      <c r="H164" s="313">
        <f>C164-(D164+E164)</f>
        <v>78593</v>
      </c>
    </row>
    <row r="165" ht="22.65" customHeight="1">
      <c r="B165" s="339">
        <v>44046</v>
      </c>
      <c r="C165" s="310">
        <v>191295</v>
      </c>
      <c r="D165" s="311">
        <v>30294</v>
      </c>
      <c r="E165" s="311">
        <v>82166</v>
      </c>
      <c r="F165" s="311">
        <f>D165-D164</f>
        <v>29</v>
      </c>
      <c r="G165" s="311">
        <f>C165-C164</f>
        <v>556</v>
      </c>
      <c r="H165" s="311">
        <f>C165-(D165+E165)</f>
        <v>78835</v>
      </c>
    </row>
    <row r="166" ht="22.65" customHeight="1">
      <c r="B166" s="339">
        <v>44047</v>
      </c>
      <c r="C166" s="312">
        <v>192334</v>
      </c>
      <c r="D166" s="313">
        <v>30296</v>
      </c>
      <c r="E166" s="313">
        <v>82318</v>
      </c>
      <c r="F166" s="313">
        <f>D166-D165</f>
        <v>2</v>
      </c>
      <c r="G166" s="313">
        <f>C166-C165</f>
        <v>1039</v>
      </c>
      <c r="H166" s="313">
        <f>C166-(D166+E166)</f>
        <v>79720</v>
      </c>
    </row>
    <row r="167" ht="22.65" customHeight="1">
      <c r="B167" s="339">
        <v>44048</v>
      </c>
      <c r="C167" s="310">
        <v>194029</v>
      </c>
      <c r="D167" s="311">
        <v>30305</v>
      </c>
      <c r="E167" s="311">
        <v>82460</v>
      </c>
      <c r="F167" s="311">
        <f>D167-D166</f>
        <v>9</v>
      </c>
      <c r="G167" s="311">
        <f>C167-C166</f>
        <v>1695</v>
      </c>
      <c r="H167" s="311">
        <f>C167-(D167+E167)</f>
        <v>81264</v>
      </c>
    </row>
    <row r="168" ht="22.65" customHeight="1">
      <c r="B168" s="339">
        <v>44049</v>
      </c>
      <c r="C168" s="312">
        <v>195633</v>
      </c>
      <c r="D168" s="313">
        <v>30312</v>
      </c>
      <c r="E168" s="313">
        <v>82670</v>
      </c>
      <c r="F168" s="313">
        <f>D168-D167</f>
        <v>7</v>
      </c>
      <c r="G168" s="313">
        <f>C168-C167</f>
        <v>1604</v>
      </c>
      <c r="H168" s="313">
        <f>C168-(D168+E168)</f>
        <v>82651</v>
      </c>
    </row>
    <row r="169" ht="22.65" customHeight="1">
      <c r="B169" s="339">
        <v>44050</v>
      </c>
      <c r="C169" s="310">
        <v>197921</v>
      </c>
      <c r="D169" s="311">
        <v>30324</v>
      </c>
      <c r="E169" s="311">
        <v>82836</v>
      </c>
      <c r="F169" s="311">
        <f>D169-D168</f>
        <v>12</v>
      </c>
      <c r="G169" s="311">
        <f>C169-C168</f>
        <v>2288</v>
      </c>
      <c r="H169" s="311">
        <f>C169-(D169+E169)</f>
        <v>84761</v>
      </c>
    </row>
    <row r="170" ht="22.65" customHeight="1">
      <c r="B170" s="339">
        <v>44051</v>
      </c>
      <c r="C170" s="312">
        <v>200105</v>
      </c>
      <c r="D170" s="313">
        <v>30324</v>
      </c>
      <c r="E170" s="313">
        <v>82836</v>
      </c>
      <c r="F170" s="313">
        <f>D170-D169</f>
        <v>0</v>
      </c>
      <c r="G170" s="313">
        <f>C170-C169</f>
        <v>2184</v>
      </c>
      <c r="H170" s="313">
        <f>C170-(D170+E170)</f>
        <v>86945</v>
      </c>
    </row>
    <row r="171" ht="22.65" customHeight="1">
      <c r="B171" s="339">
        <v>44052</v>
      </c>
      <c r="C171" s="310">
        <v>201990</v>
      </c>
      <c r="D171" s="311">
        <v>30324</v>
      </c>
      <c r="E171" s="311">
        <v>82836</v>
      </c>
      <c r="F171" s="311">
        <f>D171-D170</f>
        <v>0</v>
      </c>
      <c r="G171" s="311">
        <f>C171-C170</f>
        <v>1885</v>
      </c>
      <c r="H171" s="311">
        <f>C171-(D171+E171)</f>
        <v>88830</v>
      </c>
    </row>
    <row r="172" ht="22.65" customHeight="1">
      <c r="B172" s="339">
        <v>44053</v>
      </c>
      <c r="C172" s="312">
        <v>202775</v>
      </c>
      <c r="D172" s="313">
        <v>30340</v>
      </c>
      <c r="E172" s="313">
        <v>83047</v>
      </c>
      <c r="F172" s="313">
        <f>D172-D171</f>
        <v>16</v>
      </c>
      <c r="G172" s="313">
        <f>C172-C171</f>
        <v>785</v>
      </c>
      <c r="H172" s="313">
        <f>C172-(D172+E172)</f>
        <v>89388</v>
      </c>
    </row>
    <row r="173" ht="22.65" customHeight="1">
      <c r="B173" s="339">
        <v>44054</v>
      </c>
      <c r="C173" s="310">
        <v>204172</v>
      </c>
      <c r="D173" s="311">
        <v>30354</v>
      </c>
      <c r="E173" s="311">
        <v>83237</v>
      </c>
      <c r="F173" s="311">
        <f>D173-D172</f>
        <v>14</v>
      </c>
      <c r="G173" s="311">
        <f>C173-C172</f>
        <v>1397</v>
      </c>
      <c r="H173" s="311">
        <f>C173-(D173+E173)</f>
        <v>90581</v>
      </c>
    </row>
    <row r="174" ht="22.65" customHeight="1">
      <c r="B174" s="339">
        <v>44055</v>
      </c>
      <c r="C174" s="312">
        <v>206696</v>
      </c>
      <c r="D174" s="313">
        <v>30371</v>
      </c>
      <c r="E174" s="313">
        <v>83472</v>
      </c>
      <c r="F174" s="313">
        <f>D174-D173</f>
        <v>17</v>
      </c>
      <c r="G174" s="313">
        <f>C174-C173</f>
        <v>2524</v>
      </c>
      <c r="H174" s="313">
        <f>C174-(D174+E174)</f>
        <v>92853</v>
      </c>
    </row>
    <row r="175" ht="22.65" customHeight="1">
      <c r="B175" s="339">
        <v>44056</v>
      </c>
      <c r="C175" s="310">
        <v>206696</v>
      </c>
      <c r="D175" s="311">
        <v>30371</v>
      </c>
      <c r="E175" s="311">
        <v>83472</v>
      </c>
      <c r="F175" s="311">
        <f>D175-D174</f>
        <v>0</v>
      </c>
      <c r="G175" s="311">
        <f>C175-C174</f>
        <v>0</v>
      </c>
      <c r="H175" s="311">
        <f>C175-(D175+E175)</f>
        <v>92853</v>
      </c>
    </row>
    <row r="176" ht="22.65" customHeight="1">
      <c r="B176" s="339">
        <v>44057</v>
      </c>
      <c r="C176" s="312">
        <v>212211</v>
      </c>
      <c r="D176" s="313">
        <v>30406</v>
      </c>
      <c r="E176" s="313">
        <v>83848</v>
      </c>
      <c r="F176" s="313">
        <f>D176-D175</f>
        <v>35</v>
      </c>
      <c r="G176" s="313">
        <f>C176-C175</f>
        <v>5515</v>
      </c>
      <c r="H176" s="313">
        <f>C176-(D176+E176)</f>
        <v>97957</v>
      </c>
    </row>
    <row r="177" ht="22.65" customHeight="1">
      <c r="B177" s="339">
        <v>44058</v>
      </c>
      <c r="C177" s="310">
        <v>215521</v>
      </c>
      <c r="D177" s="311">
        <v>30409</v>
      </c>
      <c r="E177" s="311">
        <v>83848</v>
      </c>
      <c r="F177" s="311">
        <f>D177-D176</f>
        <v>3</v>
      </c>
      <c r="G177" s="311">
        <f>C177-C176</f>
        <v>3310</v>
      </c>
      <c r="H177" s="311">
        <f>C177-(D177+E177)</f>
        <v>101264</v>
      </c>
    </row>
    <row r="178" ht="22.65" customHeight="1">
      <c r="B178" s="339">
        <v>44059</v>
      </c>
      <c r="C178" s="312">
        <v>218536</v>
      </c>
      <c r="D178" s="313">
        <v>30410</v>
      </c>
      <c r="E178" s="313">
        <v>83848</v>
      </c>
      <c r="F178" s="313">
        <f>D178-D177</f>
        <v>1</v>
      </c>
      <c r="G178" s="313">
        <f>C178-C177</f>
        <v>3015</v>
      </c>
      <c r="H178" s="313">
        <f>C178-(D178+E178)</f>
        <v>104278</v>
      </c>
    </row>
    <row r="179" ht="22.65" customHeight="1">
      <c r="B179" s="339">
        <v>44060</v>
      </c>
      <c r="C179" s="310">
        <v>219029</v>
      </c>
      <c r="D179" s="311">
        <v>30429</v>
      </c>
      <c r="E179" s="311">
        <v>84065</v>
      </c>
      <c r="F179" s="311">
        <f>D179-D178</f>
        <v>19</v>
      </c>
      <c r="G179" s="311">
        <f>C179-C178</f>
        <v>493</v>
      </c>
      <c r="H179" s="311">
        <f>C179-(D179+E179)</f>
        <v>104535</v>
      </c>
    </row>
    <row r="180" ht="22.65" customHeight="1">
      <c r="B180" s="339">
        <v>44061</v>
      </c>
      <c r="C180" s="312">
        <v>221267</v>
      </c>
      <c r="D180" s="313">
        <v>30451</v>
      </c>
      <c r="E180" s="313">
        <v>84309</v>
      </c>
      <c r="F180" s="313">
        <f>D180-D179</f>
        <v>22</v>
      </c>
      <c r="G180" s="313">
        <f>C180-C179</f>
        <v>2238</v>
      </c>
      <c r="H180" s="313">
        <f>C180-(D180+E180)</f>
        <v>106507</v>
      </c>
    </row>
    <row r="181" ht="22.65" customHeight="1">
      <c r="B181" s="339">
        <v>44062</v>
      </c>
      <c r="C181" s="310">
        <v>225043</v>
      </c>
      <c r="D181" s="311">
        <v>30468</v>
      </c>
      <c r="E181" s="311">
        <v>84467</v>
      </c>
      <c r="F181" s="311">
        <f>D181-D180</f>
        <v>17</v>
      </c>
      <c r="G181" s="311">
        <f>C181-C180</f>
        <v>3776</v>
      </c>
      <c r="H181" s="311">
        <f>C181-(D181+E181)</f>
        <v>110108</v>
      </c>
    </row>
    <row r="182" ht="22.65" customHeight="1">
      <c r="B182" s="339">
        <v>44063</v>
      </c>
      <c r="C182" s="312">
        <v>229814</v>
      </c>
      <c r="D182" s="313">
        <v>30480</v>
      </c>
      <c r="E182" s="313">
        <v>84642</v>
      </c>
      <c r="F182" s="313">
        <f>D182-D181</f>
        <v>12</v>
      </c>
      <c r="G182" s="313">
        <f>C182-C181</f>
        <v>4771</v>
      </c>
      <c r="H182" s="313">
        <f>C182-(D182+E182)</f>
        <v>114692</v>
      </c>
    </row>
    <row r="183" ht="22.65" customHeight="1">
      <c r="B183" s="339">
        <v>44064</v>
      </c>
      <c r="C183" s="310">
        <v>234400</v>
      </c>
      <c r="D183" s="311">
        <v>30503</v>
      </c>
      <c r="E183" s="311">
        <v>84829</v>
      </c>
      <c r="F183" s="311">
        <f>D183-D182</f>
        <v>23</v>
      </c>
      <c r="G183" s="311">
        <f>C183-C182</f>
        <v>4586</v>
      </c>
      <c r="H183" s="311">
        <f>C183-(D183+E183)</f>
        <v>119068</v>
      </c>
    </row>
    <row r="184" ht="22.65" customHeight="1">
      <c r="B184" s="339">
        <v>44065</v>
      </c>
      <c r="C184" s="312">
        <v>238002</v>
      </c>
      <c r="D184" s="313">
        <v>30512</v>
      </c>
      <c r="E184" s="313">
        <v>84950</v>
      </c>
      <c r="F184" s="313">
        <f>D184-D183</f>
        <v>9</v>
      </c>
      <c r="G184" s="313">
        <f>C184-C183</f>
        <v>3602</v>
      </c>
      <c r="H184" s="313">
        <f>C184-(D184+E184)</f>
        <v>122540</v>
      </c>
    </row>
    <row r="185" ht="22.65" customHeight="1">
      <c r="B185" s="339">
        <v>44066</v>
      </c>
      <c r="C185" s="310">
        <v>242899</v>
      </c>
      <c r="D185" s="311">
        <v>30513</v>
      </c>
      <c r="E185" s="311">
        <v>84973</v>
      </c>
      <c r="F185" s="311">
        <f>D185-D184</f>
        <v>1</v>
      </c>
      <c r="G185" s="311">
        <f>C185-C184</f>
        <v>4897</v>
      </c>
      <c r="H185" s="311">
        <f>C185-(D185+E185)</f>
        <v>127413</v>
      </c>
    </row>
    <row r="186" ht="22.65" customHeight="1">
      <c r="B186" s="339">
        <v>44067</v>
      </c>
      <c r="C186" s="312">
        <v>244854</v>
      </c>
      <c r="D186" s="313">
        <v>30528</v>
      </c>
      <c r="E186" s="313">
        <v>85199</v>
      </c>
      <c r="F186" s="313">
        <f>D186-D185</f>
        <v>15</v>
      </c>
      <c r="G186" s="313">
        <f>C186-C185</f>
        <v>1955</v>
      </c>
      <c r="H186" s="313">
        <f>C186-(D186+E186)</f>
        <v>129127</v>
      </c>
    </row>
    <row r="187" ht="22.65" customHeight="1">
      <c r="B187" s="339">
        <v>44068</v>
      </c>
      <c r="C187" s="310">
        <v>248158</v>
      </c>
      <c r="D187" s="311">
        <v>30544</v>
      </c>
      <c r="E187" s="311">
        <v>85524</v>
      </c>
      <c r="F187" s="311">
        <f>D187-D186</f>
        <v>16</v>
      </c>
      <c r="G187" s="311">
        <f>C187-C186</f>
        <v>3304</v>
      </c>
      <c r="H187" s="311">
        <f>C187-(D187+E187)</f>
        <v>132090</v>
      </c>
    </row>
    <row r="188" ht="22.65" customHeight="1">
      <c r="B188" s="339">
        <v>44069</v>
      </c>
      <c r="C188" s="312">
        <v>253587</v>
      </c>
      <c r="D188" s="313">
        <v>30544</v>
      </c>
      <c r="E188" s="313">
        <v>85524</v>
      </c>
      <c r="F188" s="313">
        <f>D188-D187</f>
        <v>0</v>
      </c>
      <c r="G188" s="313">
        <f>C188-C187</f>
        <v>5429</v>
      </c>
      <c r="H188" s="313">
        <f>C188-(D188+E188)</f>
        <v>137519</v>
      </c>
    </row>
    <row r="189" ht="22.65" customHeight="1">
      <c r="B189" s="339">
        <v>44070</v>
      </c>
      <c r="C189" s="310">
        <v>259698</v>
      </c>
      <c r="D189" s="311">
        <v>30576</v>
      </c>
      <c r="E189" s="311">
        <v>85984</v>
      </c>
      <c r="F189" s="311">
        <f>D189-D188</f>
        <v>32</v>
      </c>
      <c r="G189" s="311">
        <f>C189-C188</f>
        <v>6111</v>
      </c>
      <c r="H189" s="311">
        <f>C189-(D189+E189)</f>
        <v>143138</v>
      </c>
    </row>
    <row r="190" ht="22.65" customHeight="1">
      <c r="B190" s="339">
        <v>44071</v>
      </c>
      <c r="C190" s="312">
        <v>267077</v>
      </c>
      <c r="D190" s="313">
        <v>30596</v>
      </c>
      <c r="E190" s="313">
        <v>86177</v>
      </c>
      <c r="F190" s="313">
        <f>D190-D189</f>
        <v>20</v>
      </c>
      <c r="G190" s="313">
        <f>C190-C189</f>
        <v>7379</v>
      </c>
      <c r="H190" s="313">
        <f>C190-(D190+E190)</f>
        <v>150304</v>
      </c>
    </row>
    <row r="191" ht="22.65" customHeight="1">
      <c r="B191" s="339">
        <v>44072</v>
      </c>
      <c r="C191" s="310">
        <v>272530</v>
      </c>
      <c r="D191" s="311">
        <v>30602</v>
      </c>
      <c r="E191" s="311">
        <v>86298</v>
      </c>
      <c r="F191" s="311">
        <f>D191-D190</f>
        <v>6</v>
      </c>
      <c r="G191" s="311">
        <f>C191-C190</f>
        <v>5453</v>
      </c>
      <c r="H191" s="311">
        <f>C191-(D191+E191)</f>
        <v>155630</v>
      </c>
    </row>
    <row r="192" ht="22.65" customHeight="1">
      <c r="B192" s="339">
        <v>44073</v>
      </c>
      <c r="C192" s="312">
        <v>277943</v>
      </c>
      <c r="D192" s="313">
        <v>30606</v>
      </c>
      <c r="E192" s="313">
        <v>86310</v>
      </c>
      <c r="F192" s="313">
        <f>D192-D191</f>
        <v>4</v>
      </c>
      <c r="G192" s="313">
        <f>C192-C191</f>
        <v>5413</v>
      </c>
      <c r="H192" s="313">
        <f>C192-(D192+E192)</f>
        <v>161027</v>
      </c>
    </row>
    <row r="193" ht="22.65" customHeight="1">
      <c r="B193" s="339">
        <v>44074</v>
      </c>
      <c r="C193" s="310">
        <v>281025</v>
      </c>
      <c r="D193" s="311">
        <v>30635</v>
      </c>
      <c r="E193" s="311">
        <v>86469</v>
      </c>
      <c r="F193" s="311">
        <f>D193-D192</f>
        <v>29</v>
      </c>
      <c r="G193" s="311">
        <f>C193-C192</f>
        <v>3082</v>
      </c>
      <c r="H193" s="311">
        <f>C193-(D193+E193)</f>
        <v>163921</v>
      </c>
    </row>
    <row r="194" ht="22.65" customHeight="1">
      <c r="B194" s="339">
        <v>44075</v>
      </c>
      <c r="C194" s="312">
        <v>286007</v>
      </c>
      <c r="D194" s="313">
        <v>30661</v>
      </c>
      <c r="E194" s="313">
        <v>86712</v>
      </c>
      <c r="F194" s="313">
        <f>D194-D193</f>
        <v>26</v>
      </c>
      <c r="G194" s="313">
        <f>C194-C193</f>
        <v>4982</v>
      </c>
      <c r="H194" s="313">
        <f>C194-(D194+E194)</f>
        <v>168634</v>
      </c>
    </row>
    <row r="195" ht="22.65" customHeight="1">
      <c r="B195" s="339">
        <v>44076</v>
      </c>
      <c r="C195" s="310">
        <v>293024</v>
      </c>
      <c r="D195" s="311">
        <v>30686</v>
      </c>
      <c r="E195" s="311">
        <v>86963</v>
      </c>
      <c r="F195" s="311">
        <f>D195-D194</f>
        <v>25</v>
      </c>
      <c r="G195" s="311">
        <f>C195-C194</f>
        <v>7017</v>
      </c>
      <c r="H195" s="311">
        <f>C195-(D195+E195)</f>
        <v>175375</v>
      </c>
    </row>
    <row r="196" ht="22.65" customHeight="1">
      <c r="B196" s="339">
        <v>44077</v>
      </c>
      <c r="C196" s="312">
        <v>300181</v>
      </c>
      <c r="D196" s="313">
        <v>30706</v>
      </c>
      <c r="E196" s="313">
        <v>87206</v>
      </c>
      <c r="F196" s="313">
        <f>D196-D195</f>
        <v>20</v>
      </c>
      <c r="G196" s="313">
        <f>C196-C195</f>
        <v>7157</v>
      </c>
      <c r="H196" s="313">
        <f>C196-(D196+E196)</f>
        <v>182269</v>
      </c>
    </row>
    <row r="197" ht="22.65" customHeight="1">
      <c r="B197" s="339">
        <v>44078</v>
      </c>
      <c r="C197" s="310">
        <v>309156</v>
      </c>
      <c r="D197" s="311">
        <v>30686</v>
      </c>
      <c r="E197" s="311">
        <v>87447</v>
      </c>
      <c r="F197" s="311">
        <f>D197-D196</f>
        <v>-20</v>
      </c>
      <c r="G197" s="311">
        <f>C197-C196</f>
        <v>8975</v>
      </c>
      <c r="H197" s="311">
        <f>C197-(D197+E197)</f>
        <v>191023</v>
      </c>
    </row>
    <row r="198" ht="22.65" customHeight="1">
      <c r="B198" s="339">
        <v>44079</v>
      </c>
      <c r="C198" s="312">
        <v>317706</v>
      </c>
      <c r="D198" s="313">
        <v>30698</v>
      </c>
      <c r="E198" s="313">
        <v>87579</v>
      </c>
      <c r="F198" s="313">
        <f>D198-D197</f>
        <v>12</v>
      </c>
      <c r="G198" s="313">
        <f>C198-C197</f>
        <v>8550</v>
      </c>
      <c r="H198" s="313">
        <f>C198-(D198+E198)</f>
        <v>199429</v>
      </c>
    </row>
    <row r="199" ht="22.65" customHeight="1">
      <c r="B199" s="339">
        <v>44080</v>
      </c>
      <c r="C199" s="310">
        <v>324777</v>
      </c>
      <c r="D199" s="311">
        <v>30701</v>
      </c>
      <c r="E199" s="311">
        <v>87608</v>
      </c>
      <c r="F199" s="311">
        <f>D199-D198</f>
        <v>3</v>
      </c>
      <c r="G199" s="311">
        <f>C199-C198</f>
        <v>7071</v>
      </c>
      <c r="H199" s="311">
        <f>C199-(D199+E199)</f>
        <v>206468</v>
      </c>
    </row>
    <row r="200" ht="22.65" customHeight="1">
      <c r="B200" s="339">
        <v>44081</v>
      </c>
      <c r="C200" s="312">
        <v>328980</v>
      </c>
      <c r="D200" s="313">
        <v>30726</v>
      </c>
      <c r="E200" s="313">
        <v>87836</v>
      </c>
      <c r="F200" s="313">
        <f>D200-D199</f>
        <v>25</v>
      </c>
      <c r="G200" s="313">
        <f>C200-C199</f>
        <v>4203</v>
      </c>
      <c r="H200" s="313">
        <f>C200-(D200+E200)</f>
        <v>210418</v>
      </c>
    </row>
    <row r="201" ht="22.65" customHeight="1">
      <c r="B201" s="339">
        <v>44082</v>
      </c>
      <c r="C201" s="310">
        <v>335524</v>
      </c>
      <c r="D201" s="311">
        <v>30764</v>
      </c>
      <c r="E201" s="311">
        <v>88226</v>
      </c>
      <c r="F201" s="311">
        <f>D201-D200</f>
        <v>38</v>
      </c>
      <c r="G201" s="311">
        <f>C201-C200</f>
        <v>6544</v>
      </c>
      <c r="H201" s="311">
        <f>C201-(D201+E201)</f>
        <v>216534</v>
      </c>
    </row>
    <row r="202" ht="22.65" customHeight="1">
      <c r="B202" s="339">
        <v>44083</v>
      </c>
      <c r="C202" s="312">
        <v>344101</v>
      </c>
      <c r="D202" s="313">
        <v>30794</v>
      </c>
      <c r="E202" s="313">
        <v>88524</v>
      </c>
      <c r="F202" s="313">
        <f>D202-D201</f>
        <v>30</v>
      </c>
      <c r="G202" s="313">
        <f>C202-C201</f>
        <v>8577</v>
      </c>
      <c r="H202" s="313">
        <f>C202-(D202+E202)</f>
        <v>224783</v>
      </c>
    </row>
    <row r="203" ht="22.65" customHeight="1">
      <c r="B203" s="339">
        <v>44084</v>
      </c>
      <c r="C203" s="310">
        <v>353944</v>
      </c>
      <c r="D203" s="311">
        <v>30813</v>
      </c>
      <c r="E203" s="311">
        <v>88742</v>
      </c>
      <c r="F203" s="311">
        <f>D203-D202</f>
        <v>19</v>
      </c>
      <c r="G203" s="311">
        <f>C203-C202</f>
        <v>9843</v>
      </c>
      <c r="H203" s="311">
        <f>C203-(D203+E203)</f>
        <v>234389</v>
      </c>
    </row>
    <row r="204" ht="22.65" customHeight="1">
      <c r="B204" s="339">
        <v>44085</v>
      </c>
      <c r="C204" s="312">
        <v>363350</v>
      </c>
      <c r="D204" s="313">
        <v>30893</v>
      </c>
      <c r="E204" s="313">
        <v>89059</v>
      </c>
      <c r="F204" s="313">
        <f>D204-D203</f>
        <v>80</v>
      </c>
      <c r="G204" s="313">
        <f>C204-C203</f>
        <v>9406</v>
      </c>
      <c r="H204" s="313">
        <f>C204-(D204+E204)</f>
        <v>243398</v>
      </c>
    </row>
    <row r="205" ht="22.65" customHeight="1">
      <c r="B205" s="339">
        <v>44086</v>
      </c>
      <c r="C205" s="310">
        <v>373911</v>
      </c>
      <c r="D205" s="311">
        <v>30910</v>
      </c>
      <c r="E205" s="311">
        <v>89231</v>
      </c>
      <c r="F205" s="311">
        <f>D205-D204</f>
        <v>17</v>
      </c>
      <c r="G205" s="311">
        <f>C205-C204</f>
        <v>10561</v>
      </c>
      <c r="H205" s="311">
        <f>C205-(D205+E205)</f>
        <v>253770</v>
      </c>
    </row>
    <row r="206" ht="22.65" customHeight="1">
      <c r="B206" s="339">
        <v>44087</v>
      </c>
      <c r="C206" s="312">
        <v>381094</v>
      </c>
      <c r="D206" s="313">
        <v>30916</v>
      </c>
      <c r="E206" s="313">
        <v>89270</v>
      </c>
      <c r="F206" s="313">
        <f>D206-D205</f>
        <v>6</v>
      </c>
      <c r="G206" s="313">
        <f>C206-C205</f>
        <v>7183</v>
      </c>
      <c r="H206" s="313">
        <f>C206-(D206+E206)</f>
        <v>260908</v>
      </c>
    </row>
    <row r="207" ht="22.65" customHeight="1">
      <c r="B207" s="339">
        <v>44088</v>
      </c>
      <c r="C207" s="310">
        <v>387252</v>
      </c>
      <c r="D207" s="311">
        <v>30950</v>
      </c>
      <c r="E207" s="311">
        <v>89507</v>
      </c>
      <c r="F207" s="311">
        <f>D207-D206</f>
        <v>34</v>
      </c>
      <c r="G207" s="311">
        <f>C207-C206</f>
        <v>6158</v>
      </c>
      <c r="H207" s="311">
        <f>C207-(D207+E207)</f>
        <v>266795</v>
      </c>
    </row>
    <row r="208" ht="22.65" customHeight="1">
      <c r="B208" s="339">
        <v>44089</v>
      </c>
      <c r="C208" s="312">
        <v>395104</v>
      </c>
      <c r="D208" s="313">
        <v>30999</v>
      </c>
      <c r="E208" s="313">
        <v>89891</v>
      </c>
      <c r="F208" s="313">
        <f>D208-D207</f>
        <v>49</v>
      </c>
      <c r="G208" s="313">
        <f>C208-C207</f>
        <v>7852</v>
      </c>
      <c r="H208" s="313">
        <f>C208-(D208+E208)</f>
        <v>274214</v>
      </c>
    </row>
    <row r="209" ht="22.65" customHeight="1">
      <c r="B209" s="339">
        <v>44090</v>
      </c>
      <c r="C209" s="310">
        <v>404888</v>
      </c>
      <c r="D209" s="311">
        <v>31045</v>
      </c>
      <c r="E209" s="311">
        <v>90335</v>
      </c>
      <c r="F209" s="311">
        <f>D209-D208</f>
        <v>46</v>
      </c>
      <c r="G209" s="311">
        <f>C209-C208</f>
        <v>9784</v>
      </c>
      <c r="H209" s="311">
        <f>C209-(D209+E209)</f>
        <v>283508</v>
      </c>
    </row>
    <row r="210" ht="22.65" customHeight="1">
      <c r="B210" s="339">
        <v>44091</v>
      </c>
      <c r="C210" s="312">
        <v>415481</v>
      </c>
      <c r="D210" s="313">
        <v>31095</v>
      </c>
      <c r="E210" s="313">
        <v>90840</v>
      </c>
      <c r="F210" s="313">
        <f>D210-D209</f>
        <v>50</v>
      </c>
      <c r="G210" s="313">
        <f>C210-C209</f>
        <v>10593</v>
      </c>
      <c r="H210" s="313">
        <f>C210-(D210+E210)</f>
        <v>293546</v>
      </c>
    </row>
    <row r="211" ht="22.65" customHeight="1">
      <c r="B211" s="339">
        <v>44092</v>
      </c>
      <c r="C211" s="310">
        <v>428696</v>
      </c>
      <c r="D211" s="311">
        <v>31249</v>
      </c>
      <c r="E211" s="311">
        <v>91574</v>
      </c>
      <c r="F211" s="311">
        <f>D211-D210</f>
        <v>154</v>
      </c>
      <c r="G211" s="311">
        <f>C211-C210</f>
        <v>13215</v>
      </c>
      <c r="H211" s="311">
        <f>C211-(D211+E211)</f>
        <v>305873</v>
      </c>
    </row>
    <row r="212" ht="22.65" customHeight="1">
      <c r="B212" s="339">
        <v>44093</v>
      </c>
      <c r="C212" s="312">
        <v>442194</v>
      </c>
      <c r="D212" s="313">
        <v>31274</v>
      </c>
      <c r="E212" s="313">
        <v>92319</v>
      </c>
      <c r="F212" s="313">
        <f>D212-D211</f>
        <v>25</v>
      </c>
      <c r="G212" s="313">
        <f>C212-C211</f>
        <v>13498</v>
      </c>
      <c r="H212" s="313">
        <f>C212-(D212+E212)</f>
        <v>318601</v>
      </c>
    </row>
    <row r="213" ht="22.65" customHeight="1">
      <c r="B213" s="339">
        <v>44094</v>
      </c>
      <c r="C213" s="310">
        <v>452763</v>
      </c>
      <c r="D213" s="311">
        <v>31285</v>
      </c>
      <c r="E213" s="311">
        <v>92582</v>
      </c>
      <c r="F213" s="311">
        <f>D213-D212</f>
        <v>11</v>
      </c>
      <c r="G213" s="311">
        <f>C213-C212</f>
        <v>10569</v>
      </c>
      <c r="H213" s="311">
        <f>C213-(D213+E213)</f>
        <v>328896</v>
      </c>
    </row>
    <row r="214" ht="22.65" customHeight="1">
      <c r="B214" s="339">
        <v>44095</v>
      </c>
      <c r="C214" s="312">
        <v>458061</v>
      </c>
      <c r="D214" s="313">
        <v>31338</v>
      </c>
      <c r="E214" s="313">
        <v>93008</v>
      </c>
      <c r="F214" s="313">
        <f>D214-D213</f>
        <v>53</v>
      </c>
      <c r="G214" s="313">
        <f>C214-C213</f>
        <v>5298</v>
      </c>
      <c r="H214" s="313">
        <f>C214-(D214+E214)</f>
        <v>333715</v>
      </c>
    </row>
    <row r="215" ht="22.65" customHeight="1">
      <c r="B215" s="339">
        <v>44096</v>
      </c>
      <c r="C215" s="310">
        <v>468069</v>
      </c>
      <c r="D215" s="311">
        <v>31416</v>
      </c>
      <c r="E215" s="311">
        <v>93538</v>
      </c>
      <c r="F215" s="311">
        <f>D215-D214</f>
        <v>78</v>
      </c>
      <c r="G215" s="311">
        <f>C215-C214</f>
        <v>10008</v>
      </c>
      <c r="H215" s="311">
        <f>C215-(D215+E215)</f>
        <v>343115</v>
      </c>
    </row>
    <row r="216" ht="22.65" customHeight="1">
      <c r="B216" s="339">
        <v>44097</v>
      </c>
      <c r="C216" s="312">
        <v>481141</v>
      </c>
      <c r="D216" s="313">
        <v>31459</v>
      </c>
      <c r="E216" s="313">
        <v>93982</v>
      </c>
      <c r="F216" s="313">
        <f>D216-D215</f>
        <v>43</v>
      </c>
      <c r="G216" s="313">
        <f>C216-C215</f>
        <v>13072</v>
      </c>
      <c r="H216" s="313">
        <f>C216-(D216+E216)</f>
        <v>355700</v>
      </c>
    </row>
    <row r="217" ht="22.65" customHeight="1">
      <c r="B217" s="339">
        <v>44098</v>
      </c>
      <c r="C217" s="310">
        <v>497237</v>
      </c>
      <c r="D217" s="311">
        <v>31511</v>
      </c>
      <c r="E217" s="311">
        <v>94413</v>
      </c>
      <c r="F217" s="311">
        <f>D217-D216</f>
        <v>52</v>
      </c>
      <c r="G217" s="311">
        <f>C217-C216</f>
        <v>16096</v>
      </c>
      <c r="H217" s="311">
        <f>C217-(D217+E217)</f>
        <v>371313</v>
      </c>
    </row>
    <row r="218" ht="22.65" customHeight="1">
      <c r="B218" s="339">
        <v>44099</v>
      </c>
      <c r="C218" s="312">
        <v>513034</v>
      </c>
      <c r="D218" s="313">
        <v>31661</v>
      </c>
      <c r="E218" s="313">
        <v>94891</v>
      </c>
      <c r="F218" s="313">
        <f>D218-D217</f>
        <v>150</v>
      </c>
      <c r="G218" s="313">
        <f>C218-C217</f>
        <v>15797</v>
      </c>
      <c r="H218" s="313">
        <f>C218-(D218+E218)</f>
        <v>386482</v>
      </c>
    </row>
    <row r="219" ht="22.65" customHeight="1">
      <c r="B219" s="339">
        <v>44100</v>
      </c>
      <c r="C219" s="310">
        <v>527446</v>
      </c>
      <c r="D219" s="311">
        <v>31700</v>
      </c>
      <c r="E219" s="311">
        <v>95303</v>
      </c>
      <c r="F219" s="311">
        <f>D219-D218</f>
        <v>39</v>
      </c>
      <c r="G219" s="311">
        <f>C219-C218</f>
        <v>14412</v>
      </c>
      <c r="H219" s="311">
        <f>C219-(D219+E219)</f>
        <v>400443</v>
      </c>
    </row>
    <row r="220" ht="22.65" customHeight="1">
      <c r="B220" s="339">
        <v>44101</v>
      </c>
      <c r="C220" s="312">
        <v>538569</v>
      </c>
      <c r="D220" s="313">
        <v>31727</v>
      </c>
      <c r="E220" s="313">
        <v>95426</v>
      </c>
      <c r="F220" s="313">
        <f>D220-D219</f>
        <v>27</v>
      </c>
      <c r="G220" s="313">
        <f>C220-C219</f>
        <v>11123</v>
      </c>
      <c r="H220" s="313">
        <f>C220-(D220+E220)</f>
        <v>411416</v>
      </c>
    </row>
    <row r="221" ht="22.65" customHeight="1">
      <c r="B221" s="339">
        <v>44102</v>
      </c>
      <c r="C221" s="310">
        <v>542639</v>
      </c>
      <c r="D221" s="311">
        <v>31808</v>
      </c>
      <c r="E221" s="311">
        <v>95774</v>
      </c>
      <c r="F221" s="311">
        <f>D221-D220</f>
        <v>81</v>
      </c>
      <c r="G221" s="311">
        <f>C221-C220</f>
        <v>4070</v>
      </c>
      <c r="H221" s="311">
        <f>C221-(D221+E221)</f>
        <v>415057</v>
      </c>
    </row>
    <row r="222" ht="22.65" customHeight="1">
      <c r="B222" s="339">
        <v>44103</v>
      </c>
      <c r="C222" s="312">
        <v>550690</v>
      </c>
      <c r="D222" s="313">
        <v>31893</v>
      </c>
      <c r="E222" s="313">
        <v>96327</v>
      </c>
      <c r="F222" s="313">
        <f>D222-D221</f>
        <v>85</v>
      </c>
      <c r="G222" s="313">
        <f>C222-C221</f>
        <v>8051</v>
      </c>
      <c r="H222" s="313">
        <f>C222-(D222+E222)</f>
        <v>422470</v>
      </c>
    </row>
    <row r="223" ht="22.65" customHeight="1">
      <c r="B223" s="339">
        <v>44104</v>
      </c>
      <c r="C223" s="310">
        <v>563535</v>
      </c>
      <c r="D223" s="311">
        <v>31956</v>
      </c>
      <c r="E223" s="311">
        <v>96797</v>
      </c>
      <c r="F223" s="311">
        <f>D223-D222</f>
        <v>63</v>
      </c>
      <c r="G223" s="311">
        <f>C223-C222</f>
        <v>12845</v>
      </c>
      <c r="H223" s="311">
        <f>C223-(D223+E223)</f>
        <v>434782</v>
      </c>
    </row>
    <row r="224" ht="22.65" customHeight="1">
      <c r="B224" s="339">
        <v>44105</v>
      </c>
      <c r="C224" s="312">
        <v>577505</v>
      </c>
      <c r="D224" s="313">
        <v>32019</v>
      </c>
      <c r="E224" s="313">
        <v>97271</v>
      </c>
      <c r="F224" s="313">
        <f>D224-D223</f>
        <v>63</v>
      </c>
      <c r="G224" s="313">
        <f>C224-C223</f>
        <v>13970</v>
      </c>
      <c r="H224" s="313">
        <f>C224-(D224+E224)</f>
        <v>448215</v>
      </c>
    </row>
    <row r="225" ht="22.65" customHeight="1">
      <c r="B225" s="339">
        <v>44106</v>
      </c>
      <c r="C225" s="310">
        <v>589653</v>
      </c>
      <c r="D225" s="311">
        <v>32155</v>
      </c>
      <c r="E225" s="311">
        <v>97778</v>
      </c>
      <c r="F225" s="311">
        <f>D225-D224</f>
        <v>136</v>
      </c>
      <c r="G225" s="311">
        <f>C225-C224</f>
        <v>12148</v>
      </c>
      <c r="H225" s="311">
        <f>C225-(D225+E225)</f>
        <v>459720</v>
      </c>
    </row>
    <row r="226" ht="22.65" customHeight="1">
      <c r="B226" s="339">
        <v>44107</v>
      </c>
      <c r="C226" s="312">
        <v>606625</v>
      </c>
      <c r="D226" s="313">
        <v>32198</v>
      </c>
      <c r="E226" s="313">
        <v>98230</v>
      </c>
      <c r="F226" s="313">
        <f>D226-D225</f>
        <v>43</v>
      </c>
      <c r="G226" s="313">
        <f>C226-C225</f>
        <v>16972</v>
      </c>
      <c r="H226" s="313">
        <f>C226-(D226+E226)</f>
        <v>476197</v>
      </c>
    </row>
    <row r="227" ht="22.65" customHeight="1">
      <c r="B227" s="339">
        <v>44108</v>
      </c>
      <c r="C227" s="310">
        <v>619190</v>
      </c>
      <c r="D227" s="311">
        <v>32230</v>
      </c>
      <c r="E227" s="311">
        <v>98374</v>
      </c>
      <c r="F227" s="311">
        <f>D227-D226</f>
        <v>32</v>
      </c>
      <c r="G227" s="311">
        <f>C227-C226</f>
        <v>12565</v>
      </c>
      <c r="H227" s="311">
        <f>C227-(D227+E227)</f>
        <v>488586</v>
      </c>
    </row>
    <row r="228" ht="22.65" customHeight="1">
      <c r="B228" s="339">
        <v>44109</v>
      </c>
      <c r="C228" s="312">
        <v>624274</v>
      </c>
      <c r="D228" s="313">
        <v>32299</v>
      </c>
      <c r="E228" s="313">
        <v>98680</v>
      </c>
      <c r="F228" s="313">
        <f>D228-D227</f>
        <v>69</v>
      </c>
      <c r="G228" s="313">
        <f>C228-C227</f>
        <v>5084</v>
      </c>
      <c r="H228" s="313">
        <f>C228-(D228+E228)</f>
        <v>493295</v>
      </c>
    </row>
    <row r="229" ht="22.65" customHeight="1">
      <c r="B229" s="339">
        <v>44110</v>
      </c>
      <c r="C229" s="310">
        <v>634763</v>
      </c>
      <c r="D229" s="311">
        <v>32365</v>
      </c>
      <c r="E229" s="311">
        <v>99295</v>
      </c>
      <c r="F229" s="311">
        <f>D229-D228</f>
        <v>66</v>
      </c>
      <c r="G229" s="311">
        <f>C229-C228</f>
        <v>10489</v>
      </c>
      <c r="H229" s="311">
        <f>C229-(D229+E229)</f>
        <v>503103</v>
      </c>
    </row>
    <row r="230" ht="22.65" customHeight="1">
      <c r="B230" s="339">
        <v>44111</v>
      </c>
      <c r="C230" s="312">
        <v>653509</v>
      </c>
      <c r="D230" s="313">
        <v>32445</v>
      </c>
      <c r="E230" s="313">
        <v>99793</v>
      </c>
      <c r="F230" s="313">
        <f>D230-D229</f>
        <v>80</v>
      </c>
      <c r="G230" s="313">
        <f>C230-C229</f>
        <v>18746</v>
      </c>
      <c r="H230" s="313">
        <f>C230-(D230+E230)</f>
        <v>521271</v>
      </c>
    </row>
    <row r="231" ht="22.65" customHeight="1">
      <c r="B231" s="339">
        <v>44112</v>
      </c>
      <c r="C231" s="310">
        <v>671638</v>
      </c>
      <c r="D231" s="311">
        <v>32521</v>
      </c>
      <c r="E231" s="311">
        <v>100306</v>
      </c>
      <c r="F231" s="311">
        <f>D231-D230</f>
        <v>76</v>
      </c>
      <c r="G231" s="311">
        <f>C231-C230</f>
        <v>18129</v>
      </c>
      <c r="H231" s="311">
        <f>C231-(D231+E231)</f>
        <v>538811</v>
      </c>
    </row>
    <row r="232" ht="22.65" customHeight="1">
      <c r="B232" s="339">
        <v>44113</v>
      </c>
      <c r="C232" s="312">
        <v>691977</v>
      </c>
      <c r="D232" s="313">
        <v>32630</v>
      </c>
      <c r="E232" s="313">
        <v>100828</v>
      </c>
      <c r="F232" s="313">
        <f>D232-D231</f>
        <v>109</v>
      </c>
      <c r="G232" s="313">
        <f>C232-C231</f>
        <v>20339</v>
      </c>
      <c r="H232" s="313">
        <f>C232-(D232+E232)</f>
        <v>558519</v>
      </c>
    </row>
    <row r="233" ht="22.65" customHeight="1">
      <c r="B233" s="339">
        <v>44114</v>
      </c>
      <c r="C233" s="310">
        <v>718873</v>
      </c>
      <c r="D233" s="311">
        <v>32684</v>
      </c>
      <c r="E233" s="311">
        <v>101311</v>
      </c>
      <c r="F233" s="311">
        <f>D233-D232</f>
        <v>54</v>
      </c>
      <c r="G233" s="311">
        <f>C233-C232</f>
        <v>26896</v>
      </c>
      <c r="H233" s="311">
        <f>C233-(D233+E233)</f>
        <v>584878</v>
      </c>
    </row>
    <row r="234" ht="22.65" customHeight="1">
      <c r="B234" s="339">
        <v>44115</v>
      </c>
      <c r="C234" s="312">
        <v>734974</v>
      </c>
      <c r="D234" s="313">
        <v>32730</v>
      </c>
      <c r="E234" s="313">
        <v>101491</v>
      </c>
      <c r="F234" s="313">
        <f>D234-D233</f>
        <v>46</v>
      </c>
      <c r="G234" s="313">
        <f>C234-C233</f>
        <v>16101</v>
      </c>
      <c r="H234" s="313">
        <f>C234-(D234+E234)</f>
        <v>600753</v>
      </c>
    </row>
    <row r="235" ht="22.65" customHeight="1">
      <c r="B235" s="339">
        <v>44116</v>
      </c>
      <c r="C235" s="310">
        <v>743479</v>
      </c>
      <c r="D235" s="311">
        <v>32825</v>
      </c>
      <c r="E235" s="311">
        <v>101899</v>
      </c>
      <c r="F235" s="311">
        <f>D235-D234</f>
        <v>95</v>
      </c>
      <c r="G235" s="311">
        <f>C235-C234</f>
        <v>8505</v>
      </c>
      <c r="H235" s="311">
        <f>C235-(D235+E235)</f>
        <v>608755</v>
      </c>
    </row>
    <row r="236" ht="22.65" customHeight="1">
      <c r="B236" s="339">
        <v>44117</v>
      </c>
      <c r="C236" s="312">
        <v>756472</v>
      </c>
      <c r="D236" s="313">
        <v>32933</v>
      </c>
      <c r="E236" s="313">
        <v>102680</v>
      </c>
      <c r="F236" s="313">
        <f>D236-D235</f>
        <v>108</v>
      </c>
      <c r="G236" s="313">
        <f>C236-C235</f>
        <v>12993</v>
      </c>
      <c r="H236" s="313">
        <f>C236-(D236+E236)</f>
        <v>620859</v>
      </c>
    </row>
    <row r="237" ht="22.65" customHeight="1">
      <c r="B237" s="339">
        <v>44118</v>
      </c>
      <c r="C237" s="310">
        <v>779063</v>
      </c>
      <c r="D237" s="311">
        <v>33037</v>
      </c>
      <c r="E237" s="311">
        <v>103413</v>
      </c>
      <c r="F237" s="311">
        <f>D237-D236</f>
        <v>104</v>
      </c>
      <c r="G237" s="311">
        <f>C237-C236</f>
        <v>22591</v>
      </c>
      <c r="H237" s="311">
        <f>C237-(D237+E237)</f>
        <v>642613</v>
      </c>
    </row>
    <row r="238" ht="22.65" customHeight="1">
      <c r="B238" s="339">
        <v>44119</v>
      </c>
      <c r="C238" s="312">
        <v>809684</v>
      </c>
      <c r="D238" s="313">
        <v>33125</v>
      </c>
      <c r="E238" s="313">
        <v>104082</v>
      </c>
      <c r="F238" s="313">
        <f>D238-D237</f>
        <v>88</v>
      </c>
      <c r="G238" s="313">
        <f>C238-C237</f>
        <v>30621</v>
      </c>
      <c r="H238" s="313">
        <f>C238-(D238+E238)</f>
        <v>672477</v>
      </c>
    </row>
    <row r="239" ht="22.65" customHeight="1">
      <c r="B239" s="339">
        <v>44120</v>
      </c>
      <c r="C239" s="310">
        <v>834770</v>
      </c>
      <c r="D239" s="311">
        <v>33303</v>
      </c>
      <c r="E239" s="311">
        <v>104696</v>
      </c>
      <c r="F239" s="311">
        <f>D239-D238</f>
        <v>178</v>
      </c>
      <c r="G239" s="311">
        <f>C239-C238</f>
        <v>25086</v>
      </c>
      <c r="H239" s="311">
        <f>C239-(D239+E239)</f>
        <v>696771</v>
      </c>
    </row>
    <row r="240" ht="22.65" customHeight="1">
      <c r="B240" s="339">
        <v>44121</v>
      </c>
      <c r="C240" s="312">
        <v>867197</v>
      </c>
      <c r="D240" s="313">
        <v>33392</v>
      </c>
      <c r="E240" s="313">
        <v>105194</v>
      </c>
      <c r="F240" s="313">
        <f>D240-D239</f>
        <v>89</v>
      </c>
      <c r="G240" s="313">
        <f>C240-C239</f>
        <v>32427</v>
      </c>
      <c r="H240" s="313">
        <f>C240-(D240+E240)</f>
        <v>728611</v>
      </c>
    </row>
    <row r="241" ht="22.65" customHeight="1">
      <c r="B241" s="339">
        <v>44122</v>
      </c>
      <c r="C241" s="310">
        <v>897034</v>
      </c>
      <c r="D241" s="311">
        <v>33477</v>
      </c>
      <c r="E241" s="311">
        <v>105431</v>
      </c>
      <c r="F241" s="311">
        <f>D241-D240</f>
        <v>85</v>
      </c>
      <c r="G241" s="311">
        <f>C241-C240</f>
        <v>29837</v>
      </c>
      <c r="H241" s="311">
        <f>C241-(D241+E241)</f>
        <v>758126</v>
      </c>
    </row>
    <row r="242" ht="22.65" customHeight="1">
      <c r="B242" s="339">
        <v>44123</v>
      </c>
      <c r="C242" s="312">
        <v>910277</v>
      </c>
      <c r="D242" s="313">
        <v>33623</v>
      </c>
      <c r="E242" s="313">
        <v>105935</v>
      </c>
      <c r="F242" s="313">
        <f>D242-D241</f>
        <v>146</v>
      </c>
      <c r="G242" s="313">
        <f>C242-C241</f>
        <v>13243</v>
      </c>
      <c r="H242" s="313">
        <f>C242-(D242+E242)</f>
        <v>770719</v>
      </c>
    </row>
    <row r="243" ht="22.65" customHeight="1">
      <c r="B243" s="339">
        <v>44124</v>
      </c>
      <c r="C243" s="310">
        <v>930745</v>
      </c>
      <c r="D243" s="311">
        <v>33885</v>
      </c>
      <c r="E243" s="311">
        <v>106839</v>
      </c>
      <c r="F243" s="311">
        <f>D243-D242</f>
        <v>262</v>
      </c>
      <c r="G243" s="311">
        <f>C243-C242</f>
        <v>20468</v>
      </c>
      <c r="H243" s="311">
        <f>C243-(D243+E243)</f>
        <v>790021</v>
      </c>
    </row>
    <row r="244" ht="22.65" customHeight="1">
      <c r="B244" s="339">
        <v>44125</v>
      </c>
      <c r="C244" s="312">
        <v>957421</v>
      </c>
      <c r="D244" s="313">
        <v>34048</v>
      </c>
      <c r="E244" s="313">
        <v>107652</v>
      </c>
      <c r="F244" s="313">
        <f>D244-D243</f>
        <v>163</v>
      </c>
      <c r="G244" s="313">
        <f>C244-C243</f>
        <v>26676</v>
      </c>
      <c r="H244" s="313">
        <f>C244-(D244+E244)</f>
        <v>815721</v>
      </c>
    </row>
    <row r="245" ht="22.65" customHeight="1">
      <c r="B245" s="339">
        <v>44126</v>
      </c>
      <c r="C245" s="310">
        <v>999043</v>
      </c>
      <c r="D245" s="311">
        <v>34210</v>
      </c>
      <c r="E245" s="311">
        <v>108599</v>
      </c>
      <c r="F245" s="311">
        <f>D245-D244</f>
        <v>162</v>
      </c>
      <c r="G245" s="311">
        <f>C245-C244</f>
        <v>41622</v>
      </c>
      <c r="H245" s="311">
        <f>C245-(D245+E245)</f>
        <v>856234</v>
      </c>
    </row>
    <row r="246" ht="22.65" customHeight="1">
      <c r="B246" s="339">
        <v>44127</v>
      </c>
      <c r="C246" s="312">
        <v>1041075</v>
      </c>
      <c r="D246" s="313">
        <v>34508</v>
      </c>
      <c r="E246" s="313">
        <v>109486</v>
      </c>
      <c r="F246" s="313">
        <f>D246-D245</f>
        <v>298</v>
      </c>
      <c r="G246" s="313">
        <f>C246-C245</f>
        <v>42032</v>
      </c>
      <c r="H246" s="313">
        <f>C246-(D246+E246)</f>
        <v>897081</v>
      </c>
    </row>
    <row r="247" ht="22.65" customHeight="1">
      <c r="B247" s="339">
        <v>44128</v>
      </c>
      <c r="C247" s="310">
        <v>1086497</v>
      </c>
      <c r="D247" s="311">
        <v>34645</v>
      </c>
      <c r="E247" s="311">
        <v>110322</v>
      </c>
      <c r="F247" s="311">
        <f>D247-D246</f>
        <v>137</v>
      </c>
      <c r="G247" s="311">
        <f>C247-C246</f>
        <v>45422</v>
      </c>
      <c r="H247" s="311">
        <f>C247-(D247+E247)</f>
        <v>941530</v>
      </c>
    </row>
    <row r="248" ht="22.65" customHeight="1">
      <c r="B248" s="339">
        <v>44129</v>
      </c>
      <c r="C248" s="312">
        <v>1138507</v>
      </c>
      <c r="D248" s="313">
        <v>34761</v>
      </c>
      <c r="E248" s="313">
        <v>110660</v>
      </c>
      <c r="F248" s="313">
        <f>D248-D247</f>
        <v>116</v>
      </c>
      <c r="G248" s="313">
        <f>C248-C247</f>
        <v>52010</v>
      </c>
      <c r="H248" s="313">
        <f>C248-(D248+E248)</f>
        <v>993086</v>
      </c>
    </row>
    <row r="249" ht="22.65" customHeight="1">
      <c r="B249" s="339">
        <v>44130</v>
      </c>
      <c r="C249" s="310">
        <v>1165278</v>
      </c>
      <c r="D249" s="311">
        <v>35018</v>
      </c>
      <c r="E249" s="311">
        <v>111347</v>
      </c>
      <c r="F249" s="311">
        <f>D249-D248</f>
        <v>257</v>
      </c>
      <c r="G249" s="311">
        <f>C249-C248</f>
        <v>26771</v>
      </c>
      <c r="H249" s="311">
        <f>C249-(D249+E249)</f>
        <v>1018913</v>
      </c>
    </row>
    <row r="250" ht="22.65" customHeight="1">
      <c r="B250" s="339">
        <v>44131</v>
      </c>
      <c r="C250" s="312">
        <v>1198695</v>
      </c>
      <c r="D250" s="313">
        <v>35541</v>
      </c>
      <c r="E250" s="313">
        <v>112716</v>
      </c>
      <c r="F250" s="313">
        <f>D250-D249</f>
        <v>523</v>
      </c>
      <c r="G250" s="313">
        <f>C250-C249</f>
        <v>33417</v>
      </c>
      <c r="H250" s="313">
        <f>C250-(D250+E250)</f>
        <v>1050438</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50"/>
  <sheetViews>
    <sheetView workbookViewId="0" showGridLines="0" defaultGridColor="1"/>
  </sheetViews>
  <sheetFormatPr defaultColWidth="16.3333" defaultRowHeight="20.05" customHeight="1" outlineLevelRow="0" outlineLevelCol="0"/>
  <cols>
    <col min="1" max="1" width="15.7344" style="374" customWidth="1"/>
    <col min="2" max="8" width="16.3516" style="374" customWidth="1"/>
    <col min="9" max="16384" width="16.3516" style="374" customWidth="1"/>
  </cols>
  <sheetData>
    <row r="1" ht="74.55" customHeight="1"/>
    <row r="2" ht="36.45" customHeight="1">
      <c r="B2" t="s" s="2">
        <v>88</v>
      </c>
      <c r="C2" s="2"/>
      <c r="D2" s="2"/>
      <c r="E2" s="2"/>
      <c r="F2" s="2"/>
      <c r="G2" s="2"/>
      <c r="H2" s="2"/>
    </row>
    <row r="3" ht="49.5" customHeight="1">
      <c r="B3" t="s" s="3">
        <v>61</v>
      </c>
      <c r="C3" t="s" s="299">
        <v>89</v>
      </c>
      <c r="D3" t="s" s="301">
        <v>83</v>
      </c>
      <c r="E3" t="s" s="302">
        <v>64</v>
      </c>
      <c r="F3" t="s" s="301">
        <v>84</v>
      </c>
      <c r="G3" t="s" s="299">
        <v>85</v>
      </c>
      <c r="H3" t="s" s="303">
        <v>86</v>
      </c>
    </row>
    <row r="4" ht="22.9" customHeight="1">
      <c r="B4" s="346">
        <v>43885</v>
      </c>
      <c r="C4" s="307">
        <v>16</v>
      </c>
      <c r="D4" s="308">
        <v>0</v>
      </c>
      <c r="E4" s="308">
        <v>14</v>
      </c>
      <c r="F4" s="308">
        <v>0</v>
      </c>
      <c r="G4" s="308">
        <v>1</v>
      </c>
      <c r="H4" s="308">
        <f>C4-(D4+E4)</f>
        <v>2</v>
      </c>
    </row>
    <row r="5" ht="22.65" customHeight="1">
      <c r="B5" s="339">
        <v>43886</v>
      </c>
      <c r="C5" s="310">
        <v>17</v>
      </c>
      <c r="D5" s="311">
        <v>0</v>
      </c>
      <c r="E5" s="311">
        <v>14</v>
      </c>
      <c r="F5" s="311">
        <f>D5-D4</f>
        <v>0</v>
      </c>
      <c r="G5" s="311">
        <f>C5-C4</f>
        <v>1</v>
      </c>
      <c r="H5" s="311">
        <f>C5-(D5+E5)</f>
        <v>3</v>
      </c>
    </row>
    <row r="6" ht="22.65" customHeight="1">
      <c r="B6" s="309">
        <v>43887</v>
      </c>
      <c r="C6" s="312">
        <v>27</v>
      </c>
      <c r="D6" s="313">
        <v>0</v>
      </c>
      <c r="E6" s="313">
        <v>15</v>
      </c>
      <c r="F6" s="313">
        <f>D6-D5</f>
        <v>0</v>
      </c>
      <c r="G6" s="313">
        <f>C6-C5</f>
        <v>10</v>
      </c>
      <c r="H6" s="313">
        <f>C6-(D6+E6)</f>
        <v>12</v>
      </c>
    </row>
    <row r="7" ht="22.65" customHeight="1">
      <c r="B7" s="309">
        <v>43888</v>
      </c>
      <c r="C7" s="310">
        <v>46</v>
      </c>
      <c r="D7" s="311">
        <v>0</v>
      </c>
      <c r="E7" s="311">
        <v>16</v>
      </c>
      <c r="F7" s="311">
        <f>D7-D6</f>
        <v>0</v>
      </c>
      <c r="G7" s="311">
        <f>C7-C6</f>
        <v>19</v>
      </c>
      <c r="H7" s="311">
        <f>C7-(D7+E7)</f>
        <v>30</v>
      </c>
    </row>
    <row r="8" ht="22.65" customHeight="1">
      <c r="B8" s="309">
        <v>43889</v>
      </c>
      <c r="C8" s="312">
        <v>48</v>
      </c>
      <c r="D8" s="313">
        <v>0</v>
      </c>
      <c r="E8" s="313">
        <v>16</v>
      </c>
      <c r="F8" s="313">
        <f>D8-D7</f>
        <v>0</v>
      </c>
      <c r="G8" s="313">
        <f>C8-C7</f>
        <v>2</v>
      </c>
      <c r="H8" s="313">
        <f>C8-(D8+E8)</f>
        <v>32</v>
      </c>
    </row>
    <row r="9" ht="22.65" customHeight="1">
      <c r="B9" s="309">
        <v>43890</v>
      </c>
      <c r="C9" s="310">
        <v>79</v>
      </c>
      <c r="D9" s="311">
        <v>0</v>
      </c>
      <c r="E9" s="311">
        <v>16</v>
      </c>
      <c r="F9" s="311">
        <f>D9-D8</f>
        <v>0</v>
      </c>
      <c r="G9" s="311">
        <f>C9-C8</f>
        <v>31</v>
      </c>
      <c r="H9" s="311">
        <f>C9-(D9+E9)</f>
        <v>63</v>
      </c>
    </row>
    <row r="10" ht="22.65" customHeight="1">
      <c r="B10" s="309">
        <v>43891</v>
      </c>
      <c r="C10" s="312">
        <v>130</v>
      </c>
      <c r="D10" s="313">
        <v>0</v>
      </c>
      <c r="E10" s="313">
        <v>16</v>
      </c>
      <c r="F10" s="313">
        <f>D10-D9</f>
        <v>0</v>
      </c>
      <c r="G10" s="313">
        <f>C10-C9</f>
        <v>51</v>
      </c>
      <c r="H10" s="313">
        <f>C10-(D10+E10)</f>
        <v>114</v>
      </c>
    </row>
    <row r="11" ht="22.65" customHeight="1">
      <c r="B11" s="309">
        <v>43892</v>
      </c>
      <c r="C11" s="310">
        <v>159</v>
      </c>
      <c r="D11" s="311">
        <v>0</v>
      </c>
      <c r="E11" s="311">
        <v>16</v>
      </c>
      <c r="F11" s="311">
        <f>D11-D10</f>
        <v>0</v>
      </c>
      <c r="G11" s="311">
        <f>C11-C10</f>
        <v>29</v>
      </c>
      <c r="H11" s="311">
        <f>C11-(D11+E11)</f>
        <v>143</v>
      </c>
    </row>
    <row r="12" ht="22.65" customHeight="1">
      <c r="B12" s="309">
        <v>43893</v>
      </c>
      <c r="C12" s="312">
        <v>196</v>
      </c>
      <c r="D12" s="313">
        <v>0</v>
      </c>
      <c r="E12" s="313">
        <v>16</v>
      </c>
      <c r="F12" s="313">
        <f>D12-D11</f>
        <v>0</v>
      </c>
      <c r="G12" s="313">
        <f>C12-C11</f>
        <v>37</v>
      </c>
      <c r="H12" s="313">
        <f>C12-(D12+E12)</f>
        <v>180</v>
      </c>
    </row>
    <row r="13" ht="22.65" customHeight="1">
      <c r="B13" s="309">
        <v>43894</v>
      </c>
      <c r="C13" s="310">
        <v>262</v>
      </c>
      <c r="D13" s="311">
        <v>0</v>
      </c>
      <c r="E13" s="311">
        <v>16</v>
      </c>
      <c r="F13" s="311">
        <f>D13-D12</f>
        <v>0</v>
      </c>
      <c r="G13" s="311">
        <f>C13-C12</f>
        <v>66</v>
      </c>
      <c r="H13" s="311">
        <f>C13-(D13+E13)</f>
        <v>246</v>
      </c>
    </row>
    <row r="14" ht="22.65" customHeight="1">
      <c r="B14" s="309">
        <v>43895</v>
      </c>
      <c r="C14" s="312">
        <v>482</v>
      </c>
      <c r="D14" s="313">
        <v>0</v>
      </c>
      <c r="E14" s="313">
        <v>16</v>
      </c>
      <c r="F14" s="313">
        <f>D14-D13</f>
        <v>0</v>
      </c>
      <c r="G14" s="313">
        <f>C14-C13</f>
        <v>220</v>
      </c>
      <c r="H14" s="313">
        <f>C14-(D14+E14)</f>
        <v>466</v>
      </c>
    </row>
    <row r="15" ht="22.65" customHeight="1">
      <c r="B15" s="309">
        <v>43896</v>
      </c>
      <c r="C15" s="310">
        <v>670</v>
      </c>
      <c r="D15" s="311">
        <v>0</v>
      </c>
      <c r="E15" s="311">
        <v>17</v>
      </c>
      <c r="F15" s="311">
        <f>D15-D14</f>
        <v>0</v>
      </c>
      <c r="G15" s="311">
        <f>C15-C14</f>
        <v>188</v>
      </c>
      <c r="H15" s="311">
        <f>C15-(D15+E15)</f>
        <v>653</v>
      </c>
    </row>
    <row r="16" ht="22.65" customHeight="1">
      <c r="B16" s="309">
        <v>43897</v>
      </c>
      <c r="C16" s="312">
        <v>799</v>
      </c>
      <c r="D16" s="313">
        <v>0</v>
      </c>
      <c r="E16" s="313">
        <v>18</v>
      </c>
      <c r="F16" s="313">
        <f>D16-D15</f>
        <v>0</v>
      </c>
      <c r="G16" s="313">
        <f>C16-C15</f>
        <v>129</v>
      </c>
      <c r="H16" s="313">
        <f>C16-(D16+E16)</f>
        <v>781</v>
      </c>
    </row>
    <row r="17" ht="22.65" customHeight="1">
      <c r="B17" s="309">
        <v>43898</v>
      </c>
      <c r="C17" s="310">
        <v>1040</v>
      </c>
      <c r="D17" s="311">
        <v>0</v>
      </c>
      <c r="E17" s="311">
        <v>18</v>
      </c>
      <c r="F17" s="311">
        <f>D17-D16</f>
        <v>0</v>
      </c>
      <c r="G17" s="311">
        <f>C17-C16</f>
        <v>241</v>
      </c>
      <c r="H17" s="311">
        <f>C17-(D17+E17)</f>
        <v>1022</v>
      </c>
    </row>
    <row r="18" ht="22.65" customHeight="1">
      <c r="B18" s="309">
        <v>43899</v>
      </c>
      <c r="C18" s="312">
        <v>1176</v>
      </c>
      <c r="D18" s="313">
        <v>2</v>
      </c>
      <c r="E18" s="313">
        <v>18</v>
      </c>
      <c r="F18" s="313">
        <f>D18-D17</f>
        <v>2</v>
      </c>
      <c r="G18" s="313">
        <f>C18-C17</f>
        <v>136</v>
      </c>
      <c r="H18" s="313">
        <f>C18-(D18+E18)</f>
        <v>1156</v>
      </c>
    </row>
    <row r="19" ht="22.65" customHeight="1">
      <c r="B19" s="309">
        <v>43900</v>
      </c>
      <c r="C19" s="310">
        <v>1457</v>
      </c>
      <c r="D19" s="311">
        <v>2</v>
      </c>
      <c r="E19" s="311">
        <v>18</v>
      </c>
      <c r="F19" s="311">
        <f>D19-D18</f>
        <v>0</v>
      </c>
      <c r="G19" s="311">
        <f>C19-C18</f>
        <v>281</v>
      </c>
      <c r="H19" s="311">
        <f>C19-(D19+E19)</f>
        <v>1437</v>
      </c>
    </row>
    <row r="20" ht="22.65" customHeight="1">
      <c r="B20" s="309">
        <v>43901</v>
      </c>
      <c r="C20" s="312">
        <v>1908</v>
      </c>
      <c r="D20" s="313">
        <v>3</v>
      </c>
      <c r="E20" s="313">
        <v>25</v>
      </c>
      <c r="F20" s="313">
        <f>D20-D19</f>
        <v>1</v>
      </c>
      <c r="G20" s="313">
        <f>C20-C19</f>
        <v>451</v>
      </c>
      <c r="H20" s="313">
        <f>C20-(D20+E20)</f>
        <v>1880</v>
      </c>
    </row>
    <row r="21" ht="22.65" customHeight="1">
      <c r="B21" s="309">
        <v>43902</v>
      </c>
      <c r="C21" s="310">
        <v>2078</v>
      </c>
      <c r="D21" s="311">
        <v>3</v>
      </c>
      <c r="E21" s="311">
        <v>25</v>
      </c>
      <c r="F21" s="311">
        <f>D21-D20</f>
        <v>0</v>
      </c>
      <c r="G21" s="311">
        <f>C21-C20</f>
        <v>170</v>
      </c>
      <c r="H21" s="311">
        <f>C21-(D21+E21)</f>
        <v>2050</v>
      </c>
    </row>
    <row r="22" ht="22.65" customHeight="1">
      <c r="B22" s="309">
        <v>43903</v>
      </c>
      <c r="C22" s="312">
        <v>3675</v>
      </c>
      <c r="D22" s="313">
        <v>7</v>
      </c>
      <c r="E22" s="313">
        <v>46</v>
      </c>
      <c r="F22" s="313">
        <f>D22-D21</f>
        <v>4</v>
      </c>
      <c r="G22" s="313">
        <f>C22-C21</f>
        <v>1597</v>
      </c>
      <c r="H22" s="313">
        <f>C22-(D22+E22)</f>
        <v>3622</v>
      </c>
    </row>
    <row r="23" ht="22.65" customHeight="1">
      <c r="B23" s="309">
        <v>43904</v>
      </c>
      <c r="C23" s="310">
        <v>4585</v>
      </c>
      <c r="D23" s="311">
        <v>9</v>
      </c>
      <c r="E23" s="311">
        <v>46</v>
      </c>
      <c r="F23" s="311">
        <f>D23-D22</f>
        <v>2</v>
      </c>
      <c r="G23" s="311">
        <f>C23-C22</f>
        <v>910</v>
      </c>
      <c r="H23" s="311">
        <f>C23-(D23+E23)</f>
        <v>4530</v>
      </c>
    </row>
    <row r="24" ht="24.15" customHeight="1">
      <c r="B24" s="337">
        <v>43905</v>
      </c>
      <c r="C24" s="312">
        <v>5795</v>
      </c>
      <c r="D24" s="313">
        <v>11</v>
      </c>
      <c r="E24" s="313">
        <v>46</v>
      </c>
      <c r="F24" s="313">
        <f>D24-D23</f>
        <v>2</v>
      </c>
      <c r="G24" s="313">
        <f>C24-C23</f>
        <v>1210</v>
      </c>
      <c r="H24" s="313">
        <f>C24-(D24+E24)</f>
        <v>5738</v>
      </c>
    </row>
    <row r="25" ht="25.65" customHeight="1">
      <c r="B25" s="333">
        <v>43906</v>
      </c>
      <c r="C25" s="334">
        <v>7272</v>
      </c>
      <c r="D25" s="311">
        <v>17</v>
      </c>
      <c r="E25" s="311">
        <v>67</v>
      </c>
      <c r="F25" s="311">
        <f>D25-D24</f>
        <v>6</v>
      </c>
      <c r="G25" s="311">
        <f>C25-C24</f>
        <v>1477</v>
      </c>
      <c r="H25" s="311">
        <f>C25-(D25+E25)</f>
        <v>7188</v>
      </c>
    </row>
    <row r="26" ht="24.15" customHeight="1">
      <c r="B26" s="336">
        <v>43907</v>
      </c>
      <c r="C26" s="312">
        <v>9257</v>
      </c>
      <c r="D26" s="313">
        <v>24</v>
      </c>
      <c r="E26" s="313">
        <v>67</v>
      </c>
      <c r="F26" s="313">
        <f>D26-D25</f>
        <v>7</v>
      </c>
      <c r="G26" s="313">
        <f>C26-C25</f>
        <v>1985</v>
      </c>
      <c r="H26" s="313">
        <f>C26-(D26+E26)</f>
        <v>9166</v>
      </c>
    </row>
    <row r="27" ht="22.65" customHeight="1">
      <c r="B27" s="309">
        <v>43908</v>
      </c>
      <c r="C27" s="310">
        <v>12327</v>
      </c>
      <c r="D27" s="311">
        <v>28</v>
      </c>
      <c r="E27" s="311">
        <v>105</v>
      </c>
      <c r="F27" s="311">
        <f>D27-D26</f>
        <v>4</v>
      </c>
      <c r="G27" s="311">
        <f>C27-C26</f>
        <v>3070</v>
      </c>
      <c r="H27" s="311">
        <f>C27-(D27+E27)</f>
        <v>12194</v>
      </c>
    </row>
    <row r="28" ht="22.65" customHeight="1">
      <c r="B28" s="309">
        <v>43909</v>
      </c>
      <c r="C28" s="312">
        <v>15320</v>
      </c>
      <c r="D28" s="313">
        <v>44</v>
      </c>
      <c r="E28" s="313">
        <v>115</v>
      </c>
      <c r="F28" s="313">
        <f>D28-D27</f>
        <v>16</v>
      </c>
      <c r="G28" s="313">
        <f>C28-C27</f>
        <v>2993</v>
      </c>
      <c r="H28" s="313">
        <f>C28-(D28+E28)</f>
        <v>15161</v>
      </c>
    </row>
    <row r="29" ht="22.65" customHeight="1">
      <c r="B29" s="309">
        <v>43910</v>
      </c>
      <c r="C29" s="310">
        <v>19848</v>
      </c>
      <c r="D29" s="311">
        <v>68</v>
      </c>
      <c r="E29" s="311">
        <v>180</v>
      </c>
      <c r="F29" s="311">
        <f>D29-D28</f>
        <v>24</v>
      </c>
      <c r="G29" s="311">
        <f>C29-C28</f>
        <v>4528</v>
      </c>
      <c r="H29" s="311">
        <f>C29-(D29+E29)</f>
        <v>19600</v>
      </c>
    </row>
    <row r="30" ht="22.65" customHeight="1">
      <c r="B30" s="309">
        <v>43911</v>
      </c>
      <c r="C30" s="312">
        <v>22364</v>
      </c>
      <c r="D30" s="313">
        <v>84</v>
      </c>
      <c r="E30" s="313">
        <v>239</v>
      </c>
      <c r="F30" s="313">
        <f>D30-D29</f>
        <v>16</v>
      </c>
      <c r="G30" s="313">
        <f>C30-C29</f>
        <v>2516</v>
      </c>
      <c r="H30" s="313">
        <f>C30-(D30+E30)</f>
        <v>22041</v>
      </c>
    </row>
    <row r="31" ht="22.65" customHeight="1">
      <c r="B31" s="309">
        <v>43912</v>
      </c>
      <c r="C31" s="310">
        <v>24873</v>
      </c>
      <c r="D31" s="311">
        <v>94</v>
      </c>
      <c r="E31" s="311">
        <v>266</v>
      </c>
      <c r="F31" s="311">
        <f>D31-D30</f>
        <v>10</v>
      </c>
      <c r="G31" s="311">
        <f>C31-C30</f>
        <v>2509</v>
      </c>
      <c r="H31" s="311">
        <f>C31-(D31+E31)</f>
        <v>24513</v>
      </c>
    </row>
    <row r="32" ht="22.65" customHeight="1">
      <c r="B32" s="309">
        <v>43913</v>
      </c>
      <c r="C32" s="312">
        <v>29056</v>
      </c>
      <c r="D32" s="313">
        <v>123</v>
      </c>
      <c r="E32" s="313">
        <v>453</v>
      </c>
      <c r="F32" s="313">
        <f>D32-D31</f>
        <v>29</v>
      </c>
      <c r="G32" s="313">
        <f>C32-C31</f>
        <v>4183</v>
      </c>
      <c r="H32" s="313">
        <f>C32-(D32+E32)</f>
        <v>28480</v>
      </c>
    </row>
    <row r="33" ht="22.65" customHeight="1">
      <c r="B33" s="339">
        <v>43914</v>
      </c>
      <c r="C33" s="310">
        <v>32991</v>
      </c>
      <c r="D33" s="311">
        <v>159</v>
      </c>
      <c r="E33" s="311">
        <v>3290</v>
      </c>
      <c r="F33" s="311">
        <f>D33-D32</f>
        <v>36</v>
      </c>
      <c r="G33" s="311">
        <f>C33-C32</f>
        <v>3935</v>
      </c>
      <c r="H33" s="311">
        <f>C33-(D33+E33)</f>
        <v>29542</v>
      </c>
    </row>
    <row r="34" ht="22.65" customHeight="1">
      <c r="B34" s="339">
        <v>43915</v>
      </c>
      <c r="C34" s="312">
        <v>37323</v>
      </c>
      <c r="D34" s="313">
        <v>206</v>
      </c>
      <c r="E34" s="313">
        <v>3547</v>
      </c>
      <c r="F34" s="313">
        <f>D34-D33</f>
        <v>47</v>
      </c>
      <c r="G34" s="313">
        <f>C34-C33</f>
        <v>4332</v>
      </c>
      <c r="H34" s="313">
        <f>C34-(D34+E34)</f>
        <v>33570</v>
      </c>
    </row>
    <row r="35" ht="22.65" customHeight="1">
      <c r="B35" s="339">
        <v>43916</v>
      </c>
      <c r="C35" s="310">
        <v>43211</v>
      </c>
      <c r="D35" s="311">
        <v>262</v>
      </c>
      <c r="E35" s="311">
        <v>5678</v>
      </c>
      <c r="F35" s="311">
        <f>D35-D34</f>
        <v>56</v>
      </c>
      <c r="G35" s="311">
        <f>C35-C34</f>
        <v>5888</v>
      </c>
      <c r="H35" s="311">
        <f>C35-(D35+E35)</f>
        <v>37271</v>
      </c>
    </row>
    <row r="36" ht="22.65" customHeight="1">
      <c r="B36" s="339">
        <v>43917</v>
      </c>
      <c r="C36" s="312">
        <v>49039</v>
      </c>
      <c r="D36" s="313">
        <v>323</v>
      </c>
      <c r="E36" s="313">
        <v>6932</v>
      </c>
      <c r="F36" s="313">
        <f>D36-D35</f>
        <v>61</v>
      </c>
      <c r="G36" s="313">
        <f>C36-C35</f>
        <v>5828</v>
      </c>
      <c r="H36" s="313">
        <f>C36-(D36+E36)</f>
        <v>41784</v>
      </c>
    </row>
    <row r="37" ht="22.65" customHeight="1">
      <c r="B37" s="339">
        <v>43918</v>
      </c>
      <c r="C37" s="310">
        <v>54268</v>
      </c>
      <c r="D37" s="311">
        <v>398</v>
      </c>
      <c r="E37" s="311">
        <v>8481</v>
      </c>
      <c r="F37" s="311">
        <f>D37-D36</f>
        <v>75</v>
      </c>
      <c r="G37" s="311">
        <f>C37-C36</f>
        <v>5229</v>
      </c>
      <c r="H37" s="311">
        <f>C37-(D37+E37)</f>
        <v>45389</v>
      </c>
    </row>
    <row r="38" ht="22.65" customHeight="1">
      <c r="B38" s="339">
        <v>43919</v>
      </c>
      <c r="C38" s="312">
        <v>58655</v>
      </c>
      <c r="D38" s="313">
        <v>456</v>
      </c>
      <c r="E38" s="313">
        <v>9291</v>
      </c>
      <c r="F38" s="313">
        <f>D38-D37</f>
        <v>58</v>
      </c>
      <c r="G38" s="313">
        <f>C38-C37</f>
        <v>4387</v>
      </c>
      <c r="H38" s="313">
        <f>C38-(D38+E38)</f>
        <v>48908</v>
      </c>
    </row>
    <row r="39" ht="22.65" customHeight="1">
      <c r="B39" s="339">
        <v>43920</v>
      </c>
      <c r="C39" s="310">
        <v>66125</v>
      </c>
      <c r="D39" s="311">
        <v>616</v>
      </c>
      <c r="E39" s="311">
        <v>13500</v>
      </c>
      <c r="F39" s="311">
        <f>D39-D38</f>
        <v>160</v>
      </c>
      <c r="G39" s="311">
        <f>C39-C38</f>
        <v>7470</v>
      </c>
      <c r="H39" s="311">
        <f>C39-(D39+E39)</f>
        <v>52009</v>
      </c>
    </row>
    <row r="40" ht="22.65" customHeight="1">
      <c r="B40" s="339">
        <v>43921</v>
      </c>
      <c r="C40" s="312">
        <v>70985</v>
      </c>
      <c r="D40" s="313">
        <v>702</v>
      </c>
      <c r="E40" s="313">
        <v>15826</v>
      </c>
      <c r="F40" s="313">
        <f>D40-D39</f>
        <v>86</v>
      </c>
      <c r="G40" s="313">
        <f>C40-C39</f>
        <v>4860</v>
      </c>
      <c r="H40" s="313">
        <f>C40-(D40+E40)</f>
        <v>54457</v>
      </c>
    </row>
    <row r="41" ht="22.65" customHeight="1">
      <c r="B41" s="339">
        <v>43922</v>
      </c>
      <c r="C41" s="310">
        <v>77779</v>
      </c>
      <c r="D41" s="311">
        <v>909</v>
      </c>
      <c r="E41" s="311">
        <v>19175</v>
      </c>
      <c r="F41" s="311">
        <f>D41-D40</f>
        <v>207</v>
      </c>
      <c r="G41" s="311">
        <f>C41-C40</f>
        <v>6794</v>
      </c>
      <c r="H41" s="311">
        <f>C41-(D41+E41)</f>
        <v>57695</v>
      </c>
    </row>
    <row r="42" ht="22.65" customHeight="1">
      <c r="B42" s="339">
        <v>43923</v>
      </c>
      <c r="C42" s="312">
        <v>84788</v>
      </c>
      <c r="D42" s="313">
        <v>1107</v>
      </c>
      <c r="E42" s="313">
        <v>22440</v>
      </c>
      <c r="F42" s="313">
        <f>D42-D41</f>
        <v>198</v>
      </c>
      <c r="G42" s="313">
        <f>C42-C41</f>
        <v>7009</v>
      </c>
      <c r="H42" s="313">
        <f>C42-(D42+E42)</f>
        <v>61241</v>
      </c>
    </row>
    <row r="43" ht="22.65" customHeight="1">
      <c r="B43" s="339">
        <v>43924</v>
      </c>
      <c r="C43" s="310">
        <v>91159</v>
      </c>
      <c r="D43" s="311">
        <v>1275</v>
      </c>
      <c r="E43" s="311">
        <v>24981</v>
      </c>
      <c r="F43" s="311">
        <f>D43-D42</f>
        <v>168</v>
      </c>
      <c r="G43" s="311">
        <f>C43-C42</f>
        <v>6371</v>
      </c>
      <c r="H43" s="311">
        <f>C43-(D43+E43)</f>
        <v>64903</v>
      </c>
    </row>
    <row r="44" ht="22.65" customHeight="1">
      <c r="B44" s="339">
        <v>43925</v>
      </c>
      <c r="C44" s="312">
        <v>95614</v>
      </c>
      <c r="D44" s="313">
        <v>1427</v>
      </c>
      <c r="E44" s="313">
        <v>26144</v>
      </c>
      <c r="F44" s="313">
        <f>D44-D43</f>
        <v>152</v>
      </c>
      <c r="G44" s="313">
        <f>C44-C43</f>
        <v>4455</v>
      </c>
      <c r="H44" s="313">
        <f>C44-(D44+E44)</f>
        <v>68043</v>
      </c>
    </row>
    <row r="45" ht="22.65" customHeight="1">
      <c r="B45" s="339">
        <v>43926</v>
      </c>
      <c r="C45" s="310">
        <v>100024</v>
      </c>
      <c r="D45" s="311">
        <v>1576</v>
      </c>
      <c r="E45" s="311">
        <v>26469</v>
      </c>
      <c r="F45" s="311">
        <f>D45-D44</f>
        <v>149</v>
      </c>
      <c r="G45" s="311">
        <f>C45-C44</f>
        <v>4410</v>
      </c>
      <c r="H45" s="311">
        <f>C45-(D45+E45)</f>
        <v>71979</v>
      </c>
    </row>
    <row r="46" ht="22.65" customHeight="1">
      <c r="B46" s="339">
        <v>43927</v>
      </c>
      <c r="C46" s="312">
        <v>101806</v>
      </c>
      <c r="D46" s="313">
        <v>1680</v>
      </c>
      <c r="E46" s="313">
        <v>36081</v>
      </c>
      <c r="F46" s="313">
        <f>D46-D45</f>
        <v>104</v>
      </c>
      <c r="G46" s="313">
        <f>C46-C45</f>
        <v>1782</v>
      </c>
      <c r="H46" s="313">
        <f>C46-(D46+E46)</f>
        <v>64045</v>
      </c>
    </row>
    <row r="47" ht="22.65" customHeight="1">
      <c r="B47" s="339">
        <v>43928</v>
      </c>
      <c r="C47" s="310">
        <v>107458</v>
      </c>
      <c r="D47" s="311">
        <v>1983</v>
      </c>
      <c r="E47" s="311">
        <v>36287</v>
      </c>
      <c r="F47" s="311">
        <f>D47-D46</f>
        <v>303</v>
      </c>
      <c r="G47" s="311">
        <f>C47-C46</f>
        <v>5652</v>
      </c>
      <c r="H47" s="311">
        <f>C47-(D47+E47)</f>
        <v>69188</v>
      </c>
    </row>
    <row r="48" ht="22.65" customHeight="1">
      <c r="B48" s="339">
        <v>43929</v>
      </c>
      <c r="C48" s="312">
        <v>111779</v>
      </c>
      <c r="D48" s="313">
        <v>2196</v>
      </c>
      <c r="E48" s="313">
        <v>43656</v>
      </c>
      <c r="F48" s="313">
        <f>D48-D47</f>
        <v>213</v>
      </c>
      <c r="G48" s="313">
        <f>C48-C47</f>
        <v>4321</v>
      </c>
      <c r="H48" s="313">
        <f>C48-(D48+E48)</f>
        <v>65927</v>
      </c>
    </row>
    <row r="49" ht="22.65" customHeight="1">
      <c r="B49" s="339">
        <v>43930</v>
      </c>
      <c r="C49" s="310">
        <v>115523</v>
      </c>
      <c r="D49" s="311">
        <v>2451</v>
      </c>
      <c r="E49" s="311">
        <v>52407</v>
      </c>
      <c r="F49" s="311">
        <f>D49-D48</f>
        <v>255</v>
      </c>
      <c r="G49" s="311">
        <f>C49-C48</f>
        <v>3744</v>
      </c>
      <c r="H49" s="311">
        <f>C49-(D49+E49)</f>
        <v>60665</v>
      </c>
    </row>
    <row r="50" ht="22.65" customHeight="1">
      <c r="B50" s="339">
        <v>43931</v>
      </c>
      <c r="C50" s="312">
        <v>120157</v>
      </c>
      <c r="D50" s="313">
        <v>2688</v>
      </c>
      <c r="E50" s="313">
        <v>55980</v>
      </c>
      <c r="F50" s="313">
        <f>D50-D49</f>
        <v>237</v>
      </c>
      <c r="G50" s="313">
        <f>C50-C49</f>
        <v>4634</v>
      </c>
      <c r="H50" s="313">
        <f>C50-(D50+E50)</f>
        <v>61489</v>
      </c>
    </row>
    <row r="51" ht="22.65" customHeight="1">
      <c r="B51" s="339">
        <v>43932</v>
      </c>
      <c r="C51" s="310">
        <v>124288</v>
      </c>
      <c r="D51" s="311">
        <v>2736</v>
      </c>
      <c r="E51" s="311">
        <v>58190</v>
      </c>
      <c r="F51" s="311">
        <f>D51-D50</f>
        <v>48</v>
      </c>
      <c r="G51" s="311">
        <f>C51-C50</f>
        <v>4131</v>
      </c>
      <c r="H51" s="311">
        <f>C51-(D51+E51)</f>
        <v>63362</v>
      </c>
    </row>
    <row r="52" ht="22.65" customHeight="1">
      <c r="B52" s="339">
        <v>43933</v>
      </c>
      <c r="C52" s="312">
        <v>127459</v>
      </c>
      <c r="D52" s="313">
        <v>2996</v>
      </c>
      <c r="E52" s="313">
        <v>60260</v>
      </c>
      <c r="F52" s="313">
        <f>D52-D51</f>
        <v>260</v>
      </c>
      <c r="G52" s="313">
        <f>C52-C51</f>
        <v>3171</v>
      </c>
      <c r="H52" s="313">
        <f>C52-(D52+E52)</f>
        <v>64203</v>
      </c>
    </row>
    <row r="53" ht="22.65" customHeight="1">
      <c r="B53" s="339">
        <v>43934</v>
      </c>
      <c r="C53" s="310">
        <v>128208</v>
      </c>
      <c r="D53" s="311">
        <v>3043</v>
      </c>
      <c r="E53" s="311">
        <v>62925</v>
      </c>
      <c r="F53" s="311">
        <f>D53-D52</f>
        <v>47</v>
      </c>
      <c r="G53" s="311">
        <f>C53-C52</f>
        <v>749</v>
      </c>
      <c r="H53" s="311">
        <f>C53-(D53+E53)</f>
        <v>62240</v>
      </c>
    </row>
    <row r="54" ht="22.65" customHeight="1">
      <c r="B54" s="339">
        <v>43935</v>
      </c>
      <c r="C54" s="312">
        <v>131359</v>
      </c>
      <c r="D54" s="313">
        <v>3294</v>
      </c>
      <c r="E54" s="313">
        <v>67056</v>
      </c>
      <c r="F54" s="313">
        <f>D54-D53</f>
        <v>251</v>
      </c>
      <c r="G54" s="313">
        <f>C54-C53</f>
        <v>3151</v>
      </c>
      <c r="H54" s="313">
        <f>C54-(D54+E54)</f>
        <v>61009</v>
      </c>
    </row>
    <row r="55" ht="22.65" customHeight="1">
      <c r="B55" s="339">
        <v>43936</v>
      </c>
      <c r="C55" s="310">
        <v>133456</v>
      </c>
      <c r="D55" s="311">
        <v>3592</v>
      </c>
      <c r="E55" s="311">
        <v>71995</v>
      </c>
      <c r="F55" s="311">
        <f>D55-D54</f>
        <v>298</v>
      </c>
      <c r="G55" s="311">
        <f>C55-C54</f>
        <v>2097</v>
      </c>
      <c r="H55" s="311">
        <f>C55-(D55+E55)</f>
        <v>57869</v>
      </c>
    </row>
    <row r="56" ht="22.65" customHeight="1">
      <c r="B56" s="339">
        <v>43937</v>
      </c>
      <c r="C56" s="312">
        <v>136569</v>
      </c>
      <c r="D56" s="313">
        <v>3943</v>
      </c>
      <c r="E56" s="313">
        <v>76881</v>
      </c>
      <c r="F56" s="313">
        <f>D56-D55</f>
        <v>351</v>
      </c>
      <c r="G56" s="313">
        <f>C56-C55</f>
        <v>3113</v>
      </c>
      <c r="H56" s="313">
        <f>C56-(D56+E56)</f>
        <v>55745</v>
      </c>
    </row>
    <row r="57" ht="22.65" customHeight="1">
      <c r="B57" s="339">
        <v>43938</v>
      </c>
      <c r="C57" s="310">
        <v>139702</v>
      </c>
      <c r="D57" s="311">
        <v>4203</v>
      </c>
      <c r="E57" s="311">
        <v>83114</v>
      </c>
      <c r="F57" s="311">
        <f>D57-D56</f>
        <v>260</v>
      </c>
      <c r="G57" s="311">
        <f>C57-C56</f>
        <v>3133</v>
      </c>
      <c r="H57" s="311">
        <f>C57-(D57+E57)</f>
        <v>52385</v>
      </c>
    </row>
    <row r="58" ht="22.65" customHeight="1">
      <c r="B58" s="339">
        <v>43939</v>
      </c>
      <c r="C58" s="312">
        <v>143160</v>
      </c>
      <c r="D58" s="313">
        <v>4451</v>
      </c>
      <c r="E58" s="313">
        <v>85400</v>
      </c>
      <c r="F58" s="313">
        <f>D58-D57</f>
        <v>248</v>
      </c>
      <c r="G58" s="313">
        <f>C58-C57</f>
        <v>3458</v>
      </c>
      <c r="H58" s="313">
        <f>C58-(D58+E58)</f>
        <v>53309</v>
      </c>
    </row>
    <row r="59" ht="22.65" customHeight="1">
      <c r="B59" s="339">
        <v>43940</v>
      </c>
      <c r="C59" s="310">
        <v>145184</v>
      </c>
      <c r="D59" s="311">
        <v>4586</v>
      </c>
      <c r="E59" s="311">
        <v>88000</v>
      </c>
      <c r="F59" s="311">
        <f>D59-D58</f>
        <v>135</v>
      </c>
      <c r="G59" s="311">
        <f>C59-C58</f>
        <v>2024</v>
      </c>
      <c r="H59" s="311">
        <f>C59-(D59+E59)</f>
        <v>52598</v>
      </c>
    </row>
    <row r="60" ht="22.65" customHeight="1">
      <c r="B60" s="339">
        <v>43941</v>
      </c>
      <c r="C60" s="312">
        <v>146653</v>
      </c>
      <c r="D60" s="313">
        <v>4706</v>
      </c>
      <c r="E60" s="313">
        <v>91500</v>
      </c>
      <c r="F60" s="313">
        <f>D60-D59</f>
        <v>120</v>
      </c>
      <c r="G60" s="313">
        <f>C60-C59</f>
        <v>1469</v>
      </c>
      <c r="H60" s="313">
        <f>C60-(D60+E60)</f>
        <v>50447</v>
      </c>
    </row>
    <row r="61" ht="22.65" customHeight="1">
      <c r="B61" s="339">
        <v>43942</v>
      </c>
      <c r="C61" s="310">
        <v>148291</v>
      </c>
      <c r="D61" s="311">
        <v>5033</v>
      </c>
      <c r="E61" s="311">
        <v>95200</v>
      </c>
      <c r="F61" s="311">
        <f>D61-D60</f>
        <v>327</v>
      </c>
      <c r="G61" s="311">
        <f>C61-C60</f>
        <v>1638</v>
      </c>
      <c r="H61" s="311">
        <f>C61-(D61+E61)</f>
        <v>48058</v>
      </c>
    </row>
    <row r="62" ht="22.65" customHeight="1">
      <c r="B62" s="339">
        <v>43943</v>
      </c>
      <c r="C62" s="312">
        <v>150062</v>
      </c>
      <c r="D62" s="313">
        <v>5250</v>
      </c>
      <c r="E62" s="313">
        <v>99400</v>
      </c>
      <c r="F62" s="313">
        <f>D62-D61</f>
        <v>217</v>
      </c>
      <c r="G62" s="313">
        <f>C62-C61</f>
        <v>1771</v>
      </c>
      <c r="H62" s="313">
        <f>C62-(D62+E62)</f>
        <v>45412</v>
      </c>
    </row>
    <row r="63" ht="22.65" customHeight="1">
      <c r="B63" s="339">
        <v>43944</v>
      </c>
      <c r="C63" s="310">
        <v>151285</v>
      </c>
      <c r="D63" s="311">
        <v>5367</v>
      </c>
      <c r="E63" s="311">
        <v>103300</v>
      </c>
      <c r="F63" s="311">
        <f>D63-D62</f>
        <v>117</v>
      </c>
      <c r="G63" s="311">
        <f>C63-C62</f>
        <v>1223</v>
      </c>
      <c r="H63" s="311">
        <f>C63-(D63+E63)</f>
        <v>42618</v>
      </c>
    </row>
    <row r="64" ht="22.65" customHeight="1">
      <c r="B64" s="339">
        <v>43945</v>
      </c>
      <c r="C64" s="312">
        <v>154545</v>
      </c>
      <c r="D64" s="313">
        <v>5723</v>
      </c>
      <c r="E64" s="313">
        <v>106800</v>
      </c>
      <c r="F64" s="313">
        <f>D64-D63</f>
        <v>356</v>
      </c>
      <c r="G64" s="313">
        <f>C64-C63</f>
        <v>3260</v>
      </c>
      <c r="H64" s="313">
        <f>C64-(D64+E64)</f>
        <v>42022</v>
      </c>
    </row>
    <row r="65" ht="22.65" customHeight="1">
      <c r="B65" s="339">
        <v>43946</v>
      </c>
      <c r="C65" s="310">
        <v>156126</v>
      </c>
      <c r="D65" s="311">
        <v>5846</v>
      </c>
      <c r="E65" s="311">
        <v>109800</v>
      </c>
      <c r="F65" s="311">
        <f>D65-D64</f>
        <v>123</v>
      </c>
      <c r="G65" s="311">
        <f>C65-C64</f>
        <v>1581</v>
      </c>
      <c r="H65" s="311">
        <f>C65-(D65+E65)</f>
        <v>40480</v>
      </c>
    </row>
    <row r="66" ht="22.65" customHeight="1">
      <c r="B66" s="339">
        <v>43947</v>
      </c>
      <c r="C66" s="312">
        <v>157495</v>
      </c>
      <c r="D66" s="313">
        <v>5944</v>
      </c>
      <c r="E66" s="313">
        <v>112000</v>
      </c>
      <c r="F66" s="313">
        <f>D66-D65</f>
        <v>98</v>
      </c>
      <c r="G66" s="313">
        <f>C66-C65</f>
        <v>1369</v>
      </c>
      <c r="H66" s="313">
        <f>C66-(D66+E66)</f>
        <v>39551</v>
      </c>
    </row>
    <row r="67" ht="22.65" customHeight="1">
      <c r="B67" s="339">
        <v>43948</v>
      </c>
      <c r="C67" s="310">
        <v>158132</v>
      </c>
      <c r="D67" s="311">
        <v>6050</v>
      </c>
      <c r="E67" s="311">
        <v>114500</v>
      </c>
      <c r="F67" s="311">
        <f>D67-D66</f>
        <v>106</v>
      </c>
      <c r="G67" s="311">
        <f>C67-C66</f>
        <v>637</v>
      </c>
      <c r="H67" s="311">
        <f>C67-(D67+E67)</f>
        <v>37582</v>
      </c>
    </row>
    <row r="68" ht="22.65" customHeight="1">
      <c r="B68" s="339">
        <v>43949</v>
      </c>
      <c r="C68" s="312">
        <v>159431</v>
      </c>
      <c r="D68" s="313">
        <v>6215</v>
      </c>
      <c r="E68" s="313">
        <v>117400</v>
      </c>
      <c r="F68" s="313">
        <f>D68-D67</f>
        <v>165</v>
      </c>
      <c r="G68" s="313">
        <f>C68-C67</f>
        <v>1299</v>
      </c>
      <c r="H68" s="313">
        <f>C68-(D68+E68)</f>
        <v>35816</v>
      </c>
    </row>
    <row r="69" ht="22.65" customHeight="1">
      <c r="B69" s="339">
        <v>43950</v>
      </c>
      <c r="C69" s="310">
        <v>161173</v>
      </c>
      <c r="D69" s="311">
        <v>6399</v>
      </c>
      <c r="E69" s="311">
        <v>120400</v>
      </c>
      <c r="F69" s="311">
        <f>D69-D68</f>
        <v>184</v>
      </c>
      <c r="G69" s="311">
        <f>C69-C68</f>
        <v>1742</v>
      </c>
      <c r="H69" s="311">
        <f>C69-(D69+E69)</f>
        <v>34374</v>
      </c>
    </row>
    <row r="70" ht="22.65" customHeight="1">
      <c r="B70" s="339">
        <v>43951</v>
      </c>
      <c r="C70" s="312">
        <v>162530</v>
      </c>
      <c r="D70" s="313">
        <v>6572</v>
      </c>
      <c r="E70" s="313">
        <v>123500</v>
      </c>
      <c r="F70" s="313">
        <f>D70-D69</f>
        <v>173</v>
      </c>
      <c r="G70" s="313">
        <f>C70-C69</f>
        <v>1357</v>
      </c>
      <c r="H70" s="313">
        <f>C70-(D70+E70)</f>
        <v>32458</v>
      </c>
    </row>
    <row r="71" ht="22.65" customHeight="1">
      <c r="B71" s="339">
        <v>43952</v>
      </c>
      <c r="C71" s="310">
        <v>163936</v>
      </c>
      <c r="D71" s="311">
        <v>6708</v>
      </c>
      <c r="E71" s="311">
        <v>126900</v>
      </c>
      <c r="F71" s="311">
        <f>D71-D70</f>
        <v>136</v>
      </c>
      <c r="G71" s="311">
        <f>C71-C70</f>
        <v>1406</v>
      </c>
      <c r="H71" s="311">
        <f>C71-(D71+E71)</f>
        <v>30328</v>
      </c>
    </row>
    <row r="72" ht="22.65" customHeight="1">
      <c r="B72" s="339">
        <v>43953</v>
      </c>
      <c r="C72" s="312">
        <v>164967</v>
      </c>
      <c r="D72" s="313">
        <v>6794</v>
      </c>
      <c r="E72" s="313">
        <v>129000</v>
      </c>
      <c r="F72" s="313">
        <f>D72-D71</f>
        <v>86</v>
      </c>
      <c r="G72" s="313">
        <f>C72-C71</f>
        <v>1031</v>
      </c>
      <c r="H72" s="313">
        <f>C72-(D72+E72)</f>
        <v>29173</v>
      </c>
    </row>
    <row r="73" ht="22.65" customHeight="1">
      <c r="B73" s="339">
        <v>43954</v>
      </c>
      <c r="C73" s="310">
        <v>165565</v>
      </c>
      <c r="D73" s="311">
        <v>6848</v>
      </c>
      <c r="E73" s="311">
        <v>130600</v>
      </c>
      <c r="F73" s="311">
        <f>D73-D72</f>
        <v>54</v>
      </c>
      <c r="G73" s="311">
        <f>C73-C72</f>
        <v>598</v>
      </c>
      <c r="H73" s="311">
        <f>C73-(D73+E73)</f>
        <v>28117</v>
      </c>
    </row>
    <row r="74" ht="22.65" customHeight="1">
      <c r="B74" s="339">
        <v>43955</v>
      </c>
      <c r="C74" s="312">
        <v>165914</v>
      </c>
      <c r="D74" s="313">
        <v>6935</v>
      </c>
      <c r="E74" s="313">
        <v>132700</v>
      </c>
      <c r="F74" s="313">
        <f>D74-D73</f>
        <v>87</v>
      </c>
      <c r="G74" s="313">
        <f>C74-C73</f>
        <v>349</v>
      </c>
      <c r="H74" s="313">
        <f>C74-(D74+E74)</f>
        <v>26279</v>
      </c>
    </row>
    <row r="75" ht="22.65" customHeight="1">
      <c r="B75" s="339">
        <v>43956</v>
      </c>
      <c r="C75" s="310">
        <v>166706</v>
      </c>
      <c r="D75" s="311">
        <v>6993</v>
      </c>
      <c r="E75" s="311">
        <v>135278</v>
      </c>
      <c r="F75" s="311">
        <f>D75-D74</f>
        <v>58</v>
      </c>
      <c r="G75" s="311">
        <f>C75-C74</f>
        <v>792</v>
      </c>
      <c r="H75" s="311">
        <f>C75-(D75+E75)</f>
        <v>24435</v>
      </c>
    </row>
    <row r="76" ht="22.65" customHeight="1">
      <c r="B76" s="339">
        <v>43957</v>
      </c>
      <c r="C76" s="312">
        <v>167817</v>
      </c>
      <c r="D76" s="313">
        <v>7275</v>
      </c>
      <c r="E76" s="313">
        <v>137696</v>
      </c>
      <c r="F76" s="313">
        <f>D76-D75</f>
        <v>282</v>
      </c>
      <c r="G76" s="313">
        <f>C76-C75</f>
        <v>1111</v>
      </c>
      <c r="H76" s="313">
        <f>C76-(D76+E76)</f>
        <v>22846</v>
      </c>
    </row>
    <row r="77" ht="22.65" customHeight="1">
      <c r="B77" s="339">
        <v>43958</v>
      </c>
      <c r="C77" s="310">
        <v>169430</v>
      </c>
      <c r="D77" s="311">
        <v>7392</v>
      </c>
      <c r="E77" s="311">
        <v>140004</v>
      </c>
      <c r="F77" s="311">
        <f>D77-D76</f>
        <v>117</v>
      </c>
      <c r="G77" s="311">
        <f>C77-C76</f>
        <v>1613</v>
      </c>
      <c r="H77" s="311">
        <f>C77-(D77+E77)</f>
        <v>22034</v>
      </c>
    </row>
    <row r="78" ht="22.65" customHeight="1">
      <c r="B78" s="339">
        <v>43959</v>
      </c>
      <c r="C78" s="312">
        <v>170489</v>
      </c>
      <c r="D78" s="313">
        <v>7468</v>
      </c>
      <c r="E78" s="313">
        <v>141936</v>
      </c>
      <c r="F78" s="313">
        <f>D78-D77</f>
        <v>76</v>
      </c>
      <c r="G78" s="313">
        <f>C78-C77</f>
        <v>1059</v>
      </c>
      <c r="H78" s="313">
        <f>C78-(D78+E78)</f>
        <v>21085</v>
      </c>
    </row>
    <row r="79" ht="22.65" customHeight="1">
      <c r="B79" s="339">
        <v>43960</v>
      </c>
      <c r="C79" s="310">
        <v>171324</v>
      </c>
      <c r="D79" s="311">
        <v>7549</v>
      </c>
      <c r="E79" s="311">
        <v>143370</v>
      </c>
      <c r="F79" s="311">
        <f>D79-D78</f>
        <v>81</v>
      </c>
      <c r="G79" s="311">
        <f>C79-C78</f>
        <v>835</v>
      </c>
      <c r="H79" s="311">
        <f>C79-(D79+E79)</f>
        <v>20405</v>
      </c>
    </row>
    <row r="80" ht="22.65" customHeight="1">
      <c r="B80" s="339">
        <v>43961</v>
      </c>
      <c r="C80" s="312">
        <v>171780</v>
      </c>
      <c r="D80" s="313">
        <v>7560</v>
      </c>
      <c r="E80" s="313">
        <v>144575</v>
      </c>
      <c r="F80" s="313">
        <f>D80-D79</f>
        <v>11</v>
      </c>
      <c r="G80" s="313">
        <f>C80-C79</f>
        <v>456</v>
      </c>
      <c r="H80" s="313">
        <f>C80-(D80+E80)</f>
        <v>19645</v>
      </c>
    </row>
    <row r="81" ht="22.65" customHeight="1">
      <c r="B81" s="339">
        <v>43962</v>
      </c>
      <c r="C81" s="310">
        <v>172517</v>
      </c>
      <c r="D81" s="311">
        <v>7653</v>
      </c>
      <c r="E81" s="311">
        <v>145617</v>
      </c>
      <c r="F81" s="311">
        <f>D81-D80</f>
        <v>93</v>
      </c>
      <c r="G81" s="311">
        <f>C81-C80</f>
        <v>737</v>
      </c>
      <c r="H81" s="311">
        <f>C81-(D81+E81)</f>
        <v>19247</v>
      </c>
    </row>
    <row r="82" ht="22.65" customHeight="1">
      <c r="B82" s="339">
        <v>43963</v>
      </c>
      <c r="C82" s="312">
        <v>173042</v>
      </c>
      <c r="D82" s="313">
        <v>7722</v>
      </c>
      <c r="E82" s="313">
        <v>147298</v>
      </c>
      <c r="F82" s="313">
        <f>D82-D81</f>
        <v>69</v>
      </c>
      <c r="G82" s="313">
        <f>C82-C81</f>
        <v>525</v>
      </c>
      <c r="H82" s="313">
        <f>C82-(D82+E82)</f>
        <v>18022</v>
      </c>
    </row>
    <row r="83" ht="22.65" customHeight="1">
      <c r="B83" s="339">
        <v>43964</v>
      </c>
      <c r="C83" s="310">
        <v>174098</v>
      </c>
      <c r="D83" s="311">
        <v>7859</v>
      </c>
      <c r="E83" s="311">
        <v>148700</v>
      </c>
      <c r="F83" s="311">
        <f>D83-D82</f>
        <v>137</v>
      </c>
      <c r="G83" s="311">
        <f>C83-C82</f>
        <v>1056</v>
      </c>
      <c r="H83" s="311">
        <f>C83-(D83+E83)</f>
        <v>17539</v>
      </c>
    </row>
    <row r="84" ht="22.65" customHeight="1">
      <c r="B84" s="339">
        <v>43965</v>
      </c>
      <c r="C84" s="312">
        <v>174478</v>
      </c>
      <c r="D84" s="313">
        <v>7884</v>
      </c>
      <c r="E84" s="313">
        <v>150300</v>
      </c>
      <c r="F84" s="313">
        <f>D84-D83</f>
        <v>25</v>
      </c>
      <c r="G84" s="313">
        <f>C84-C83</f>
        <v>380</v>
      </c>
      <c r="H84" s="313">
        <f>C84-(D84+E84)</f>
        <v>16294</v>
      </c>
    </row>
    <row r="85" ht="22.65" customHeight="1">
      <c r="B85" s="339">
        <v>43966</v>
      </c>
      <c r="C85" s="310">
        <v>175233</v>
      </c>
      <c r="D85" s="311">
        <v>7897</v>
      </c>
      <c r="E85" s="311">
        <v>151597</v>
      </c>
      <c r="F85" s="311">
        <f>D85-D84</f>
        <v>13</v>
      </c>
      <c r="G85" s="311">
        <f>C85-C84</f>
        <v>755</v>
      </c>
      <c r="H85" s="311">
        <f>C85-(D85+E85)</f>
        <v>15739</v>
      </c>
    </row>
    <row r="86" ht="22.65" customHeight="1">
      <c r="B86" s="339">
        <v>43967</v>
      </c>
      <c r="C86" s="312">
        <v>175752</v>
      </c>
      <c r="D86" s="313">
        <v>7938</v>
      </c>
      <c r="E86" s="313">
        <v>152600</v>
      </c>
      <c r="F86" s="313">
        <f>D86-D85</f>
        <v>41</v>
      </c>
      <c r="G86" s="313">
        <f>C86-C85</f>
        <v>519</v>
      </c>
      <c r="H86" s="313">
        <f>C86-(D86+E86)</f>
        <v>15214</v>
      </c>
    </row>
    <row r="87" ht="22.65" customHeight="1">
      <c r="B87" s="339">
        <v>43968</v>
      </c>
      <c r="C87" s="310">
        <v>176369</v>
      </c>
      <c r="D87" s="311">
        <v>7962</v>
      </c>
      <c r="E87" s="311">
        <v>154011</v>
      </c>
      <c r="F87" s="311">
        <f>D87-D86</f>
        <v>24</v>
      </c>
      <c r="G87" s="311">
        <f>C87-C86</f>
        <v>617</v>
      </c>
      <c r="H87" s="311">
        <f>C87-(D87+E87)</f>
        <v>14396</v>
      </c>
    </row>
    <row r="88" ht="22.65" customHeight="1">
      <c r="B88" s="339">
        <v>43969</v>
      </c>
      <c r="C88" s="312">
        <v>176551</v>
      </c>
      <c r="D88" s="313">
        <v>8003</v>
      </c>
      <c r="E88" s="313">
        <v>155041</v>
      </c>
      <c r="F88" s="313">
        <f>D88-D87</f>
        <v>41</v>
      </c>
      <c r="G88" s="313">
        <f>C88-C87</f>
        <v>182</v>
      </c>
      <c r="H88" s="313">
        <f>C88-(D88+E88)</f>
        <v>13507</v>
      </c>
    </row>
    <row r="89" ht="22.65" customHeight="1">
      <c r="B89" s="339">
        <v>43970</v>
      </c>
      <c r="C89" s="310">
        <v>177778</v>
      </c>
      <c r="D89" s="311">
        <v>8081</v>
      </c>
      <c r="E89" s="311">
        <v>155681</v>
      </c>
      <c r="F89" s="311">
        <f>D89-D88</f>
        <v>78</v>
      </c>
      <c r="G89" s="311">
        <f>C89-C88</f>
        <v>1227</v>
      </c>
      <c r="H89" s="311">
        <f>C89-(D89+E89)</f>
        <v>14016</v>
      </c>
    </row>
    <row r="90" ht="22.65" customHeight="1">
      <c r="B90" s="339">
        <v>43971</v>
      </c>
      <c r="C90" s="312">
        <v>178473</v>
      </c>
      <c r="D90" s="313">
        <v>8144</v>
      </c>
      <c r="E90" s="313">
        <v>156966</v>
      </c>
      <c r="F90" s="313">
        <f>D90-D89</f>
        <v>63</v>
      </c>
      <c r="G90" s="313">
        <f>C90-C89</f>
        <v>695</v>
      </c>
      <c r="H90" s="313">
        <f>C90-(D90+E90)</f>
        <v>13363</v>
      </c>
    </row>
    <row r="91" ht="22.65" customHeight="1">
      <c r="B91" s="339">
        <v>43972</v>
      </c>
      <c r="C91" s="310">
        <v>178748</v>
      </c>
      <c r="D91" s="311">
        <v>8203</v>
      </c>
      <c r="E91" s="311">
        <v>158057</v>
      </c>
      <c r="F91" s="311">
        <f>D91-D90</f>
        <v>59</v>
      </c>
      <c r="G91" s="311">
        <f>C91-C90</f>
        <v>275</v>
      </c>
      <c r="H91" s="311">
        <f>C91-(D91+E91)</f>
        <v>12488</v>
      </c>
    </row>
    <row r="92" ht="22.65" customHeight="1">
      <c r="B92" s="339">
        <v>43973</v>
      </c>
      <c r="C92" s="312">
        <v>179710</v>
      </c>
      <c r="D92" s="313">
        <v>8228</v>
      </c>
      <c r="E92" s="313">
        <v>159064</v>
      </c>
      <c r="F92" s="313">
        <f>D92-D91</f>
        <v>25</v>
      </c>
      <c r="G92" s="313">
        <f>C92-C91</f>
        <v>962</v>
      </c>
      <c r="H92" s="313">
        <f>C92-(D92+E92)</f>
        <v>12418</v>
      </c>
    </row>
    <row r="93" ht="22.65" customHeight="1">
      <c r="B93" s="339">
        <v>43974</v>
      </c>
      <c r="C93" s="310">
        <v>179945</v>
      </c>
      <c r="D93" s="311">
        <v>8261</v>
      </c>
      <c r="E93" s="311">
        <v>159716</v>
      </c>
      <c r="F93" s="311">
        <f>D93-D92</f>
        <v>33</v>
      </c>
      <c r="G93" s="311">
        <f>C93-C92</f>
        <v>235</v>
      </c>
      <c r="H93" s="311">
        <f>C93-(D93+E93)</f>
        <v>11968</v>
      </c>
    </row>
    <row r="94" ht="22.65" customHeight="1">
      <c r="B94" s="339">
        <v>43975</v>
      </c>
      <c r="C94" s="312">
        <v>180328</v>
      </c>
      <c r="D94" s="313">
        <v>8283</v>
      </c>
      <c r="E94" s="313">
        <v>160281</v>
      </c>
      <c r="F94" s="313">
        <f>D94-D93</f>
        <v>22</v>
      </c>
      <c r="G94" s="313">
        <f>C94-C93</f>
        <v>383</v>
      </c>
      <c r="H94" s="313">
        <f>C94-(D94+E94)</f>
        <v>11764</v>
      </c>
    </row>
    <row r="95" ht="22.65" customHeight="1">
      <c r="B95" s="339">
        <v>43976</v>
      </c>
      <c r="C95" s="310">
        <v>180595</v>
      </c>
      <c r="D95" s="311">
        <v>8309</v>
      </c>
      <c r="E95" s="311">
        <v>161199</v>
      </c>
      <c r="F95" s="311">
        <f>D95-D94</f>
        <v>26</v>
      </c>
      <c r="G95" s="311">
        <f>C95-C94</f>
        <v>267</v>
      </c>
      <c r="H95" s="311">
        <f>C95-(D95+E95)</f>
        <v>11087</v>
      </c>
    </row>
    <row r="96" ht="22.65" customHeight="1">
      <c r="B96" s="339">
        <v>43977</v>
      </c>
      <c r="C96" s="312">
        <v>181189</v>
      </c>
      <c r="D96" s="313">
        <v>8372</v>
      </c>
      <c r="E96" s="313">
        <v>161967</v>
      </c>
      <c r="F96" s="313">
        <f>D96-D95</f>
        <v>63</v>
      </c>
      <c r="G96" s="313">
        <f>C96-C95</f>
        <v>594</v>
      </c>
      <c r="H96" s="313">
        <f>C96-(D96+E96)</f>
        <v>10850</v>
      </c>
    </row>
    <row r="97" ht="22.65" customHeight="1">
      <c r="B97" s="339">
        <v>43978</v>
      </c>
      <c r="C97" s="310">
        <v>181524</v>
      </c>
      <c r="D97" s="311">
        <v>8428</v>
      </c>
      <c r="E97" s="311">
        <v>162820</v>
      </c>
      <c r="F97" s="311">
        <f>D97-D96</f>
        <v>56</v>
      </c>
      <c r="G97" s="311">
        <f>C97-C96</f>
        <v>335</v>
      </c>
      <c r="H97" s="311">
        <f>C97-(D97+E97)</f>
        <v>10276</v>
      </c>
    </row>
    <row r="98" ht="22.65" customHeight="1">
      <c r="B98" s="339">
        <v>43979</v>
      </c>
      <c r="C98" s="312">
        <v>182196</v>
      </c>
      <c r="D98" s="313">
        <v>8470</v>
      </c>
      <c r="E98" s="313">
        <v>163360</v>
      </c>
      <c r="F98" s="313">
        <f>D98-D97</f>
        <v>42</v>
      </c>
      <c r="G98" s="313">
        <f>C98-C97</f>
        <v>672</v>
      </c>
      <c r="H98" s="313">
        <f>C98-(D98+E98)</f>
        <v>10366</v>
      </c>
    </row>
    <row r="99" ht="22.65" customHeight="1">
      <c r="B99" s="339">
        <v>43980</v>
      </c>
      <c r="C99" s="310">
        <v>182922</v>
      </c>
      <c r="D99" s="311">
        <v>8504</v>
      </c>
      <c r="E99" s="311">
        <v>164245</v>
      </c>
      <c r="F99" s="311">
        <f>D99-D98</f>
        <v>34</v>
      </c>
      <c r="G99" s="311">
        <f>C99-C98</f>
        <v>726</v>
      </c>
      <c r="H99" s="311">
        <f>C99-(D99+E99)</f>
        <v>10173</v>
      </c>
    </row>
    <row r="100" ht="22.65" customHeight="1">
      <c r="B100" s="339">
        <v>43981</v>
      </c>
      <c r="C100" s="312">
        <v>183189</v>
      </c>
      <c r="D100" s="313">
        <v>8530</v>
      </c>
      <c r="E100" s="313">
        <v>164908</v>
      </c>
      <c r="F100" s="313">
        <f>D100-D99</f>
        <v>26</v>
      </c>
      <c r="G100" s="313">
        <f>C100-C99</f>
        <v>267</v>
      </c>
      <c r="H100" s="313">
        <f>C100-(D100+E100)</f>
        <v>9751</v>
      </c>
    </row>
    <row r="101" ht="22.65" customHeight="1">
      <c r="B101" s="339">
        <v>43982</v>
      </c>
      <c r="C101" s="310">
        <v>183410</v>
      </c>
      <c r="D101" s="311">
        <v>8540</v>
      </c>
      <c r="E101" s="311">
        <v>165352</v>
      </c>
      <c r="F101" s="311">
        <f>D101-D100</f>
        <v>10</v>
      </c>
      <c r="G101" s="311">
        <f>C101-C100</f>
        <v>221</v>
      </c>
      <c r="H101" s="311">
        <f>C101-(D101+E101)</f>
        <v>9518</v>
      </c>
    </row>
    <row r="102" ht="22.65" customHeight="1">
      <c r="B102" s="339">
        <v>43983</v>
      </c>
      <c r="C102" s="312">
        <v>183594</v>
      </c>
      <c r="D102" s="313">
        <v>8555</v>
      </c>
      <c r="E102" s="313">
        <v>165632</v>
      </c>
      <c r="F102" s="313">
        <f>D102-D101</f>
        <v>15</v>
      </c>
      <c r="G102" s="313">
        <f>C102-C101</f>
        <v>184</v>
      </c>
      <c r="H102" s="313">
        <f>C102-(D102+E102)</f>
        <v>9407</v>
      </c>
    </row>
    <row r="103" ht="22.65" customHeight="1">
      <c r="B103" s="339">
        <v>43984</v>
      </c>
      <c r="C103" s="310">
        <v>183771</v>
      </c>
      <c r="D103" s="311">
        <v>8557</v>
      </c>
      <c r="E103" s="311">
        <v>166343</v>
      </c>
      <c r="F103" s="311">
        <f>D103-D102</f>
        <v>2</v>
      </c>
      <c r="G103" s="311">
        <f>C103-C102</f>
        <v>177</v>
      </c>
      <c r="H103" s="311">
        <f>C103-(D103+E103)</f>
        <v>8871</v>
      </c>
    </row>
    <row r="104" ht="22.65" customHeight="1">
      <c r="B104" s="339">
        <v>43985</v>
      </c>
      <c r="C104" s="312">
        <v>184121</v>
      </c>
      <c r="D104" s="313">
        <v>8602</v>
      </c>
      <c r="E104" s="313">
        <v>167453</v>
      </c>
      <c r="F104" s="313">
        <f>D104-D103</f>
        <v>45</v>
      </c>
      <c r="G104" s="313">
        <f>C104-C103</f>
        <v>350</v>
      </c>
      <c r="H104" s="313">
        <f>C104-(D104+E104)</f>
        <v>8066</v>
      </c>
    </row>
    <row r="105" ht="22.65" customHeight="1">
      <c r="B105" s="339">
        <v>43986</v>
      </c>
      <c r="C105" s="310">
        <v>184472</v>
      </c>
      <c r="D105" s="311">
        <v>8635</v>
      </c>
      <c r="E105" s="311">
        <v>167909</v>
      </c>
      <c r="F105" s="311">
        <f>D105-D104</f>
        <v>33</v>
      </c>
      <c r="G105" s="311">
        <f>C105-C104</f>
        <v>351</v>
      </c>
      <c r="H105" s="311">
        <f>C105-(D105+E105)</f>
        <v>7928</v>
      </c>
    </row>
    <row r="106" ht="22.65" customHeight="1">
      <c r="B106" s="339">
        <v>43987</v>
      </c>
      <c r="C106" s="312">
        <v>184924</v>
      </c>
      <c r="D106" s="313">
        <v>8658</v>
      </c>
      <c r="E106" s="313">
        <v>168480</v>
      </c>
      <c r="F106" s="313">
        <f>D106-D105</f>
        <v>23</v>
      </c>
      <c r="G106" s="313">
        <f>C106-C105</f>
        <v>452</v>
      </c>
      <c r="H106" s="313">
        <f>C106-(D106+E106)</f>
        <v>7786</v>
      </c>
    </row>
    <row r="107" ht="22.65" customHeight="1">
      <c r="B107" s="339">
        <v>43988</v>
      </c>
      <c r="C107" s="310">
        <v>185450</v>
      </c>
      <c r="D107" s="311">
        <v>8673</v>
      </c>
      <c r="E107" s="311">
        <v>168958</v>
      </c>
      <c r="F107" s="311">
        <f>D107-D106</f>
        <v>15</v>
      </c>
      <c r="G107" s="311">
        <f>C107-C106</f>
        <v>526</v>
      </c>
      <c r="H107" s="311">
        <f>C107-(D107+E107)</f>
        <v>7819</v>
      </c>
    </row>
    <row r="108" ht="22.65" customHeight="1">
      <c r="B108" s="339">
        <v>43989</v>
      </c>
      <c r="C108" s="312">
        <v>185750</v>
      </c>
      <c r="D108" s="313">
        <v>8685</v>
      </c>
      <c r="E108" s="313">
        <v>169224</v>
      </c>
      <c r="F108" s="313">
        <f>D108-D107</f>
        <v>12</v>
      </c>
      <c r="G108" s="313">
        <f>C108-C107</f>
        <v>300</v>
      </c>
      <c r="H108" s="313">
        <f>C108-(D108+E108)</f>
        <v>7841</v>
      </c>
    </row>
    <row r="109" ht="22.65" customHeight="1">
      <c r="B109" s="339">
        <v>43990</v>
      </c>
      <c r="C109" s="310">
        <v>186109</v>
      </c>
      <c r="D109" s="311">
        <v>8695</v>
      </c>
      <c r="E109" s="311">
        <v>169556</v>
      </c>
      <c r="F109" s="311">
        <f>D109-D108</f>
        <v>10</v>
      </c>
      <c r="G109" s="311">
        <f>C109-C108</f>
        <v>359</v>
      </c>
      <c r="H109" s="311">
        <f>C109-(D109+E109)</f>
        <v>7858</v>
      </c>
    </row>
    <row r="110" ht="22.65" customHeight="1">
      <c r="B110" s="339">
        <v>43991</v>
      </c>
      <c r="C110" s="312">
        <v>186506</v>
      </c>
      <c r="D110" s="313">
        <v>8736</v>
      </c>
      <c r="E110" s="313">
        <v>170129</v>
      </c>
      <c r="F110" s="313">
        <f>D110-D109</f>
        <v>41</v>
      </c>
      <c r="G110" s="313">
        <f>C110-C109</f>
        <v>397</v>
      </c>
      <c r="H110" s="313">
        <f>C110-(D110+E110)</f>
        <v>7641</v>
      </c>
    </row>
    <row r="111" ht="22.65" customHeight="1">
      <c r="B111" s="339">
        <v>43992</v>
      </c>
      <c r="C111" s="310">
        <v>186522</v>
      </c>
      <c r="D111" s="311">
        <v>8752</v>
      </c>
      <c r="E111" s="311">
        <v>170630</v>
      </c>
      <c r="F111" s="311">
        <f>D111-D110</f>
        <v>16</v>
      </c>
      <c r="G111" s="311">
        <f>C111-C110</f>
        <v>16</v>
      </c>
      <c r="H111" s="311">
        <f>C111-(D111+E111)</f>
        <v>7140</v>
      </c>
    </row>
    <row r="112" ht="22.65" customHeight="1">
      <c r="B112" s="339">
        <v>43993</v>
      </c>
      <c r="C112" s="312">
        <v>186691</v>
      </c>
      <c r="D112" s="313">
        <v>8772</v>
      </c>
      <c r="E112" s="313">
        <v>170961</v>
      </c>
      <c r="F112" s="313">
        <f>D112-D111</f>
        <v>20</v>
      </c>
      <c r="G112" s="313">
        <f>C112-C111</f>
        <v>169</v>
      </c>
      <c r="H112" s="313">
        <f>C112-(D112+E112)</f>
        <v>6958</v>
      </c>
    </row>
    <row r="113" ht="22.65" customHeight="1">
      <c r="B113" s="339">
        <v>43994</v>
      </c>
      <c r="C113" s="310">
        <v>187226</v>
      </c>
      <c r="D113" s="311">
        <v>8783</v>
      </c>
      <c r="E113" s="311">
        <v>171535</v>
      </c>
      <c r="F113" s="311">
        <f>D113-D112</f>
        <v>11</v>
      </c>
      <c r="G113" s="311">
        <f>C113-C112</f>
        <v>535</v>
      </c>
      <c r="H113" s="311">
        <f>C113-(D113+E113)</f>
        <v>6908</v>
      </c>
    </row>
    <row r="114" ht="22.65" customHeight="1">
      <c r="B114" s="339">
        <v>43995</v>
      </c>
      <c r="C114" s="312">
        <v>187267</v>
      </c>
      <c r="D114" s="313">
        <v>8793</v>
      </c>
      <c r="E114" s="313">
        <v>171970</v>
      </c>
      <c r="F114" s="313">
        <f>D114-D113</f>
        <v>10</v>
      </c>
      <c r="G114" s="313">
        <f>C114-C113</f>
        <v>41</v>
      </c>
      <c r="H114" s="313">
        <f>C114-(D114+E114)</f>
        <v>6504</v>
      </c>
    </row>
    <row r="115" ht="22.65" customHeight="1">
      <c r="B115" s="339">
        <v>43996</v>
      </c>
      <c r="C115" s="310">
        <v>187518</v>
      </c>
      <c r="D115" s="311">
        <v>8801</v>
      </c>
      <c r="E115" s="311">
        <v>172089</v>
      </c>
      <c r="F115" s="311">
        <f>D115-D114</f>
        <v>8</v>
      </c>
      <c r="G115" s="311">
        <f>C115-C114</f>
        <v>251</v>
      </c>
      <c r="H115" s="311">
        <f>C115-(D115+E115)</f>
        <v>6628</v>
      </c>
    </row>
    <row r="116" ht="22.65" customHeight="1">
      <c r="B116" s="339">
        <v>43997</v>
      </c>
      <c r="C116" s="312">
        <v>187682</v>
      </c>
      <c r="D116" s="313">
        <v>8807</v>
      </c>
      <c r="E116" s="313">
        <v>172692</v>
      </c>
      <c r="F116" s="313">
        <f>D116-D115</f>
        <v>6</v>
      </c>
      <c r="G116" s="313">
        <f>C116-C115</f>
        <v>164</v>
      </c>
      <c r="H116" s="313">
        <f>C116-(D116+E116)</f>
        <v>6183</v>
      </c>
    </row>
    <row r="117" ht="22.65" customHeight="1">
      <c r="B117" s="339">
        <v>43998</v>
      </c>
      <c r="C117" s="310">
        <v>188252</v>
      </c>
      <c r="D117" s="311">
        <v>8820</v>
      </c>
      <c r="E117" s="311">
        <v>172842</v>
      </c>
      <c r="F117" s="311">
        <f>D117-D116</f>
        <v>13</v>
      </c>
      <c r="G117" s="311">
        <f>C117-C116</f>
        <v>570</v>
      </c>
      <c r="H117" s="311">
        <f>C117-(D117+E117)</f>
        <v>6590</v>
      </c>
    </row>
    <row r="118" ht="22.65" customHeight="1">
      <c r="B118" s="339">
        <v>43999</v>
      </c>
      <c r="C118" s="312">
        <v>189261</v>
      </c>
      <c r="D118" s="313">
        <v>8851</v>
      </c>
      <c r="E118" s="313">
        <v>173599</v>
      </c>
      <c r="F118" s="313">
        <f>D118-D117</f>
        <v>31</v>
      </c>
      <c r="G118" s="313">
        <f>C118-C117</f>
        <v>1009</v>
      </c>
      <c r="H118" s="313">
        <f>C118-(D118+E118)</f>
        <v>6811</v>
      </c>
    </row>
    <row r="119" ht="22.65" customHeight="1">
      <c r="B119" s="339">
        <v>44000</v>
      </c>
      <c r="C119" s="310">
        <v>189810</v>
      </c>
      <c r="D119" s="311">
        <v>8875</v>
      </c>
      <c r="E119" s="311">
        <v>173847</v>
      </c>
      <c r="F119" s="311">
        <f>D119-D118</f>
        <v>24</v>
      </c>
      <c r="G119" s="311">
        <f>C119-C118</f>
        <v>549</v>
      </c>
      <c r="H119" s="311">
        <f>C119-(D119+E119)</f>
        <v>7088</v>
      </c>
    </row>
    <row r="120" ht="22.65" customHeight="1">
      <c r="B120" s="339">
        <v>44001</v>
      </c>
      <c r="C120" s="312">
        <v>190299</v>
      </c>
      <c r="D120" s="313">
        <v>8887</v>
      </c>
      <c r="E120" s="313">
        <v>173972</v>
      </c>
      <c r="F120" s="313">
        <f>D120-D119</f>
        <v>12</v>
      </c>
      <c r="G120" s="313">
        <f>C120-C119</f>
        <v>489</v>
      </c>
      <c r="H120" s="313">
        <f>C120-(D120+E120)</f>
        <v>7440</v>
      </c>
    </row>
    <row r="121" ht="22.65" customHeight="1">
      <c r="B121" s="339">
        <v>44002</v>
      </c>
      <c r="C121" s="310">
        <v>190670</v>
      </c>
      <c r="D121" s="311">
        <v>8895</v>
      </c>
      <c r="E121" s="311">
        <v>174609</v>
      </c>
      <c r="F121" s="311">
        <f>D121-D120</f>
        <v>8</v>
      </c>
      <c r="G121" s="311">
        <f>C121-C120</f>
        <v>371</v>
      </c>
      <c r="H121" s="311">
        <f>C121-(D121+E121)</f>
        <v>7166</v>
      </c>
    </row>
    <row r="122" ht="22.65" customHeight="1">
      <c r="B122" s="339">
        <v>44003</v>
      </c>
      <c r="C122" s="312">
        <v>191272</v>
      </c>
      <c r="D122" s="313">
        <v>8895</v>
      </c>
      <c r="E122" s="313">
        <v>174740</v>
      </c>
      <c r="F122" s="313">
        <f>D122-D121</f>
        <v>0</v>
      </c>
      <c r="G122" s="313">
        <f>C122-C121</f>
        <v>602</v>
      </c>
      <c r="H122" s="313">
        <f>C122-(D122+E122)</f>
        <v>7637</v>
      </c>
    </row>
    <row r="123" ht="22.65" customHeight="1">
      <c r="B123" s="339">
        <v>44004</v>
      </c>
      <c r="C123" s="310">
        <v>191768</v>
      </c>
      <c r="D123" s="311">
        <v>8899</v>
      </c>
      <c r="E123" s="311">
        <v>175143</v>
      </c>
      <c r="F123" s="311">
        <f>D123-D122</f>
        <v>4</v>
      </c>
      <c r="G123" s="311">
        <f>C123-C122</f>
        <v>496</v>
      </c>
      <c r="H123" s="311">
        <f>C123-(D123+E123)</f>
        <v>7726</v>
      </c>
    </row>
    <row r="124" ht="22.65" customHeight="1">
      <c r="B124" s="339">
        <v>44005</v>
      </c>
      <c r="C124" s="312">
        <v>192480</v>
      </c>
      <c r="D124" s="313">
        <v>8914</v>
      </c>
      <c r="E124" s="313">
        <v>175825</v>
      </c>
      <c r="F124" s="313">
        <f>D124-D123</f>
        <v>15</v>
      </c>
      <c r="G124" s="313">
        <f>C124-C123</f>
        <v>712</v>
      </c>
      <c r="H124" s="313">
        <f>C124-(D124+E124)</f>
        <v>7741</v>
      </c>
    </row>
    <row r="125" ht="22.65" customHeight="1">
      <c r="B125" s="339">
        <v>44006</v>
      </c>
      <c r="C125" s="310">
        <v>192871</v>
      </c>
      <c r="D125" s="311">
        <v>8928</v>
      </c>
      <c r="E125" s="311">
        <v>176422</v>
      </c>
      <c r="F125" s="311">
        <f>D125-D124</f>
        <v>14</v>
      </c>
      <c r="G125" s="311">
        <f>C125-C124</f>
        <v>391</v>
      </c>
      <c r="H125" s="311">
        <f>C125-(D125+E125)</f>
        <v>7521</v>
      </c>
    </row>
    <row r="126" ht="22.65" customHeight="1">
      <c r="B126" s="339">
        <v>44007</v>
      </c>
      <c r="C126" s="312">
        <v>193371</v>
      </c>
      <c r="D126" s="313">
        <v>8940</v>
      </c>
      <c r="E126" s="313">
        <v>176764</v>
      </c>
      <c r="F126" s="313">
        <f>D126-D125</f>
        <v>12</v>
      </c>
      <c r="G126" s="313">
        <f>C126-C125</f>
        <v>500</v>
      </c>
      <c r="H126" s="313">
        <f>C126-(D126+E126)</f>
        <v>7667</v>
      </c>
    </row>
    <row r="127" ht="22.65" customHeight="1">
      <c r="B127" s="339">
        <v>44008</v>
      </c>
      <c r="C127" s="310">
        <v>194036</v>
      </c>
      <c r="D127" s="311">
        <v>8965</v>
      </c>
      <c r="E127" s="311">
        <v>177149</v>
      </c>
      <c r="F127" s="311">
        <f>D127-D126</f>
        <v>25</v>
      </c>
      <c r="G127" s="311">
        <f>C127-C126</f>
        <v>665</v>
      </c>
      <c r="H127" s="311">
        <f>C127-(D127+E127)</f>
        <v>7922</v>
      </c>
    </row>
    <row r="128" ht="22.65" customHeight="1">
      <c r="B128" s="339">
        <v>44009</v>
      </c>
      <c r="C128" s="312">
        <v>194458</v>
      </c>
      <c r="D128" s="313">
        <v>8968</v>
      </c>
      <c r="E128" s="313">
        <v>177518</v>
      </c>
      <c r="F128" s="313">
        <f>D128-D127</f>
        <v>3</v>
      </c>
      <c r="G128" s="313">
        <f>C128-C127</f>
        <v>422</v>
      </c>
      <c r="H128" s="313">
        <f>C128-(D128+E128)</f>
        <v>7972</v>
      </c>
    </row>
    <row r="129" ht="22.65" customHeight="1">
      <c r="B129" s="339">
        <v>44010</v>
      </c>
      <c r="C129" s="310">
        <v>194693</v>
      </c>
      <c r="D129" s="311">
        <v>8968</v>
      </c>
      <c r="E129" s="311">
        <v>177657</v>
      </c>
      <c r="F129" s="311">
        <f>D129-D128</f>
        <v>0</v>
      </c>
      <c r="G129" s="311">
        <f>C129-C128</f>
        <v>235</v>
      </c>
      <c r="H129" s="311">
        <f>C129-(D129+E129)</f>
        <v>8068</v>
      </c>
    </row>
    <row r="130" ht="22.65" customHeight="1">
      <c r="B130" s="339">
        <v>44011</v>
      </c>
      <c r="C130" s="312">
        <v>195042</v>
      </c>
      <c r="D130" s="313">
        <v>8976</v>
      </c>
      <c r="E130" s="313">
        <v>177770</v>
      </c>
      <c r="F130" s="313">
        <f>D130-D129</f>
        <v>8</v>
      </c>
      <c r="G130" s="313">
        <f>C130-C129</f>
        <v>349</v>
      </c>
      <c r="H130" s="313">
        <f>C130-(D130+E130)</f>
        <v>8296</v>
      </c>
    </row>
    <row r="131" ht="22.65" customHeight="1">
      <c r="B131" s="339">
        <v>44012</v>
      </c>
      <c r="C131" s="310">
        <v>195418</v>
      </c>
      <c r="D131" s="311">
        <v>8990</v>
      </c>
      <c r="E131" s="311">
        <v>178100</v>
      </c>
      <c r="F131" s="311">
        <f>D131-D130</f>
        <v>14</v>
      </c>
      <c r="G131" s="311">
        <f>C131-C130</f>
        <v>376</v>
      </c>
      <c r="H131" s="311">
        <f>C131-(D131+E131)</f>
        <v>8328</v>
      </c>
    </row>
    <row r="132" ht="22.65" customHeight="1">
      <c r="B132" s="339">
        <v>44013</v>
      </c>
      <c r="C132" s="312">
        <v>195860</v>
      </c>
      <c r="D132" s="313">
        <v>8995</v>
      </c>
      <c r="E132" s="313">
        <v>179100</v>
      </c>
      <c r="F132" s="313">
        <f>D132-D131</f>
        <v>5</v>
      </c>
      <c r="G132" s="313">
        <f>C132-C131</f>
        <v>442</v>
      </c>
      <c r="H132" s="313">
        <f>C132-(D132+E132)</f>
        <v>7765</v>
      </c>
    </row>
    <row r="133" ht="22.65" customHeight="1">
      <c r="B133" s="339">
        <v>44014</v>
      </c>
      <c r="C133" s="310">
        <v>196370</v>
      </c>
      <c r="D133" s="311">
        <v>9006</v>
      </c>
      <c r="E133" s="311">
        <v>179800</v>
      </c>
      <c r="F133" s="311">
        <f>D133-D132</f>
        <v>11</v>
      </c>
      <c r="G133" s="311">
        <f>C133-C132</f>
        <v>510</v>
      </c>
      <c r="H133" s="311">
        <f>C133-(D133+E133)</f>
        <v>7564</v>
      </c>
    </row>
    <row r="134" ht="22.65" customHeight="1">
      <c r="B134" s="339">
        <v>44015</v>
      </c>
      <c r="C134" s="312">
        <v>196780</v>
      </c>
      <c r="D134" s="313">
        <v>9010</v>
      </c>
      <c r="E134" s="313">
        <v>180300</v>
      </c>
      <c r="F134" s="313">
        <f>D134-D133</f>
        <v>4</v>
      </c>
      <c r="G134" s="313">
        <f>C134-C133</f>
        <v>410</v>
      </c>
      <c r="H134" s="313">
        <f>C134-(D134+E134)</f>
        <v>7470</v>
      </c>
    </row>
    <row r="135" ht="22.65" customHeight="1">
      <c r="B135" s="339">
        <v>44016</v>
      </c>
      <c r="C135" s="310">
        <v>197198</v>
      </c>
      <c r="D135" s="311">
        <v>9020</v>
      </c>
      <c r="E135" s="311">
        <v>181000</v>
      </c>
      <c r="F135" s="311">
        <f>D135-D134</f>
        <v>10</v>
      </c>
      <c r="G135" s="311">
        <f>C135-C134</f>
        <v>418</v>
      </c>
      <c r="H135" s="311">
        <f>C135-(D135+E135)</f>
        <v>7178</v>
      </c>
    </row>
    <row r="136" ht="22.65" customHeight="1">
      <c r="B136" s="339">
        <v>44017</v>
      </c>
      <c r="C136" s="312">
        <v>197523</v>
      </c>
      <c r="D136" s="313">
        <v>9023</v>
      </c>
      <c r="E136" s="313">
        <v>181719</v>
      </c>
      <c r="F136" s="313">
        <f>D136-D135</f>
        <v>3</v>
      </c>
      <c r="G136" s="313">
        <f>C136-C135</f>
        <v>325</v>
      </c>
      <c r="H136" s="313">
        <f>C136-(D136+E136)</f>
        <v>6781</v>
      </c>
    </row>
    <row r="137" ht="22.65" customHeight="1">
      <c r="B137" s="339">
        <v>44018</v>
      </c>
      <c r="C137" s="310">
        <v>198064</v>
      </c>
      <c r="D137" s="311">
        <v>9022</v>
      </c>
      <c r="E137" s="311">
        <v>182160</v>
      </c>
      <c r="F137" s="311">
        <f>D137-D136</f>
        <v>-1</v>
      </c>
      <c r="G137" s="311">
        <f>C137-C136</f>
        <v>541</v>
      </c>
      <c r="H137" s="311">
        <f>C137-(D137+E137)</f>
        <v>6882</v>
      </c>
    </row>
    <row r="138" ht="22.65" customHeight="1">
      <c r="B138" s="339">
        <v>44019</v>
      </c>
      <c r="C138" s="312">
        <v>198343</v>
      </c>
      <c r="D138" s="313">
        <v>9032</v>
      </c>
      <c r="E138" s="313">
        <v>182661</v>
      </c>
      <c r="F138" s="313">
        <f>D138-D137</f>
        <v>10</v>
      </c>
      <c r="G138" s="313">
        <f>C138-C137</f>
        <v>279</v>
      </c>
      <c r="H138" s="313">
        <f>C138-(D138+E138)</f>
        <v>6650</v>
      </c>
    </row>
    <row r="139" ht="22.65" customHeight="1">
      <c r="B139" s="339">
        <v>44020</v>
      </c>
      <c r="C139" s="310">
        <v>198699</v>
      </c>
      <c r="D139" s="311">
        <v>9046</v>
      </c>
      <c r="E139" s="311">
        <v>183153</v>
      </c>
      <c r="F139" s="311">
        <f>D139-D138</f>
        <v>14</v>
      </c>
      <c r="G139" s="311">
        <f>C139-C138</f>
        <v>356</v>
      </c>
      <c r="H139" s="311">
        <f>C139-(D139+E139)</f>
        <v>6500</v>
      </c>
    </row>
    <row r="140" ht="22.65" customHeight="1">
      <c r="B140" s="339">
        <v>44021</v>
      </c>
      <c r="C140" s="312">
        <v>199001</v>
      </c>
      <c r="D140" s="313">
        <v>9057</v>
      </c>
      <c r="E140" s="313">
        <v>183728</v>
      </c>
      <c r="F140" s="313">
        <f>D140-D139</f>
        <v>11</v>
      </c>
      <c r="G140" s="313">
        <f>C140-C139</f>
        <v>302</v>
      </c>
      <c r="H140" s="313">
        <f>C140-(D140+E140)</f>
        <v>6216</v>
      </c>
    </row>
    <row r="141" ht="22.65" customHeight="1">
      <c r="B141" s="339">
        <v>44022</v>
      </c>
      <c r="C141" s="310">
        <v>199332</v>
      </c>
      <c r="D141" s="311">
        <v>9063</v>
      </c>
      <c r="E141" s="311">
        <v>184028</v>
      </c>
      <c r="F141" s="311">
        <f>D141-D140</f>
        <v>6</v>
      </c>
      <c r="G141" s="311">
        <f>C141-C140</f>
        <v>331</v>
      </c>
      <c r="H141" s="311">
        <f>C141-(D141+E141)</f>
        <v>6241</v>
      </c>
    </row>
    <row r="142" ht="22.65" customHeight="1">
      <c r="B142" s="339">
        <v>44023</v>
      </c>
      <c r="C142" s="312">
        <v>199709</v>
      </c>
      <c r="D142" s="313">
        <v>9070</v>
      </c>
      <c r="E142" s="313">
        <v>184266</v>
      </c>
      <c r="F142" s="313">
        <f>D142-D141</f>
        <v>7</v>
      </c>
      <c r="G142" s="313">
        <f>C142-C141</f>
        <v>377</v>
      </c>
      <c r="H142" s="313">
        <f>C142-(D142+E142)</f>
        <v>6373</v>
      </c>
    </row>
    <row r="143" ht="22.65" customHeight="1">
      <c r="B143" s="339">
        <v>44024</v>
      </c>
      <c r="C143" s="310">
        <v>199919</v>
      </c>
      <c r="D143" s="311">
        <v>9071</v>
      </c>
      <c r="E143" s="311">
        <v>184414</v>
      </c>
      <c r="F143" s="311">
        <f>D143-D142</f>
        <v>1</v>
      </c>
      <c r="G143" s="311">
        <f>C143-C142</f>
        <v>210</v>
      </c>
      <c r="H143" s="311">
        <f>C143-(D143+E143)</f>
        <v>6434</v>
      </c>
    </row>
    <row r="144" ht="22.65" customHeight="1">
      <c r="B144" s="339">
        <v>44025</v>
      </c>
      <c r="C144" s="312">
        <v>200180</v>
      </c>
      <c r="D144" s="313">
        <v>9074</v>
      </c>
      <c r="E144" s="313">
        <v>185100</v>
      </c>
      <c r="F144" s="313">
        <f>D144-D143</f>
        <v>3</v>
      </c>
      <c r="G144" s="313">
        <f>C144-C143</f>
        <v>261</v>
      </c>
      <c r="H144" s="313">
        <f>C144-(D144+E144)</f>
        <v>6006</v>
      </c>
    </row>
    <row r="145" ht="22.65" customHeight="1">
      <c r="B145" s="339">
        <v>44026</v>
      </c>
      <c r="C145" s="310">
        <v>200456</v>
      </c>
      <c r="D145" s="311">
        <v>9078</v>
      </c>
      <c r="E145" s="311">
        <v>185100</v>
      </c>
      <c r="F145" s="311">
        <f>D145-D144</f>
        <v>4</v>
      </c>
      <c r="G145" s="311">
        <f>C145-C144</f>
        <v>276</v>
      </c>
      <c r="H145" s="311">
        <f>C145-(D145+E145)</f>
        <v>6278</v>
      </c>
    </row>
    <row r="146" ht="22.65" customHeight="1">
      <c r="B146" s="339">
        <v>44027</v>
      </c>
      <c r="C146" s="312">
        <v>200890</v>
      </c>
      <c r="D146" s="313">
        <v>9080</v>
      </c>
      <c r="E146" s="313">
        <v>186000</v>
      </c>
      <c r="F146" s="313">
        <f>D146-D145</f>
        <v>2</v>
      </c>
      <c r="G146" s="313">
        <f>C146-C145</f>
        <v>434</v>
      </c>
      <c r="H146" s="313">
        <f>C146-(D146+E146)</f>
        <v>5810</v>
      </c>
    </row>
    <row r="147" ht="22.65" customHeight="1">
      <c r="B147" s="339">
        <v>44028</v>
      </c>
      <c r="C147" s="310">
        <v>201450</v>
      </c>
      <c r="D147" s="311">
        <v>9087</v>
      </c>
      <c r="E147" s="311">
        <v>186400</v>
      </c>
      <c r="F147" s="311">
        <f>D147-D146</f>
        <v>7</v>
      </c>
      <c r="G147" s="311">
        <f>C147-C146</f>
        <v>560</v>
      </c>
      <c r="H147" s="311">
        <f>C147-(D147+E147)</f>
        <v>5963</v>
      </c>
    </row>
    <row r="148" ht="22.65" customHeight="1">
      <c r="B148" s="339">
        <v>44029</v>
      </c>
      <c r="C148" s="312">
        <v>202045</v>
      </c>
      <c r="D148" s="313">
        <v>9088</v>
      </c>
      <c r="E148" s="313">
        <v>186900</v>
      </c>
      <c r="F148" s="313">
        <f>D148-D147</f>
        <v>1</v>
      </c>
      <c r="G148" s="313">
        <f>C148-C147</f>
        <v>595</v>
      </c>
      <c r="H148" s="313">
        <f>C148-(D148+E148)</f>
        <v>6057</v>
      </c>
    </row>
    <row r="149" ht="22.65" customHeight="1">
      <c r="B149" s="339">
        <v>44030</v>
      </c>
      <c r="C149" s="310">
        <v>202426</v>
      </c>
      <c r="D149" s="311">
        <v>9091</v>
      </c>
      <c r="E149" s="311">
        <v>187200</v>
      </c>
      <c r="F149" s="311">
        <f>D149-D148</f>
        <v>3</v>
      </c>
      <c r="G149" s="311">
        <f>C149-C148</f>
        <v>381</v>
      </c>
      <c r="H149" s="311">
        <f>C149-(D149+E149)</f>
        <v>6135</v>
      </c>
    </row>
    <row r="150" ht="22.65" customHeight="1">
      <c r="B150" s="339">
        <v>44031</v>
      </c>
      <c r="C150" s="312">
        <v>202735</v>
      </c>
      <c r="D150" s="313">
        <v>9092</v>
      </c>
      <c r="E150" s="313">
        <v>187400</v>
      </c>
      <c r="F150" s="313">
        <f>D150-D149</f>
        <v>1</v>
      </c>
      <c r="G150" s="313">
        <f>C150-C149</f>
        <v>309</v>
      </c>
      <c r="H150" s="313">
        <f>C150-(D150+E150)</f>
        <v>6243</v>
      </c>
    </row>
    <row r="151" ht="22.65" customHeight="1">
      <c r="B151" s="339">
        <v>44032</v>
      </c>
      <c r="C151" s="310">
        <v>203325</v>
      </c>
      <c r="D151" s="311">
        <v>9094</v>
      </c>
      <c r="E151" s="311">
        <v>188070</v>
      </c>
      <c r="F151" s="311">
        <f>D151-D150</f>
        <v>2</v>
      </c>
      <c r="G151" s="311">
        <f>C151-C150</f>
        <v>590</v>
      </c>
      <c r="H151" s="311">
        <f>C151-(D151+E151)</f>
        <v>6161</v>
      </c>
    </row>
    <row r="152" ht="22.65" customHeight="1">
      <c r="B152" s="339">
        <v>44033</v>
      </c>
      <c r="C152" s="312">
        <v>203717</v>
      </c>
      <c r="D152" s="313">
        <v>9099</v>
      </c>
      <c r="E152" s="313">
        <v>188221</v>
      </c>
      <c r="F152" s="313">
        <f>D152-D151</f>
        <v>5</v>
      </c>
      <c r="G152" s="313">
        <f>C152-C151</f>
        <v>392</v>
      </c>
      <c r="H152" s="313">
        <f>C152-(D152+E152)</f>
        <v>6397</v>
      </c>
    </row>
    <row r="153" ht="22.65" customHeight="1">
      <c r="B153" s="339">
        <v>44034</v>
      </c>
      <c r="C153" s="310">
        <v>204276</v>
      </c>
      <c r="D153" s="311">
        <v>9102</v>
      </c>
      <c r="E153" s="311">
        <v>188628</v>
      </c>
      <c r="F153" s="311">
        <f>D153-D152</f>
        <v>3</v>
      </c>
      <c r="G153" s="311">
        <f>C153-C152</f>
        <v>559</v>
      </c>
      <c r="H153" s="311">
        <f>C153-(D153+E153)</f>
        <v>6546</v>
      </c>
    </row>
    <row r="154" ht="22.65" customHeight="1">
      <c r="B154" s="339">
        <v>44035</v>
      </c>
      <c r="C154" s="312">
        <v>204881</v>
      </c>
      <c r="D154" s="313">
        <v>9110</v>
      </c>
      <c r="E154" s="313">
        <v>189140</v>
      </c>
      <c r="F154" s="313">
        <f>D154-D153</f>
        <v>8</v>
      </c>
      <c r="G154" s="313">
        <f>C154-C153</f>
        <v>605</v>
      </c>
      <c r="H154" s="313">
        <f>C154-(D154+E154)</f>
        <v>6631</v>
      </c>
    </row>
    <row r="155" ht="22.65" customHeight="1">
      <c r="B155" s="339">
        <v>44036</v>
      </c>
      <c r="C155" s="310">
        <v>205623</v>
      </c>
      <c r="D155" s="311">
        <v>9120</v>
      </c>
      <c r="E155" s="311">
        <v>189664</v>
      </c>
      <c r="F155" s="311">
        <f>D155-D154</f>
        <v>10</v>
      </c>
      <c r="G155" s="311">
        <f>C155-C154</f>
        <v>742</v>
      </c>
      <c r="H155" s="311">
        <f>C155-(D155+E155)</f>
        <v>6839</v>
      </c>
    </row>
    <row r="156" ht="22.65" customHeight="1">
      <c r="B156" s="339">
        <v>44037</v>
      </c>
      <c r="C156" s="312">
        <v>206278</v>
      </c>
      <c r="D156" s="313">
        <v>9124</v>
      </c>
      <c r="E156" s="313">
        <v>189919</v>
      </c>
      <c r="F156" s="313">
        <f>D156-D155</f>
        <v>4</v>
      </c>
      <c r="G156" s="313">
        <f>C156-C155</f>
        <v>655</v>
      </c>
      <c r="H156" s="313">
        <f>C156-(D156+E156)</f>
        <v>7235</v>
      </c>
    </row>
    <row r="157" ht="22.65" customHeight="1">
      <c r="B157" s="339">
        <v>44038</v>
      </c>
      <c r="C157" s="310">
        <v>206667</v>
      </c>
      <c r="D157" s="311">
        <v>9124</v>
      </c>
      <c r="E157" s="311">
        <v>190055</v>
      </c>
      <c r="F157" s="311">
        <f>D157-D156</f>
        <v>0</v>
      </c>
      <c r="G157" s="311">
        <f>C157-C156</f>
        <v>389</v>
      </c>
      <c r="H157" s="311">
        <f>C157-(D157+E157)</f>
        <v>7488</v>
      </c>
    </row>
    <row r="158" ht="22.65" customHeight="1">
      <c r="B158" s="339">
        <v>44039</v>
      </c>
      <c r="C158" s="312">
        <v>207112</v>
      </c>
      <c r="D158" s="313">
        <v>9125</v>
      </c>
      <c r="E158" s="313">
        <v>190314</v>
      </c>
      <c r="F158" s="313">
        <f>D158-D157</f>
        <v>1</v>
      </c>
      <c r="G158" s="313">
        <f>C158-C157</f>
        <v>445</v>
      </c>
      <c r="H158" s="313">
        <f>C158-(D158+E158)</f>
        <v>7673</v>
      </c>
    </row>
    <row r="159" ht="22.65" customHeight="1">
      <c r="B159" s="339">
        <v>44040</v>
      </c>
      <c r="C159" s="310">
        <v>207707</v>
      </c>
      <c r="D159" s="311">
        <v>9131</v>
      </c>
      <c r="E159" s="311">
        <v>190711</v>
      </c>
      <c r="F159" s="311">
        <f>D159-D158</f>
        <v>6</v>
      </c>
      <c r="G159" s="311">
        <f>C159-C158</f>
        <v>595</v>
      </c>
      <c r="H159" s="311">
        <f>C159-(D159+E159)</f>
        <v>7865</v>
      </c>
    </row>
    <row r="160" ht="22.65" customHeight="1">
      <c r="B160" s="339">
        <v>44041</v>
      </c>
      <c r="C160" s="312">
        <v>208546</v>
      </c>
      <c r="D160" s="313">
        <v>9135</v>
      </c>
      <c r="E160" s="313">
        <v>191279</v>
      </c>
      <c r="F160" s="313">
        <f>D160-D159</f>
        <v>4</v>
      </c>
      <c r="G160" s="313">
        <f>C160-C159</f>
        <v>839</v>
      </c>
      <c r="H160" s="313">
        <f>C160-(D160+E160)</f>
        <v>8132</v>
      </c>
    </row>
    <row r="161" ht="22.65" customHeight="1">
      <c r="B161" s="339">
        <v>44042</v>
      </c>
      <c r="C161" s="310">
        <v>209535</v>
      </c>
      <c r="D161" s="311">
        <v>9144</v>
      </c>
      <c r="E161" s="311">
        <v>191551</v>
      </c>
      <c r="F161" s="311">
        <f>D161-D160</f>
        <v>9</v>
      </c>
      <c r="G161" s="311">
        <f>C161-C160</f>
        <v>989</v>
      </c>
      <c r="H161" s="311">
        <f>C161-(D161+E161)</f>
        <v>8840</v>
      </c>
    </row>
    <row r="162" ht="22.65" customHeight="1">
      <c r="B162" s="339">
        <v>44043</v>
      </c>
      <c r="C162" s="312">
        <v>209736</v>
      </c>
      <c r="D162" s="313">
        <v>9147</v>
      </c>
      <c r="E162" s="313">
        <v>191551</v>
      </c>
      <c r="F162" s="313">
        <f>D162-D161</f>
        <v>3</v>
      </c>
      <c r="G162" s="313">
        <f>C162-C161</f>
        <v>201</v>
      </c>
      <c r="H162" s="313">
        <f>C162-(D162+E162)</f>
        <v>9038</v>
      </c>
    </row>
    <row r="163" ht="22.65" customHeight="1">
      <c r="B163" s="339">
        <v>44044</v>
      </c>
      <c r="C163" s="310">
        <v>211005</v>
      </c>
      <c r="D163" s="311">
        <v>9154</v>
      </c>
      <c r="E163" s="311">
        <v>192636</v>
      </c>
      <c r="F163" s="311">
        <f>D163-D162</f>
        <v>7</v>
      </c>
      <c r="G163" s="311">
        <f>C163-C162</f>
        <v>1269</v>
      </c>
      <c r="H163" s="311">
        <f>C163-(D163+E163)</f>
        <v>9215</v>
      </c>
    </row>
    <row r="164" ht="22.65" customHeight="1">
      <c r="B164" s="339">
        <v>44045</v>
      </c>
      <c r="C164" s="312">
        <v>211220</v>
      </c>
      <c r="D164" s="313">
        <v>9154</v>
      </c>
      <c r="E164" s="313">
        <v>192908</v>
      </c>
      <c r="F164" s="313">
        <f>D164-D163</f>
        <v>0</v>
      </c>
      <c r="G164" s="313">
        <f>C164-C163</f>
        <v>215</v>
      </c>
      <c r="H164" s="313">
        <f>C164-(D164+E164)</f>
        <v>9158</v>
      </c>
    </row>
    <row r="165" ht="22.65" customHeight="1">
      <c r="B165" s="339">
        <v>44046</v>
      </c>
      <c r="C165" s="310">
        <v>212111</v>
      </c>
      <c r="D165" s="311">
        <v>9154</v>
      </c>
      <c r="E165" s="311">
        <v>193594</v>
      </c>
      <c r="F165" s="311">
        <f>D165-D164</f>
        <v>0</v>
      </c>
      <c r="G165" s="311">
        <f>C165-C164</f>
        <v>891</v>
      </c>
      <c r="H165" s="311">
        <f>C165-(D165+E165)</f>
        <v>9363</v>
      </c>
    </row>
    <row r="166" ht="22.65" customHeight="1">
      <c r="B166" s="339">
        <v>44047</v>
      </c>
      <c r="C166" s="312">
        <v>212828</v>
      </c>
      <c r="D166" s="313">
        <v>9163</v>
      </c>
      <c r="E166" s="313">
        <v>194173</v>
      </c>
      <c r="F166" s="313">
        <f>D166-D165</f>
        <v>9</v>
      </c>
      <c r="G166" s="313">
        <f>C166-C165</f>
        <v>717</v>
      </c>
      <c r="H166" s="313">
        <f>C166-(D166+E166)</f>
        <v>9492</v>
      </c>
    </row>
    <row r="167" ht="22.65" customHeight="1">
      <c r="B167" s="339">
        <v>44048</v>
      </c>
      <c r="C167" s="310">
        <v>213787</v>
      </c>
      <c r="D167" s="311">
        <v>9179</v>
      </c>
      <c r="E167" s="311">
        <v>194568</v>
      </c>
      <c r="F167" s="311">
        <f>D167-D166</f>
        <v>16</v>
      </c>
      <c r="G167" s="311">
        <f>C167-C166</f>
        <v>959</v>
      </c>
      <c r="H167" s="311">
        <f>C167-(D167+E167)</f>
        <v>10040</v>
      </c>
    </row>
    <row r="168" ht="22.65" customHeight="1">
      <c r="B168" s="339">
        <v>44049</v>
      </c>
      <c r="C168" s="312">
        <v>215039</v>
      </c>
      <c r="D168" s="313">
        <v>9181</v>
      </c>
      <c r="E168" s="313">
        <v>195281</v>
      </c>
      <c r="F168" s="313">
        <f>D168-D167</f>
        <v>2</v>
      </c>
      <c r="G168" s="313">
        <f>C168-C167</f>
        <v>1252</v>
      </c>
      <c r="H168" s="313">
        <f>C168-(D168+E168)</f>
        <v>10577</v>
      </c>
    </row>
    <row r="169" ht="22.65" customHeight="1">
      <c r="B169" s="339">
        <v>44050</v>
      </c>
      <c r="C169" s="310">
        <v>216196</v>
      </c>
      <c r="D169" s="311">
        <v>9195</v>
      </c>
      <c r="E169" s="311">
        <v>195935</v>
      </c>
      <c r="F169" s="311">
        <f>D169-D168</f>
        <v>14</v>
      </c>
      <c r="G169" s="311">
        <f>C169-C168</f>
        <v>1157</v>
      </c>
      <c r="H169" s="311">
        <f>C169-(D169+E169)</f>
        <v>11066</v>
      </c>
    </row>
    <row r="170" ht="22.65" customHeight="1">
      <c r="B170" s="339">
        <v>44051</v>
      </c>
      <c r="C170" s="312">
        <v>216888</v>
      </c>
      <c r="D170" s="313">
        <v>9201</v>
      </c>
      <c r="E170" s="313">
        <v>196550</v>
      </c>
      <c r="F170" s="313">
        <f>D170-D169</f>
        <v>6</v>
      </c>
      <c r="G170" s="313">
        <f>C170-C169</f>
        <v>692</v>
      </c>
      <c r="H170" s="313">
        <f>C170-(D170+E170)</f>
        <v>11137</v>
      </c>
    </row>
    <row r="171" ht="22.65" customHeight="1">
      <c r="B171" s="339">
        <v>44052</v>
      </c>
      <c r="C171" s="310">
        <v>217286</v>
      </c>
      <c r="D171" s="311">
        <v>9202</v>
      </c>
      <c r="E171" s="311">
        <v>196783</v>
      </c>
      <c r="F171" s="311">
        <f>D171-D170</f>
        <v>1</v>
      </c>
      <c r="G171" s="311">
        <f>C171-C170</f>
        <v>398</v>
      </c>
      <c r="H171" s="311">
        <f>C171-(D171+E171)</f>
        <v>11301</v>
      </c>
    </row>
    <row r="172" ht="22.65" customHeight="1">
      <c r="B172" s="339">
        <v>44053</v>
      </c>
      <c r="C172" s="312">
        <v>218508</v>
      </c>
      <c r="D172" s="313">
        <v>9203</v>
      </c>
      <c r="E172" s="313">
        <v>197382</v>
      </c>
      <c r="F172" s="313">
        <f>D172-D171</f>
        <v>1</v>
      </c>
      <c r="G172" s="313">
        <f>C172-C171</f>
        <v>1222</v>
      </c>
      <c r="H172" s="313">
        <f>C172-(D172+E172)</f>
        <v>11923</v>
      </c>
    </row>
    <row r="173" ht="22.65" customHeight="1">
      <c r="B173" s="339">
        <v>44054</v>
      </c>
      <c r="C173" s="310">
        <v>219540</v>
      </c>
      <c r="D173" s="311">
        <v>9208</v>
      </c>
      <c r="E173" s="311">
        <v>198347</v>
      </c>
      <c r="F173" s="311">
        <f>D173-D172</f>
        <v>5</v>
      </c>
      <c r="G173" s="311">
        <f>C173-C172</f>
        <v>1032</v>
      </c>
      <c r="H173" s="311">
        <f>C173-(D173+E173)</f>
        <v>11985</v>
      </c>
    </row>
    <row r="174" ht="22.65" customHeight="1">
      <c r="B174" s="339">
        <v>44055</v>
      </c>
      <c r="C174" s="312">
        <v>220859</v>
      </c>
      <c r="D174" s="313">
        <v>9213</v>
      </c>
      <c r="E174" s="313">
        <v>198991</v>
      </c>
      <c r="F174" s="313">
        <f>D174-D173</f>
        <v>5</v>
      </c>
      <c r="G174" s="313">
        <f>C174-C173</f>
        <v>1319</v>
      </c>
      <c r="H174" s="313">
        <f>C174-(D174+E174)</f>
        <v>12655</v>
      </c>
    </row>
    <row r="175" ht="22.65" customHeight="1">
      <c r="B175" s="339">
        <v>44056</v>
      </c>
      <c r="C175" s="310">
        <v>222281</v>
      </c>
      <c r="D175" s="311">
        <v>9217</v>
      </c>
      <c r="E175" s="311">
        <v>199654</v>
      </c>
      <c r="F175" s="311">
        <f>D175-D174</f>
        <v>4</v>
      </c>
      <c r="G175" s="311">
        <f>C175-C174</f>
        <v>1422</v>
      </c>
      <c r="H175" s="311">
        <f>C175-(D175+E175)</f>
        <v>13410</v>
      </c>
    </row>
    <row r="176" ht="22.65" customHeight="1">
      <c r="B176" s="339">
        <v>44057</v>
      </c>
      <c r="C176" s="312">
        <v>223790</v>
      </c>
      <c r="D176" s="313">
        <v>9230</v>
      </c>
      <c r="E176" s="313">
        <v>200440</v>
      </c>
      <c r="F176" s="313">
        <f>D176-D175</f>
        <v>13</v>
      </c>
      <c r="G176" s="313">
        <f>C176-C175</f>
        <v>1509</v>
      </c>
      <c r="H176" s="313">
        <f>C176-(D176+E176)</f>
        <v>14120</v>
      </c>
    </row>
    <row r="177" ht="22.65" customHeight="1">
      <c r="B177" s="339">
        <v>44058</v>
      </c>
      <c r="C177" s="310">
        <v>224488</v>
      </c>
      <c r="D177" s="311">
        <v>9235</v>
      </c>
      <c r="E177" s="311">
        <v>200756</v>
      </c>
      <c r="F177" s="311">
        <f>D177-D176</f>
        <v>5</v>
      </c>
      <c r="G177" s="311">
        <f>C177-C176</f>
        <v>698</v>
      </c>
      <c r="H177" s="311">
        <f>C177-(D177+E177)</f>
        <v>14497</v>
      </c>
    </row>
    <row r="178" ht="22.65" customHeight="1">
      <c r="B178" s="339">
        <v>44059</v>
      </c>
      <c r="C178" s="312">
        <v>225007</v>
      </c>
      <c r="D178" s="313">
        <v>9235</v>
      </c>
      <c r="E178" s="313">
        <v>201187</v>
      </c>
      <c r="F178" s="313">
        <f>D178-D177</f>
        <v>0</v>
      </c>
      <c r="G178" s="313">
        <f>C178-C177</f>
        <v>519</v>
      </c>
      <c r="H178" s="313">
        <f>C178-(D178+E178)</f>
        <v>14585</v>
      </c>
    </row>
    <row r="179" ht="22.65" customHeight="1">
      <c r="B179" s="339">
        <v>44060</v>
      </c>
      <c r="C179" s="310">
        <v>226620</v>
      </c>
      <c r="D179" s="311">
        <v>9236</v>
      </c>
      <c r="E179" s="311">
        <v>202249</v>
      </c>
      <c r="F179" s="311">
        <f>D179-D178</f>
        <v>1</v>
      </c>
      <c r="G179" s="311">
        <f>C179-C178</f>
        <v>1613</v>
      </c>
      <c r="H179" s="311">
        <f>C179-(D179+E179)</f>
        <v>15135</v>
      </c>
    </row>
    <row r="180" ht="22.65" customHeight="1">
      <c r="B180" s="339">
        <v>44061</v>
      </c>
      <c r="C180" s="312">
        <v>228120</v>
      </c>
      <c r="D180" s="313">
        <v>9241</v>
      </c>
      <c r="E180" s="313">
        <v>203677</v>
      </c>
      <c r="F180" s="313">
        <f>D180-D179</f>
        <v>5</v>
      </c>
      <c r="G180" s="313">
        <f>C180-C179</f>
        <v>1500</v>
      </c>
      <c r="H180" s="313">
        <f>C180-(D180+E180)</f>
        <v>15202</v>
      </c>
    </row>
    <row r="181" ht="22.65" customHeight="1">
      <c r="B181" s="339">
        <v>44062</v>
      </c>
      <c r="C181" s="310">
        <v>229694</v>
      </c>
      <c r="D181" s="311">
        <v>9249</v>
      </c>
      <c r="E181" s="311">
        <v>204450</v>
      </c>
      <c r="F181" s="311">
        <f>D181-D180</f>
        <v>8</v>
      </c>
      <c r="G181" s="311">
        <f>C181-C180</f>
        <v>1574</v>
      </c>
      <c r="H181" s="311">
        <f>C181-(D181+E181)</f>
        <v>15995</v>
      </c>
    </row>
    <row r="182" ht="22.65" customHeight="1">
      <c r="B182" s="339">
        <v>44063</v>
      </c>
      <c r="C182" s="312">
        <v>231292</v>
      </c>
      <c r="D182" s="313">
        <v>9265</v>
      </c>
      <c r="E182" s="313">
        <v>205350</v>
      </c>
      <c r="F182" s="313">
        <f>D182-D181</f>
        <v>16</v>
      </c>
      <c r="G182" s="313">
        <f>C182-C181</f>
        <v>1598</v>
      </c>
      <c r="H182" s="313">
        <f>C182-(D182+E182)</f>
        <v>16677</v>
      </c>
    </row>
    <row r="183" ht="22.65" customHeight="1">
      <c r="B183" s="339">
        <v>44064</v>
      </c>
      <c r="C183" s="310">
        <v>233029</v>
      </c>
      <c r="D183" s="311">
        <v>9272</v>
      </c>
      <c r="E183" s="311">
        <v>206650</v>
      </c>
      <c r="F183" s="311">
        <f>D183-D182</f>
        <v>7</v>
      </c>
      <c r="G183" s="311">
        <f>C183-C182</f>
        <v>1737</v>
      </c>
      <c r="H183" s="311">
        <f>C183-(D183+E183)</f>
        <v>17107</v>
      </c>
    </row>
    <row r="184" ht="22.65" customHeight="1">
      <c r="B184" s="339">
        <v>44065</v>
      </c>
      <c r="C184" s="312">
        <v>233854</v>
      </c>
      <c r="D184" s="313">
        <v>9273</v>
      </c>
      <c r="E184" s="313">
        <v>207600</v>
      </c>
      <c r="F184" s="313">
        <f>D184-D183</f>
        <v>1</v>
      </c>
      <c r="G184" s="313">
        <f>C184-C183</f>
        <v>825</v>
      </c>
      <c r="H184" s="313">
        <f>C184-(D184+E184)</f>
        <v>16981</v>
      </c>
    </row>
    <row r="185" ht="22.65" customHeight="1">
      <c r="B185" s="339">
        <v>44066</v>
      </c>
      <c r="C185" s="310">
        <v>234483</v>
      </c>
      <c r="D185" s="311">
        <v>9276</v>
      </c>
      <c r="E185" s="311">
        <v>208000</v>
      </c>
      <c r="F185" s="311">
        <f>D185-D184</f>
        <v>3</v>
      </c>
      <c r="G185" s="311">
        <f>C185-C184</f>
        <v>629</v>
      </c>
      <c r="H185" s="311">
        <f>C185-(D185+E185)</f>
        <v>17207</v>
      </c>
    </row>
    <row r="186" ht="22.65" customHeight="1">
      <c r="B186" s="339">
        <v>44067</v>
      </c>
      <c r="C186" s="312">
        <v>236121</v>
      </c>
      <c r="D186" s="313">
        <v>9281</v>
      </c>
      <c r="E186" s="313">
        <v>208650</v>
      </c>
      <c r="F186" s="313">
        <f>D186-D185</f>
        <v>5</v>
      </c>
      <c r="G186" s="313">
        <f>C186-C185</f>
        <v>1638</v>
      </c>
      <c r="H186" s="313">
        <f>C186-(D186+E186)</f>
        <v>18190</v>
      </c>
    </row>
    <row r="187" ht="22.65" customHeight="1">
      <c r="B187" s="339">
        <v>44068</v>
      </c>
      <c r="C187" s="310">
        <v>237579</v>
      </c>
      <c r="D187" s="311">
        <v>9284</v>
      </c>
      <c r="E187" s="311">
        <v>210350</v>
      </c>
      <c r="F187" s="311">
        <f>D187-D186</f>
        <v>3</v>
      </c>
      <c r="G187" s="311">
        <f>C187-C186</f>
        <v>1458</v>
      </c>
      <c r="H187" s="311">
        <f>C187-(D187+E187)</f>
        <v>17945</v>
      </c>
    </row>
    <row r="188" ht="22.65" customHeight="1">
      <c r="B188" s="339">
        <v>44069</v>
      </c>
      <c r="C188" s="312">
        <v>239010</v>
      </c>
      <c r="D188" s="313">
        <v>9290</v>
      </c>
      <c r="E188" s="313">
        <v>211700</v>
      </c>
      <c r="F188" s="313">
        <f>D188-D187</f>
        <v>6</v>
      </c>
      <c r="G188" s="313">
        <f>C188-C187</f>
        <v>1431</v>
      </c>
      <c r="H188" s="313">
        <f>C188-(D188+E188)</f>
        <v>18020</v>
      </c>
    </row>
    <row r="189" ht="22.65" customHeight="1">
      <c r="B189" s="339">
        <v>44070</v>
      </c>
      <c r="C189" s="310">
        <v>240567</v>
      </c>
      <c r="D189" s="311">
        <v>9292</v>
      </c>
      <c r="E189" s="311">
        <v>212900</v>
      </c>
      <c r="F189" s="311">
        <f>D189-D188</f>
        <v>2</v>
      </c>
      <c r="G189" s="311">
        <f>C189-C188</f>
        <v>1557</v>
      </c>
      <c r="H189" s="311">
        <f>C189-(D189+E189)</f>
        <v>18375</v>
      </c>
    </row>
    <row r="190" ht="22.65" customHeight="1">
      <c r="B190" s="339">
        <v>44071</v>
      </c>
      <c r="C190" s="312">
        <v>242126</v>
      </c>
      <c r="D190" s="313">
        <v>9293</v>
      </c>
      <c r="E190" s="313">
        <v>214200</v>
      </c>
      <c r="F190" s="313">
        <f>D190-D189</f>
        <v>1</v>
      </c>
      <c r="G190" s="313">
        <f>C190-C189</f>
        <v>1559</v>
      </c>
      <c r="H190" s="313">
        <f>C190-(D190+E190)</f>
        <v>18633</v>
      </c>
    </row>
    <row r="191" ht="22.65" customHeight="1">
      <c r="B191" s="339">
        <v>44072</v>
      </c>
      <c r="C191" s="310">
        <v>242800</v>
      </c>
      <c r="D191" s="311">
        <v>9300</v>
      </c>
      <c r="E191" s="311">
        <v>214800</v>
      </c>
      <c r="F191" s="311">
        <f>D191-D190</f>
        <v>7</v>
      </c>
      <c r="G191" s="311">
        <f>C191-C190</f>
        <v>674</v>
      </c>
      <c r="H191" s="311">
        <f>C191-(D191+E191)</f>
        <v>18700</v>
      </c>
    </row>
    <row r="192" ht="22.65" customHeight="1">
      <c r="B192" s="339">
        <v>44073</v>
      </c>
      <c r="C192" s="312">
        <v>243305</v>
      </c>
      <c r="D192" s="313">
        <v>9303</v>
      </c>
      <c r="E192" s="313">
        <v>215300</v>
      </c>
      <c r="F192" s="313">
        <f>D192-D191</f>
        <v>3</v>
      </c>
      <c r="G192" s="313">
        <f>C192-C191</f>
        <v>505</v>
      </c>
      <c r="H192" s="313">
        <f>C192-(D192+E192)</f>
        <v>18702</v>
      </c>
    </row>
    <row r="193" ht="22.65" customHeight="1">
      <c r="B193" s="339">
        <v>44074</v>
      </c>
      <c r="C193" s="310">
        <v>244802</v>
      </c>
      <c r="D193" s="311">
        <v>9307</v>
      </c>
      <c r="E193" s="311">
        <v>216800</v>
      </c>
      <c r="F193" s="311">
        <f>D193-D192</f>
        <v>4</v>
      </c>
      <c r="G193" s="311">
        <f>C193-C192</f>
        <v>1497</v>
      </c>
      <c r="H193" s="311">
        <f>C193-(D193+E193)</f>
        <v>18695</v>
      </c>
    </row>
    <row r="194" ht="22.65" customHeight="1">
      <c r="B194" s="339">
        <v>44075</v>
      </c>
      <c r="C194" s="312">
        <v>246014</v>
      </c>
      <c r="D194" s="313">
        <v>9318</v>
      </c>
      <c r="E194" s="313">
        <v>218400</v>
      </c>
      <c r="F194" s="313">
        <f>D194-D193</f>
        <v>11</v>
      </c>
      <c r="G194" s="313">
        <f>C194-C193</f>
        <v>1212</v>
      </c>
      <c r="H194" s="313">
        <f>C194-(D194+E194)</f>
        <v>18296</v>
      </c>
    </row>
    <row r="195" ht="22.65" customHeight="1">
      <c r="B195" s="339">
        <v>44076</v>
      </c>
      <c r="C195" s="310">
        <v>247411</v>
      </c>
      <c r="D195" s="311">
        <v>9326</v>
      </c>
      <c r="E195" s="311">
        <v>219900</v>
      </c>
      <c r="F195" s="311">
        <f>D195-D194</f>
        <v>8</v>
      </c>
      <c r="G195" s="311">
        <f>C195-C194</f>
        <v>1397</v>
      </c>
      <c r="H195" s="311">
        <f>C195-(D195+E195)</f>
        <v>18185</v>
      </c>
    </row>
    <row r="196" ht="22.65" customHeight="1">
      <c r="B196" s="339">
        <v>44077</v>
      </c>
      <c r="C196" s="312">
        <v>248840</v>
      </c>
      <c r="D196" s="313">
        <v>9325</v>
      </c>
      <c r="E196" s="313">
        <v>221550</v>
      </c>
      <c r="F196" s="313">
        <f>D196-D195</f>
        <v>-1</v>
      </c>
      <c r="G196" s="313">
        <f>C196-C195</f>
        <v>1429</v>
      </c>
      <c r="H196" s="313">
        <f>C196-(D196+E196)</f>
        <v>17965</v>
      </c>
    </row>
    <row r="197" ht="22.65" customHeight="1">
      <c r="B197" s="339">
        <v>44078</v>
      </c>
      <c r="C197" s="310">
        <v>250283</v>
      </c>
      <c r="D197" s="311">
        <v>9329</v>
      </c>
      <c r="E197" s="311">
        <v>222800</v>
      </c>
      <c r="F197" s="311">
        <f>D197-D196</f>
        <v>4</v>
      </c>
      <c r="G197" s="311">
        <f>C197-C196</f>
        <v>1443</v>
      </c>
      <c r="H197" s="311">
        <f>C197-(D197+E197)</f>
        <v>18154</v>
      </c>
    </row>
    <row r="198" ht="22.65" customHeight="1">
      <c r="B198" s="339">
        <v>44079</v>
      </c>
      <c r="C198" s="312">
        <v>251058</v>
      </c>
      <c r="D198" s="313">
        <v>9330</v>
      </c>
      <c r="E198" s="313">
        <v>223550</v>
      </c>
      <c r="F198" s="313">
        <f>D198-D197</f>
        <v>1</v>
      </c>
      <c r="G198" s="313">
        <f>C198-C197</f>
        <v>775</v>
      </c>
      <c r="H198" s="313">
        <f>C198-(D198+E198)</f>
        <v>18178</v>
      </c>
    </row>
    <row r="199" ht="22.65" customHeight="1">
      <c r="B199" s="339">
        <v>44080</v>
      </c>
      <c r="C199" s="310">
        <v>251727</v>
      </c>
      <c r="D199" s="311">
        <v>9330</v>
      </c>
      <c r="E199" s="311">
        <v>224200</v>
      </c>
      <c r="F199" s="311">
        <f>D199-D198</f>
        <v>0</v>
      </c>
      <c r="G199" s="311">
        <f>C199-C198</f>
        <v>669</v>
      </c>
      <c r="H199" s="311">
        <f>C199-(D199+E199)</f>
        <v>18197</v>
      </c>
    </row>
    <row r="200" ht="22.65" customHeight="1">
      <c r="B200" s="339">
        <v>44081</v>
      </c>
      <c r="C200" s="312">
        <v>253626</v>
      </c>
      <c r="D200" s="313">
        <v>9334</v>
      </c>
      <c r="E200" s="313">
        <v>225700</v>
      </c>
      <c r="F200" s="313">
        <f>D200-D199</f>
        <v>4</v>
      </c>
      <c r="G200" s="313">
        <f>C200-C199</f>
        <v>1899</v>
      </c>
      <c r="H200" s="313">
        <f>C200-(D200+E200)</f>
        <v>18592</v>
      </c>
    </row>
    <row r="201" ht="22.65" customHeight="1">
      <c r="B201" s="339">
        <v>44082</v>
      </c>
      <c r="C201" s="310">
        <v>254957</v>
      </c>
      <c r="D201" s="311">
        <v>9342</v>
      </c>
      <c r="E201" s="311">
        <v>227400</v>
      </c>
      <c r="F201" s="311">
        <f>D201-D200</f>
        <v>8</v>
      </c>
      <c r="G201" s="311">
        <f>C201-C200</f>
        <v>1331</v>
      </c>
      <c r="H201" s="311">
        <f>C201-(D201+E201)</f>
        <v>18215</v>
      </c>
    </row>
    <row r="202" ht="22.65" customHeight="1">
      <c r="B202" s="339">
        <v>44083</v>
      </c>
      <c r="C202" s="312">
        <v>256433</v>
      </c>
      <c r="D202" s="313">
        <v>9345</v>
      </c>
      <c r="E202" s="313">
        <v>228800</v>
      </c>
      <c r="F202" s="313">
        <f>D202-D201</f>
        <v>3</v>
      </c>
      <c r="G202" s="313">
        <f>C202-C201</f>
        <v>1476</v>
      </c>
      <c r="H202" s="313">
        <f>C202-(D202+E202)</f>
        <v>18288</v>
      </c>
    </row>
    <row r="203" ht="22.65" customHeight="1">
      <c r="B203" s="339">
        <v>44084</v>
      </c>
      <c r="C203" s="310">
        <v>258149</v>
      </c>
      <c r="D203" s="311">
        <v>9345</v>
      </c>
      <c r="E203" s="311">
        <v>230300</v>
      </c>
      <c r="F203" s="311">
        <f>D203-D202</f>
        <v>0</v>
      </c>
      <c r="G203" s="311">
        <f>C203-C202</f>
        <v>1716</v>
      </c>
      <c r="H203" s="311">
        <f>C203-(D203+E203)</f>
        <v>18504</v>
      </c>
    </row>
    <row r="204" ht="22.65" customHeight="1">
      <c r="B204" s="339">
        <v>44085</v>
      </c>
      <c r="C204" s="312">
        <v>259730</v>
      </c>
      <c r="D204" s="313">
        <v>9352</v>
      </c>
      <c r="E204" s="313">
        <v>231350</v>
      </c>
      <c r="F204" s="313">
        <f>D204-D203</f>
        <v>7</v>
      </c>
      <c r="G204" s="313">
        <f>C204-C203</f>
        <v>1581</v>
      </c>
      <c r="H204" s="313">
        <f>C204-(D204+E204)</f>
        <v>19028</v>
      </c>
    </row>
    <row r="205" ht="22.65" customHeight="1">
      <c r="B205" s="339">
        <v>44086</v>
      </c>
      <c r="C205" s="310">
        <v>260817</v>
      </c>
      <c r="D205" s="311">
        <v>9354</v>
      </c>
      <c r="E205" s="311">
        <v>231950</v>
      </c>
      <c r="F205" s="311">
        <f>D205-D204</f>
        <v>2</v>
      </c>
      <c r="G205" s="311">
        <f>C205-C204</f>
        <v>1087</v>
      </c>
      <c r="H205" s="311">
        <f>C205-(D205+E205)</f>
        <v>19513</v>
      </c>
    </row>
    <row r="206" ht="22.65" customHeight="1">
      <c r="B206" s="339">
        <v>44087</v>
      </c>
      <c r="C206" s="312">
        <v>261737</v>
      </c>
      <c r="D206" s="313">
        <v>9355</v>
      </c>
      <c r="E206" s="313">
        <v>232550</v>
      </c>
      <c r="F206" s="313">
        <f>D206-D205</f>
        <v>1</v>
      </c>
      <c r="G206" s="313">
        <f>C206-C205</f>
        <v>920</v>
      </c>
      <c r="H206" s="313">
        <f>C206-(D206+E206)</f>
        <v>19832</v>
      </c>
    </row>
    <row r="207" ht="22.65" customHeight="1">
      <c r="B207" s="339">
        <v>44088</v>
      </c>
      <c r="C207" s="310">
        <v>263222</v>
      </c>
      <c r="D207" s="311">
        <v>9366</v>
      </c>
      <c r="E207" s="311">
        <v>234000</v>
      </c>
      <c r="F207" s="311">
        <f>D207-D206</f>
        <v>11</v>
      </c>
      <c r="G207" s="311">
        <f>C207-C206</f>
        <v>1485</v>
      </c>
      <c r="H207" s="311">
        <f>C207-(D207+E207)</f>
        <v>19856</v>
      </c>
    </row>
    <row r="208" ht="22.65" customHeight="1">
      <c r="B208" s="339">
        <v>44089</v>
      </c>
      <c r="C208" s="312">
        <v>265014</v>
      </c>
      <c r="D208" s="313">
        <v>9372</v>
      </c>
      <c r="E208" s="313">
        <v>235100</v>
      </c>
      <c r="F208" s="313">
        <f>D208-D207</f>
        <v>6</v>
      </c>
      <c r="G208" s="313">
        <f>C208-C207</f>
        <v>1792</v>
      </c>
      <c r="H208" s="313">
        <f>C208-(D208+E208)</f>
        <v>20542</v>
      </c>
    </row>
    <row r="209" ht="22.65" customHeight="1">
      <c r="B209" s="339">
        <v>44090</v>
      </c>
      <c r="C209" s="310">
        <v>266869</v>
      </c>
      <c r="D209" s="311">
        <v>9375</v>
      </c>
      <c r="E209" s="311">
        <v>236600</v>
      </c>
      <c r="F209" s="311">
        <f>D209-D208</f>
        <v>3</v>
      </c>
      <c r="G209" s="311">
        <f>C209-C208</f>
        <v>1855</v>
      </c>
      <c r="H209" s="311">
        <f>C209-(D209+E209)</f>
        <v>20894</v>
      </c>
    </row>
    <row r="210" ht="22.65" customHeight="1">
      <c r="B210" s="339">
        <v>44091</v>
      </c>
      <c r="C210" s="312">
        <v>269041</v>
      </c>
      <c r="D210" s="313">
        <v>9382</v>
      </c>
      <c r="E210" s="313">
        <v>238450</v>
      </c>
      <c r="F210" s="313">
        <f>D210-D209</f>
        <v>7</v>
      </c>
      <c r="G210" s="313">
        <f>C210-C209</f>
        <v>2172</v>
      </c>
      <c r="H210" s="313">
        <f>C210-(D210+E210)</f>
        <v>21209</v>
      </c>
    </row>
    <row r="211" ht="22.65" customHeight="1">
      <c r="B211" s="339">
        <v>44092</v>
      </c>
      <c r="C211" s="310">
        <v>271247</v>
      </c>
      <c r="D211" s="311">
        <v>9387</v>
      </c>
      <c r="E211" s="311">
        <v>239650</v>
      </c>
      <c r="F211" s="311">
        <f>D211-D210</f>
        <v>5</v>
      </c>
      <c r="G211" s="311">
        <f>C211-C210</f>
        <v>2206</v>
      </c>
      <c r="H211" s="311">
        <f>C211-(D211+E211)</f>
        <v>22210</v>
      </c>
    </row>
    <row r="212" ht="22.65" customHeight="1">
      <c r="B212" s="339">
        <v>44093</v>
      </c>
      <c r="C212" s="312">
        <v>272932</v>
      </c>
      <c r="D212" s="313">
        <v>9390</v>
      </c>
      <c r="E212" s="313">
        <v>240500</v>
      </c>
      <c r="F212" s="313">
        <f>D212-D211</f>
        <v>3</v>
      </c>
      <c r="G212" s="313">
        <f>C212-C211</f>
        <v>1685</v>
      </c>
      <c r="H212" s="313">
        <f>C212-(D212+E212)</f>
        <v>23042</v>
      </c>
    </row>
    <row r="213" ht="22.65" customHeight="1">
      <c r="B213" s="339">
        <v>44094</v>
      </c>
      <c r="C213" s="310">
        <v>273965</v>
      </c>
      <c r="D213" s="311">
        <v>9390</v>
      </c>
      <c r="E213" s="311">
        <v>241200</v>
      </c>
      <c r="F213" s="311">
        <f>D213-D212</f>
        <v>0</v>
      </c>
      <c r="G213" s="311">
        <f>C213-C212</f>
        <v>1033</v>
      </c>
      <c r="H213" s="311">
        <f>C213-(D213+E213)</f>
        <v>23375</v>
      </c>
    </row>
    <row r="214" ht="22.65" customHeight="1">
      <c r="B214" s="339">
        <v>44095</v>
      </c>
      <c r="C214" s="312">
        <v>275557</v>
      </c>
      <c r="D214" s="313">
        <v>9399</v>
      </c>
      <c r="E214" s="313">
        <v>242650</v>
      </c>
      <c r="F214" s="313">
        <f>D214-D213</f>
        <v>9</v>
      </c>
      <c r="G214" s="313">
        <f>C214-C213</f>
        <v>1592</v>
      </c>
      <c r="H214" s="313">
        <f>C214-(D214+E214)</f>
        <v>23508</v>
      </c>
    </row>
    <row r="215" ht="22.65" customHeight="1">
      <c r="B215" s="339">
        <v>44096</v>
      </c>
      <c r="C215" s="310">
        <v>277412</v>
      </c>
      <c r="D215" s="311">
        <v>9413</v>
      </c>
      <c r="E215" s="311">
        <v>244700</v>
      </c>
      <c r="F215" s="311">
        <f>D215-D214</f>
        <v>14</v>
      </c>
      <c r="G215" s="311">
        <f>C215-C214</f>
        <v>1855</v>
      </c>
      <c r="H215" s="311">
        <f>C215-(D215+E215)</f>
        <v>23299</v>
      </c>
    </row>
    <row r="216" ht="22.65" customHeight="1">
      <c r="B216" s="339">
        <v>44097</v>
      </c>
      <c r="C216" s="312">
        <v>279206</v>
      </c>
      <c r="D216" s="313">
        <v>9432</v>
      </c>
      <c r="E216" s="313">
        <v>245700</v>
      </c>
      <c r="F216" s="313">
        <f>D216-D215</f>
        <v>19</v>
      </c>
      <c r="G216" s="313">
        <f>C216-C215</f>
        <v>1794</v>
      </c>
      <c r="H216" s="313">
        <f>C216-(D216+E216)</f>
        <v>24074</v>
      </c>
    </row>
    <row r="217" ht="22.65" customHeight="1">
      <c r="B217" s="339">
        <v>44098</v>
      </c>
      <c r="C217" s="310">
        <v>281346</v>
      </c>
      <c r="D217" s="311">
        <v>9446</v>
      </c>
      <c r="E217" s="311">
        <v>247750</v>
      </c>
      <c r="F217" s="311">
        <f>D217-D216</f>
        <v>14</v>
      </c>
      <c r="G217" s="311">
        <f>C217-C216</f>
        <v>2140</v>
      </c>
      <c r="H217" s="311">
        <f>C217-(D217+E217)</f>
        <v>24150</v>
      </c>
    </row>
    <row r="218" ht="22.65" customHeight="1">
      <c r="B218" s="339">
        <v>44099</v>
      </c>
      <c r="C218" s="312">
        <v>283712</v>
      </c>
      <c r="D218" s="313">
        <v>9455</v>
      </c>
      <c r="E218" s="313">
        <v>249150</v>
      </c>
      <c r="F218" s="313">
        <f>D218-D217</f>
        <v>9</v>
      </c>
      <c r="G218" s="313">
        <f>C218-C217</f>
        <v>2366</v>
      </c>
      <c r="H218" s="313">
        <f>C218-(D218+E218)</f>
        <v>25107</v>
      </c>
    </row>
    <row r="219" ht="22.65" customHeight="1">
      <c r="B219" s="339">
        <v>44100</v>
      </c>
      <c r="C219" s="310">
        <v>285026</v>
      </c>
      <c r="D219" s="311">
        <v>9463</v>
      </c>
      <c r="E219" s="311">
        <v>250100</v>
      </c>
      <c r="F219" s="311">
        <f>D219-D218</f>
        <v>8</v>
      </c>
      <c r="G219" s="311">
        <f>C219-C218</f>
        <v>1314</v>
      </c>
      <c r="H219" s="311">
        <f>C219-(D219+E219)</f>
        <v>25463</v>
      </c>
    </row>
    <row r="220" ht="22.65" customHeight="1">
      <c r="B220" s="339">
        <v>44101</v>
      </c>
      <c r="C220" s="312">
        <v>286339</v>
      </c>
      <c r="D220" s="313">
        <v>9465</v>
      </c>
      <c r="E220" s="313">
        <v>250850</v>
      </c>
      <c r="F220" s="313">
        <f>D220-D219</f>
        <v>2</v>
      </c>
      <c r="G220" s="313">
        <f>C220-C219</f>
        <v>1313</v>
      </c>
      <c r="H220" s="313">
        <f>C220-(D220+E220)</f>
        <v>26024</v>
      </c>
    </row>
    <row r="221" ht="22.65" customHeight="1">
      <c r="B221" s="339">
        <v>44102</v>
      </c>
      <c r="C221" s="310">
        <v>288631</v>
      </c>
      <c r="D221" s="311">
        <v>9476</v>
      </c>
      <c r="E221" s="311">
        <v>252700</v>
      </c>
      <c r="F221" s="311">
        <f>D221-D220</f>
        <v>11</v>
      </c>
      <c r="G221" s="311">
        <f>C221-C220</f>
        <v>2292</v>
      </c>
      <c r="H221" s="311">
        <f>C221-(D221+E221)</f>
        <v>26455</v>
      </c>
    </row>
    <row r="222" ht="22.65" customHeight="1">
      <c r="B222" s="339">
        <v>44103</v>
      </c>
      <c r="C222" s="312">
        <v>290471</v>
      </c>
      <c r="D222" s="313">
        <v>9492</v>
      </c>
      <c r="E222" s="313">
        <v>255200</v>
      </c>
      <c r="F222" s="313">
        <f>D222-D221</f>
        <v>16</v>
      </c>
      <c r="G222" s="313">
        <f>C222-C221</f>
        <v>1840</v>
      </c>
      <c r="H222" s="313">
        <f>C222-(D222+E222)</f>
        <v>25779</v>
      </c>
    </row>
    <row r="223" ht="22.65" customHeight="1">
      <c r="B223" s="339">
        <v>44104</v>
      </c>
      <c r="C223" s="310">
        <v>292913</v>
      </c>
      <c r="D223" s="311">
        <v>9505</v>
      </c>
      <c r="E223" s="311">
        <v>256850</v>
      </c>
      <c r="F223" s="311">
        <f>D223-D222</f>
        <v>13</v>
      </c>
      <c r="G223" s="311">
        <f>C223-C222</f>
        <v>2442</v>
      </c>
      <c r="H223" s="311">
        <f>C223-(D223+E223)</f>
        <v>26558</v>
      </c>
    </row>
    <row r="224" ht="22.65" customHeight="1">
      <c r="B224" s="339">
        <v>44105</v>
      </c>
      <c r="C224" s="312">
        <v>295539</v>
      </c>
      <c r="D224" s="313">
        <v>9513</v>
      </c>
      <c r="E224" s="313">
        <v>258200</v>
      </c>
      <c r="F224" s="313">
        <f>D224-D223</f>
        <v>8</v>
      </c>
      <c r="G224" s="313">
        <f>C224-C223</f>
        <v>2626</v>
      </c>
      <c r="H224" s="313">
        <f>C224-(D224+E224)</f>
        <v>27826</v>
      </c>
    </row>
    <row r="225" ht="22.65" customHeight="1">
      <c r="B225" s="339">
        <v>44106</v>
      </c>
      <c r="C225" s="310">
        <v>298374</v>
      </c>
      <c r="D225" s="311">
        <v>9531</v>
      </c>
      <c r="E225" s="311">
        <v>259700</v>
      </c>
      <c r="F225" s="311">
        <f>D225-D224</f>
        <v>18</v>
      </c>
      <c r="G225" s="311">
        <f>C225-C224</f>
        <v>2835</v>
      </c>
      <c r="H225" s="311">
        <f>C225-(D225+E225)</f>
        <v>29143</v>
      </c>
    </row>
    <row r="226" ht="22.65" customHeight="1">
      <c r="B226" s="339">
        <v>44107</v>
      </c>
      <c r="C226" s="312">
        <v>300027</v>
      </c>
      <c r="D226" s="313">
        <v>9534</v>
      </c>
      <c r="E226" s="313">
        <v>260900</v>
      </c>
      <c r="F226" s="313">
        <f>D226-D225</f>
        <v>3</v>
      </c>
      <c r="G226" s="313">
        <f>C226-C225</f>
        <v>1653</v>
      </c>
      <c r="H226" s="313">
        <f>C226-(D226+E226)</f>
        <v>29593</v>
      </c>
    </row>
    <row r="227" ht="22.65" customHeight="1">
      <c r="B227" s="339">
        <v>44108</v>
      </c>
      <c r="C227" s="310">
        <v>301572</v>
      </c>
      <c r="D227" s="311">
        <v>9538</v>
      </c>
      <c r="E227" s="311">
        <v>262000</v>
      </c>
      <c r="F227" s="311">
        <f>D227-D226</f>
        <v>4</v>
      </c>
      <c r="G227" s="311">
        <f>C227-C226</f>
        <v>1545</v>
      </c>
      <c r="H227" s="311">
        <f>C227-(D227+E227)</f>
        <v>30034</v>
      </c>
    </row>
    <row r="228" ht="22.65" customHeight="1">
      <c r="B228" s="339">
        <v>44109</v>
      </c>
      <c r="C228" s="312">
        <v>304671</v>
      </c>
      <c r="D228" s="313">
        <v>9554</v>
      </c>
      <c r="E228" s="313">
        <v>263850</v>
      </c>
      <c r="F228" s="313">
        <f>D228-D227</f>
        <v>16</v>
      </c>
      <c r="G228" s="313">
        <f>C228-C227</f>
        <v>3099</v>
      </c>
      <c r="H228" s="313">
        <f>C228-(D228+E228)</f>
        <v>31267</v>
      </c>
    </row>
    <row r="229" ht="22.65" customHeight="1">
      <c r="B229" s="339">
        <v>44110</v>
      </c>
      <c r="C229" s="310">
        <v>307127</v>
      </c>
      <c r="D229" s="311">
        <v>9566</v>
      </c>
      <c r="E229" s="311">
        <v>265800</v>
      </c>
      <c r="F229" s="311">
        <f>D229-D228</f>
        <v>12</v>
      </c>
      <c r="G229" s="311">
        <f>C229-C228</f>
        <v>2456</v>
      </c>
      <c r="H229" s="311">
        <f>C229-(D229+E229)</f>
        <v>31761</v>
      </c>
    </row>
    <row r="230" ht="22.65" customHeight="1">
      <c r="B230" s="339">
        <v>44111</v>
      </c>
      <c r="C230" s="312">
        <v>311085</v>
      </c>
      <c r="D230" s="313">
        <v>9582</v>
      </c>
      <c r="E230" s="313">
        <v>267950</v>
      </c>
      <c r="F230" s="313">
        <f>D230-D229</f>
        <v>16</v>
      </c>
      <c r="G230" s="313">
        <f>C230-C229</f>
        <v>3958</v>
      </c>
      <c r="H230" s="313">
        <f>C230-(D230+E230)</f>
        <v>33553</v>
      </c>
    </row>
    <row r="231" ht="22.65" customHeight="1">
      <c r="B231" s="339">
        <v>44112</v>
      </c>
      <c r="C231" s="310">
        <v>315536</v>
      </c>
      <c r="D231" s="311">
        <v>9594</v>
      </c>
      <c r="E231" s="311">
        <v>270000</v>
      </c>
      <c r="F231" s="311">
        <f>D231-D230</f>
        <v>12</v>
      </c>
      <c r="G231" s="311">
        <f>C231-C230</f>
        <v>4451</v>
      </c>
      <c r="H231" s="311">
        <f>C231-(D231+E231)</f>
        <v>35942</v>
      </c>
    </row>
    <row r="232" ht="22.65" customHeight="1">
      <c r="B232" s="339">
        <v>44113</v>
      </c>
      <c r="C232" s="312">
        <v>320495</v>
      </c>
      <c r="D232" s="313">
        <v>9609</v>
      </c>
      <c r="E232" s="313">
        <v>272200</v>
      </c>
      <c r="F232" s="313">
        <f>D232-D231</f>
        <v>15</v>
      </c>
      <c r="G232" s="313">
        <f>C232-C231</f>
        <v>4959</v>
      </c>
      <c r="H232" s="313">
        <f>C232-(D232+E232)</f>
        <v>38686</v>
      </c>
    </row>
    <row r="233" ht="22.65" customHeight="1">
      <c r="B233" s="339">
        <v>44114</v>
      </c>
      <c r="C233" s="310">
        <v>323460</v>
      </c>
      <c r="D233" s="311">
        <v>9620</v>
      </c>
      <c r="E233" s="311">
        <v>273800</v>
      </c>
      <c r="F233" s="311">
        <f>D233-D232</f>
        <v>11</v>
      </c>
      <c r="G233" s="311">
        <f>C233-C232</f>
        <v>2965</v>
      </c>
      <c r="H233" s="311">
        <f>C233-(D233+E233)</f>
        <v>40040</v>
      </c>
    </row>
    <row r="234" ht="22.65" customHeight="1">
      <c r="B234" s="339">
        <v>44115</v>
      </c>
      <c r="C234" s="312">
        <v>326306</v>
      </c>
      <c r="D234" s="313">
        <v>9626</v>
      </c>
      <c r="E234" s="313">
        <v>275000</v>
      </c>
      <c r="F234" s="313">
        <f>D234-D233</f>
        <v>6</v>
      </c>
      <c r="G234" s="313">
        <f>C234-C233</f>
        <v>2846</v>
      </c>
      <c r="H234" s="313">
        <f>C234-(D234+E234)</f>
        <v>41680</v>
      </c>
    </row>
    <row r="235" ht="22.65" customHeight="1">
      <c r="B235" s="339">
        <v>44116</v>
      </c>
      <c r="C235" s="310">
        <v>331131</v>
      </c>
      <c r="D235" s="311">
        <v>9640</v>
      </c>
      <c r="E235" s="311">
        <v>277250</v>
      </c>
      <c r="F235" s="311">
        <f>D235-D234</f>
        <v>14</v>
      </c>
      <c r="G235" s="311">
        <f>C235-C234</f>
        <v>4825</v>
      </c>
      <c r="H235" s="311">
        <f>C235-(D235+E235)</f>
        <v>44241</v>
      </c>
    </row>
    <row r="236" ht="22.65" customHeight="1">
      <c r="B236" s="339">
        <v>44117</v>
      </c>
      <c r="C236" s="312">
        <v>335713</v>
      </c>
      <c r="D236" s="313">
        <v>9682</v>
      </c>
      <c r="E236" s="313">
        <v>279700</v>
      </c>
      <c r="F236" s="313">
        <f>D236-D235</f>
        <v>42</v>
      </c>
      <c r="G236" s="313">
        <f>C236-C235</f>
        <v>4582</v>
      </c>
      <c r="H236" s="313">
        <f>C236-(D236+E236)</f>
        <v>46331</v>
      </c>
    </row>
    <row r="237" ht="22.65" customHeight="1">
      <c r="B237" s="339">
        <v>44118</v>
      </c>
      <c r="C237" s="310">
        <v>341771</v>
      </c>
      <c r="D237" s="311">
        <v>9716</v>
      </c>
      <c r="E237" s="311">
        <v>282200</v>
      </c>
      <c r="F237" s="311">
        <f>D237-D236</f>
        <v>34</v>
      </c>
      <c r="G237" s="311">
        <f>C237-C236</f>
        <v>6058</v>
      </c>
      <c r="H237" s="311">
        <f>C237-(D237+E237)</f>
        <v>49855</v>
      </c>
    </row>
    <row r="238" ht="22.65" customHeight="1">
      <c r="B238" s="339">
        <v>44119</v>
      </c>
      <c r="C238" s="312">
        <v>348824</v>
      </c>
      <c r="D238" s="313">
        <v>9739</v>
      </c>
      <c r="E238" s="313">
        <v>284900</v>
      </c>
      <c r="F238" s="313">
        <f>D238-D237</f>
        <v>23</v>
      </c>
      <c r="G238" s="313">
        <f>C238-C237</f>
        <v>7053</v>
      </c>
      <c r="H238" s="313">
        <f>C238-(D238+E238)</f>
        <v>54185</v>
      </c>
    </row>
    <row r="239" ht="22.65" customHeight="1">
      <c r="B239" s="339">
        <v>44120</v>
      </c>
      <c r="C239" s="310">
        <v>356814</v>
      </c>
      <c r="D239" s="311">
        <v>9773</v>
      </c>
      <c r="E239" s="311">
        <v>288050</v>
      </c>
      <c r="F239" s="311">
        <f>D239-D238</f>
        <v>34</v>
      </c>
      <c r="G239" s="311">
        <f>C239-C238</f>
        <v>7990</v>
      </c>
      <c r="H239" s="311">
        <f>C239-(D239+E239)</f>
        <v>58991</v>
      </c>
    </row>
    <row r="240" ht="22.65" customHeight="1">
      <c r="B240" s="339">
        <v>44121</v>
      </c>
      <c r="C240" s="312">
        <v>362138</v>
      </c>
      <c r="D240" s="313">
        <v>9785</v>
      </c>
      <c r="E240" s="313">
        <v>290350</v>
      </c>
      <c r="F240" s="313">
        <f>D240-D239</f>
        <v>12</v>
      </c>
      <c r="G240" s="313">
        <f>C240-C239</f>
        <v>5324</v>
      </c>
      <c r="H240" s="313">
        <f>C240-(D240+E240)</f>
        <v>62003</v>
      </c>
    </row>
    <row r="241" ht="22.65" customHeight="1">
      <c r="B241" s="339">
        <v>44122</v>
      </c>
      <c r="C241" s="310">
        <v>366982</v>
      </c>
      <c r="D241" s="311">
        <v>9798</v>
      </c>
      <c r="E241" s="311">
        <v>292250</v>
      </c>
      <c r="F241" s="311">
        <f>D241-D240</f>
        <v>13</v>
      </c>
      <c r="G241" s="311">
        <f>C241-C240</f>
        <v>4844</v>
      </c>
      <c r="H241" s="311">
        <f>C241-(D241+E241)</f>
        <v>64934</v>
      </c>
    </row>
    <row r="242" ht="22.65" customHeight="1">
      <c r="B242" s="339">
        <v>44123</v>
      </c>
      <c r="C242" s="312">
        <v>373825</v>
      </c>
      <c r="D242" s="313">
        <v>9842</v>
      </c>
      <c r="E242" s="313">
        <v>295250</v>
      </c>
      <c r="F242" s="313">
        <f>D242-D241</f>
        <v>44</v>
      </c>
      <c r="G242" s="313">
        <f>C242-C241</f>
        <v>6843</v>
      </c>
      <c r="H242" s="313">
        <f>C242-(D242+E242)</f>
        <v>68733</v>
      </c>
    </row>
    <row r="243" ht="22.65" customHeight="1">
      <c r="B243" s="339">
        <v>44124</v>
      </c>
      <c r="C243" s="310">
        <v>381043</v>
      </c>
      <c r="D243" s="311">
        <v>9882</v>
      </c>
      <c r="E243" s="311">
        <v>298750</v>
      </c>
      <c r="F243" s="311">
        <f>D243-D242</f>
        <v>40</v>
      </c>
      <c r="G243" s="311">
        <f>C243-C242</f>
        <v>7218</v>
      </c>
      <c r="H243" s="311">
        <f>C243-(D243+E243)</f>
        <v>72411</v>
      </c>
    </row>
    <row r="244" ht="22.65" customHeight="1">
      <c r="B244" s="339">
        <v>44125</v>
      </c>
      <c r="C244" s="312">
        <v>392308</v>
      </c>
      <c r="D244" s="313">
        <v>9911</v>
      </c>
      <c r="E244" s="313">
        <v>302550</v>
      </c>
      <c r="F244" s="313">
        <f>D244-D243</f>
        <v>29</v>
      </c>
      <c r="G244" s="313">
        <f>C244-C243</f>
        <v>11265</v>
      </c>
      <c r="H244" s="313">
        <f>C244-(D244+E244)</f>
        <v>79847</v>
      </c>
    </row>
    <row r="245" ht="22.65" customHeight="1">
      <c r="B245" s="339">
        <v>44126</v>
      </c>
      <c r="C245" s="310">
        <v>403874</v>
      </c>
      <c r="D245" s="311">
        <v>9960</v>
      </c>
      <c r="E245" s="311">
        <v>306700</v>
      </c>
      <c r="F245" s="311">
        <f>D245-D244</f>
        <v>49</v>
      </c>
      <c r="G245" s="311">
        <f>C245-C244</f>
        <v>11566</v>
      </c>
      <c r="H245" s="311">
        <f>C245-(D245+E245)</f>
        <v>87214</v>
      </c>
    </row>
    <row r="246" ht="22.65" customHeight="1">
      <c r="B246" s="339">
        <v>44127</v>
      </c>
      <c r="C246" s="312">
        <v>418360</v>
      </c>
      <c r="D246" s="313">
        <v>10008</v>
      </c>
      <c r="E246" s="313">
        <v>311100</v>
      </c>
      <c r="F246" s="313">
        <f>D246-D245</f>
        <v>48</v>
      </c>
      <c r="G246" s="313">
        <f>C246-C245</f>
        <v>14486</v>
      </c>
      <c r="H246" s="313">
        <f>C246-(D246+E246)</f>
        <v>97252</v>
      </c>
    </row>
    <row r="247" ht="22.65" customHeight="1">
      <c r="B247" s="339">
        <v>44128</v>
      </c>
      <c r="C247" s="310">
        <v>429496</v>
      </c>
      <c r="D247" s="311">
        <v>10035</v>
      </c>
      <c r="E247" s="311">
        <v>314650</v>
      </c>
      <c r="F247" s="311">
        <f>D247-D246</f>
        <v>27</v>
      </c>
      <c r="G247" s="311">
        <f>C247-C246</f>
        <v>11136</v>
      </c>
      <c r="H247" s="311">
        <f>C247-(D247+E247)</f>
        <v>104811</v>
      </c>
    </row>
    <row r="248" ht="22.65" customHeight="1">
      <c r="B248" s="339">
        <v>44129</v>
      </c>
      <c r="C248" s="312">
        <v>438383</v>
      </c>
      <c r="D248" s="313">
        <v>10062</v>
      </c>
      <c r="E248" s="313">
        <v>317650</v>
      </c>
      <c r="F248" s="313">
        <f>D248-D247</f>
        <v>27</v>
      </c>
      <c r="G248" s="313">
        <f>C248-C247</f>
        <v>8887</v>
      </c>
      <c r="H248" s="313">
        <f>C248-(D248+E248)</f>
        <v>110671</v>
      </c>
    </row>
    <row r="249" ht="22.65" customHeight="1">
      <c r="B249" s="339">
        <v>44130</v>
      </c>
      <c r="C249" s="310">
        <v>450258</v>
      </c>
      <c r="D249" s="311">
        <v>10103</v>
      </c>
      <c r="E249" s="311">
        <v>322550</v>
      </c>
      <c r="F249" s="311">
        <f>D249-D248</f>
        <v>41</v>
      </c>
      <c r="G249" s="311">
        <f>C249-C248</f>
        <v>11875</v>
      </c>
      <c r="H249" s="311">
        <f>C249-(D249+E249)</f>
        <v>117605</v>
      </c>
    </row>
    <row r="250" ht="22.65" customHeight="1">
      <c r="B250" s="339">
        <v>44131</v>
      </c>
      <c r="C250" s="312">
        <v>463287</v>
      </c>
      <c r="D250" s="313">
        <v>10121</v>
      </c>
      <c r="E250" s="313">
        <v>325650</v>
      </c>
      <c r="F250" s="313">
        <f>D250-D249</f>
        <v>18</v>
      </c>
      <c r="G250" s="313">
        <f>C250-C249</f>
        <v>13029</v>
      </c>
      <c r="H250" s="313">
        <f>C250-(D250+E250)</f>
        <v>127516</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50"/>
  <sheetViews>
    <sheetView workbookViewId="0" showGridLines="0" defaultGridColor="1"/>
  </sheetViews>
  <sheetFormatPr defaultColWidth="16.3333" defaultRowHeight="20.05" customHeight="1" outlineLevelRow="0" outlineLevelCol="0"/>
  <cols>
    <col min="1" max="1" width="15.7344" style="375" customWidth="1"/>
    <col min="2" max="8" width="16.3516" style="375" customWidth="1"/>
    <col min="9" max="16384" width="16.3516" style="375" customWidth="1"/>
  </cols>
  <sheetData>
    <row r="1" ht="74.55" customHeight="1"/>
    <row r="2" ht="36.45" customHeight="1">
      <c r="B2" t="s" s="2">
        <v>90</v>
      </c>
      <c r="C2" s="2"/>
      <c r="D2" s="2"/>
      <c r="E2" s="2"/>
      <c r="F2" s="2"/>
      <c r="G2" s="2"/>
      <c r="H2" s="2"/>
    </row>
    <row r="3" ht="52.2" customHeight="1">
      <c r="B3" t="s" s="3">
        <v>61</v>
      </c>
      <c r="C3" t="s" s="299">
        <v>89</v>
      </c>
      <c r="D3" t="s" s="301">
        <v>83</v>
      </c>
      <c r="E3" t="s" s="302">
        <v>64</v>
      </c>
      <c r="F3" t="s" s="301">
        <v>84</v>
      </c>
      <c r="G3" t="s" s="299">
        <v>85</v>
      </c>
      <c r="H3" t="s" s="303">
        <v>86</v>
      </c>
    </row>
    <row r="4" ht="22.9" customHeight="1">
      <c r="B4" s="346">
        <v>43885</v>
      </c>
      <c r="C4" s="307">
        <v>2</v>
      </c>
      <c r="D4" s="308">
        <v>0</v>
      </c>
      <c r="E4" s="308">
        <v>2</v>
      </c>
      <c r="F4" s="308">
        <v>0</v>
      </c>
      <c r="G4" s="308">
        <v>1</v>
      </c>
      <c r="H4" s="308">
        <f>C4-(D4+E4)</f>
        <v>0</v>
      </c>
    </row>
    <row r="5" ht="22.65" customHeight="1">
      <c r="B5" s="339">
        <v>43886</v>
      </c>
      <c r="C5" s="310">
        <v>6</v>
      </c>
      <c r="D5" s="311">
        <v>0</v>
      </c>
      <c r="E5" s="311">
        <v>2</v>
      </c>
      <c r="F5" s="311">
        <f>D5-D4</f>
        <v>0</v>
      </c>
      <c r="G5" s="311">
        <f>C5-C4</f>
        <v>4</v>
      </c>
      <c r="H5" s="311">
        <f>C5-(D5+E5)</f>
        <v>4</v>
      </c>
    </row>
    <row r="6" ht="22.65" customHeight="1">
      <c r="B6" s="309">
        <v>43887</v>
      </c>
      <c r="C6" s="312">
        <v>13</v>
      </c>
      <c r="D6" s="313">
        <v>0</v>
      </c>
      <c r="E6" s="313">
        <v>2</v>
      </c>
      <c r="F6" s="313">
        <f>D6-D5</f>
        <v>0</v>
      </c>
      <c r="G6" s="313">
        <f>C6-C5</f>
        <v>7</v>
      </c>
      <c r="H6" s="313">
        <f>C6-(D6+E6)</f>
        <v>11</v>
      </c>
    </row>
    <row r="7" ht="22.65" customHeight="1">
      <c r="B7" s="309">
        <v>43888</v>
      </c>
      <c r="C7" s="310">
        <v>15</v>
      </c>
      <c r="D7" s="311">
        <v>0</v>
      </c>
      <c r="E7" s="311">
        <v>2</v>
      </c>
      <c r="F7" s="311">
        <f>D7-D6</f>
        <v>0</v>
      </c>
      <c r="G7" s="311">
        <f>C7-C6</f>
        <v>2</v>
      </c>
      <c r="H7" s="311">
        <f>C7-(D7+E7)</f>
        <v>13</v>
      </c>
    </row>
    <row r="8" ht="22.65" customHeight="1">
      <c r="B8" s="309">
        <v>43889</v>
      </c>
      <c r="C8" s="312">
        <v>32</v>
      </c>
      <c r="D8" s="313">
        <v>0</v>
      </c>
      <c r="E8" s="313">
        <v>2</v>
      </c>
      <c r="F8" s="313">
        <f>D8-D7</f>
        <v>0</v>
      </c>
      <c r="G8" s="313">
        <f>C8-C7</f>
        <v>17</v>
      </c>
      <c r="H8" s="313">
        <f>C8-(D8+E8)</f>
        <v>30</v>
      </c>
    </row>
    <row r="9" ht="22.65" customHeight="1">
      <c r="B9" s="309">
        <v>43890</v>
      </c>
      <c r="C9" s="310">
        <v>45</v>
      </c>
      <c r="D9" s="311">
        <v>0</v>
      </c>
      <c r="E9" s="311">
        <v>2</v>
      </c>
      <c r="F9" s="311">
        <f>D9-D8</f>
        <v>0</v>
      </c>
      <c r="G9" s="311">
        <f>C9-C8</f>
        <v>13</v>
      </c>
      <c r="H9" s="311">
        <f>C9-(D9+E9)</f>
        <v>43</v>
      </c>
    </row>
    <row r="10" ht="22.65" customHeight="1">
      <c r="B10" s="309">
        <v>43891</v>
      </c>
      <c r="C10" s="312">
        <v>84</v>
      </c>
      <c r="D10" s="313">
        <v>0</v>
      </c>
      <c r="E10" s="313">
        <v>2</v>
      </c>
      <c r="F10" s="313">
        <f>D10-D9</f>
        <v>0</v>
      </c>
      <c r="G10" s="313">
        <f>C10-C9</f>
        <v>39</v>
      </c>
      <c r="H10" s="313">
        <f>C10-(D10+E10)</f>
        <v>82</v>
      </c>
    </row>
    <row r="11" ht="22.65" customHeight="1">
      <c r="B11" s="309">
        <v>43892</v>
      </c>
      <c r="C11" s="310">
        <v>120</v>
      </c>
      <c r="D11" s="311">
        <v>0</v>
      </c>
      <c r="E11" s="311">
        <v>2</v>
      </c>
      <c r="F11" s="311">
        <f>D11-D10</f>
        <v>0</v>
      </c>
      <c r="G11" s="311">
        <f>C11-C10</f>
        <v>36</v>
      </c>
      <c r="H11" s="311">
        <f>C11-(D11+E11)</f>
        <v>118</v>
      </c>
    </row>
    <row r="12" ht="22.65" customHeight="1">
      <c r="B12" s="309">
        <v>43893</v>
      </c>
      <c r="C12" s="312">
        <v>165</v>
      </c>
      <c r="D12" s="313">
        <v>1</v>
      </c>
      <c r="E12" s="313">
        <v>2</v>
      </c>
      <c r="F12" s="313">
        <f>D12-D11</f>
        <v>1</v>
      </c>
      <c r="G12" s="313">
        <f>C12-C11</f>
        <v>45</v>
      </c>
      <c r="H12" s="313">
        <f>C12-(D12+E12)</f>
        <v>162</v>
      </c>
    </row>
    <row r="13" ht="22.65" customHeight="1">
      <c r="B13" s="309">
        <v>43894</v>
      </c>
      <c r="C13" s="310">
        <v>222</v>
      </c>
      <c r="D13" s="311">
        <v>2</v>
      </c>
      <c r="E13" s="311">
        <v>2</v>
      </c>
      <c r="F13" s="311">
        <f>D13-D12</f>
        <v>1</v>
      </c>
      <c r="G13" s="311">
        <f>C13-C12</f>
        <v>57</v>
      </c>
      <c r="H13" s="311">
        <f>C13-(D13+E13)</f>
        <v>218</v>
      </c>
    </row>
    <row r="14" ht="22.65" customHeight="1">
      <c r="B14" s="309">
        <v>43895</v>
      </c>
      <c r="C14" s="312">
        <v>259</v>
      </c>
      <c r="D14" s="313">
        <v>3</v>
      </c>
      <c r="E14" s="313">
        <v>2</v>
      </c>
      <c r="F14" s="313">
        <f>D14-D13</f>
        <v>1</v>
      </c>
      <c r="G14" s="313">
        <f>C14-C13</f>
        <v>37</v>
      </c>
      <c r="H14" s="313">
        <f>C14-(D14+E14)</f>
        <v>254</v>
      </c>
    </row>
    <row r="15" ht="22.65" customHeight="1">
      <c r="B15" s="309">
        <v>43896</v>
      </c>
      <c r="C15" s="310">
        <v>400</v>
      </c>
      <c r="D15" s="311">
        <v>5</v>
      </c>
      <c r="E15" s="311">
        <v>2</v>
      </c>
      <c r="F15" s="311">
        <f>D15-D14</f>
        <v>2</v>
      </c>
      <c r="G15" s="311">
        <f>C15-C14</f>
        <v>141</v>
      </c>
      <c r="H15" s="311">
        <f>C15-(D15+E15)</f>
        <v>393</v>
      </c>
    </row>
    <row r="16" ht="22.65" customHeight="1">
      <c r="B16" s="309">
        <v>43897</v>
      </c>
      <c r="C16" s="312">
        <v>500</v>
      </c>
      <c r="D16" s="313">
        <v>10</v>
      </c>
      <c r="E16" s="313">
        <v>30</v>
      </c>
      <c r="F16" s="313">
        <f>D16-D15</f>
        <v>5</v>
      </c>
      <c r="G16" s="313">
        <f>C16-C15</f>
        <v>100</v>
      </c>
      <c r="H16" s="313">
        <f>C16-(D16+E16)</f>
        <v>460</v>
      </c>
    </row>
    <row r="17" ht="22.65" customHeight="1">
      <c r="B17" s="309">
        <v>43898</v>
      </c>
      <c r="C17" s="310">
        <v>673</v>
      </c>
      <c r="D17" s="311">
        <v>17</v>
      </c>
      <c r="E17" s="311">
        <v>30</v>
      </c>
      <c r="F17" s="311">
        <f>D17-D16</f>
        <v>7</v>
      </c>
      <c r="G17" s="311">
        <f>C17-C16</f>
        <v>173</v>
      </c>
      <c r="H17" s="311">
        <f>C17-(D17+E17)</f>
        <v>626</v>
      </c>
    </row>
    <row r="18" ht="22.65" customHeight="1">
      <c r="B18" s="309">
        <v>43899</v>
      </c>
      <c r="C18" s="312">
        <v>1073</v>
      </c>
      <c r="D18" s="313">
        <v>28</v>
      </c>
      <c r="E18" s="313">
        <v>32</v>
      </c>
      <c r="F18" s="313">
        <f>D18-D17</f>
        <v>11</v>
      </c>
      <c r="G18" s="313">
        <f>C18-C17</f>
        <v>400</v>
      </c>
      <c r="H18" s="313">
        <f>C18-(D18+E18)</f>
        <v>1013</v>
      </c>
    </row>
    <row r="19" ht="22.65" customHeight="1">
      <c r="B19" s="309">
        <v>43900</v>
      </c>
      <c r="C19" s="310">
        <v>1695</v>
      </c>
      <c r="D19" s="311">
        <v>35</v>
      </c>
      <c r="E19" s="311">
        <v>32</v>
      </c>
      <c r="F19" s="311">
        <f>D19-D18</f>
        <v>7</v>
      </c>
      <c r="G19" s="311">
        <f>C19-C18</f>
        <v>622</v>
      </c>
      <c r="H19" s="311">
        <f>C19-(D19+E19)</f>
        <v>1628</v>
      </c>
    </row>
    <row r="20" ht="22.65" customHeight="1">
      <c r="B20" s="309">
        <v>43901</v>
      </c>
      <c r="C20" s="312">
        <v>2277</v>
      </c>
      <c r="D20" s="313">
        <v>54</v>
      </c>
      <c r="E20" s="313">
        <v>183</v>
      </c>
      <c r="F20" s="313">
        <f>D20-D19</f>
        <v>19</v>
      </c>
      <c r="G20" s="313">
        <f>C20-C19</f>
        <v>582</v>
      </c>
      <c r="H20" s="313">
        <f>C20-(D20+E20)</f>
        <v>2040</v>
      </c>
    </row>
    <row r="21" ht="22.65" customHeight="1">
      <c r="B21" s="309">
        <v>43902</v>
      </c>
      <c r="C21" s="310">
        <v>2277</v>
      </c>
      <c r="D21" s="311">
        <v>55</v>
      </c>
      <c r="E21" s="311">
        <v>183</v>
      </c>
      <c r="F21" s="311">
        <f>D21-D20</f>
        <v>1</v>
      </c>
      <c r="G21" s="311">
        <f>C21-C20</f>
        <v>0</v>
      </c>
      <c r="H21" s="311">
        <f>C21-(D21+E21)</f>
        <v>2039</v>
      </c>
    </row>
    <row r="22" ht="24.15" customHeight="1">
      <c r="B22" s="337">
        <v>43903</v>
      </c>
      <c r="C22" s="376">
        <v>5232</v>
      </c>
      <c r="D22" s="377">
        <v>133</v>
      </c>
      <c r="E22" s="377">
        <v>193</v>
      </c>
      <c r="F22" s="313">
        <f>D22-D21</f>
        <v>78</v>
      </c>
      <c r="G22" s="313">
        <f>C22-C21</f>
        <v>2955</v>
      </c>
      <c r="H22" s="313">
        <f>C22-(D22+E22)</f>
        <v>4906</v>
      </c>
    </row>
    <row r="23" ht="25.65" customHeight="1">
      <c r="B23" s="378">
        <v>43904</v>
      </c>
      <c r="C23" s="379">
        <v>6391</v>
      </c>
      <c r="D23" s="380">
        <v>195</v>
      </c>
      <c r="E23" s="381">
        <v>517</v>
      </c>
      <c r="F23" s="334">
        <f>D23-D22</f>
        <v>62</v>
      </c>
      <c r="G23" s="311">
        <f>C23-C22</f>
        <v>1159</v>
      </c>
      <c r="H23" s="311">
        <f>C23-(D23+E23)</f>
        <v>5679</v>
      </c>
    </row>
    <row r="24" ht="24.15" customHeight="1">
      <c r="B24" s="336">
        <v>43905</v>
      </c>
      <c r="C24" s="382">
        <v>7798</v>
      </c>
      <c r="D24" s="383">
        <v>289</v>
      </c>
      <c r="E24" s="383">
        <v>517</v>
      </c>
      <c r="F24" s="313">
        <f>D24-D23</f>
        <v>94</v>
      </c>
      <c r="G24" s="313">
        <f>C24-C23</f>
        <v>1407</v>
      </c>
      <c r="H24" s="313">
        <f>C24-(D24+E24)</f>
        <v>6992</v>
      </c>
    </row>
    <row r="25" ht="22.65" customHeight="1">
      <c r="B25" s="309">
        <v>43906</v>
      </c>
      <c r="C25" s="310">
        <v>9942</v>
      </c>
      <c r="D25" s="311">
        <v>342</v>
      </c>
      <c r="E25" s="311">
        <v>530</v>
      </c>
      <c r="F25" s="311">
        <f>D25-D24</f>
        <v>53</v>
      </c>
      <c r="G25" s="311">
        <f>C25-C24</f>
        <v>2144</v>
      </c>
      <c r="H25" s="311">
        <f>C25-(D25+E25)</f>
        <v>9070</v>
      </c>
    </row>
    <row r="26" ht="22.65" customHeight="1">
      <c r="B26" s="309">
        <v>43907</v>
      </c>
      <c r="C26" s="312">
        <v>11748</v>
      </c>
      <c r="D26" s="313">
        <v>533</v>
      </c>
      <c r="E26" s="313">
        <v>1028</v>
      </c>
      <c r="F26" s="313">
        <f>D26-D25</f>
        <v>191</v>
      </c>
      <c r="G26" s="313">
        <f>C26-C25</f>
        <v>1806</v>
      </c>
      <c r="H26" s="313">
        <f>C26-(D26+E26)</f>
        <v>10187</v>
      </c>
    </row>
    <row r="27" ht="22.65" customHeight="1">
      <c r="B27" s="309">
        <v>43908</v>
      </c>
      <c r="C27" s="310">
        <v>13910</v>
      </c>
      <c r="D27" s="311">
        <v>623</v>
      </c>
      <c r="E27" s="311">
        <v>1081</v>
      </c>
      <c r="F27" s="311">
        <f>D27-D26</f>
        <v>90</v>
      </c>
      <c r="G27" s="311">
        <f>C27-C26</f>
        <v>2162</v>
      </c>
      <c r="H27" s="311">
        <f>C27-(D27+E27)</f>
        <v>12206</v>
      </c>
    </row>
    <row r="28" ht="22.65" customHeight="1">
      <c r="B28" s="309">
        <v>43909</v>
      </c>
      <c r="C28" s="312">
        <v>17963</v>
      </c>
      <c r="D28" s="313">
        <v>830</v>
      </c>
      <c r="E28" s="313">
        <v>1107</v>
      </c>
      <c r="F28" s="313">
        <f>D28-D27</f>
        <v>207</v>
      </c>
      <c r="G28" s="313">
        <f>C28-C27</f>
        <v>4053</v>
      </c>
      <c r="H28" s="313">
        <f>C28-(D28+E28)</f>
        <v>16026</v>
      </c>
    </row>
    <row r="29" ht="22.65" customHeight="1">
      <c r="B29" s="309">
        <v>43910</v>
      </c>
      <c r="C29" s="310">
        <v>21510</v>
      </c>
      <c r="D29" s="311">
        <v>1092</v>
      </c>
      <c r="E29" s="311">
        <v>1588</v>
      </c>
      <c r="F29" s="311">
        <f>D29-D28</f>
        <v>262</v>
      </c>
      <c r="G29" s="311">
        <f>C29-C28</f>
        <v>3547</v>
      </c>
      <c r="H29" s="311">
        <f>C29-(D29+E29)</f>
        <v>18830</v>
      </c>
    </row>
    <row r="30" ht="22.65" customHeight="1">
      <c r="B30" s="309">
        <v>43911</v>
      </c>
      <c r="C30" s="312">
        <v>25374</v>
      </c>
      <c r="D30" s="313">
        <v>1378</v>
      </c>
      <c r="E30" s="313">
        <v>2125</v>
      </c>
      <c r="F30" s="313">
        <f>D30-D29</f>
        <v>286</v>
      </c>
      <c r="G30" s="313">
        <f>C30-C29</f>
        <v>3864</v>
      </c>
      <c r="H30" s="313">
        <f>C30-(D30+E30)</f>
        <v>21871</v>
      </c>
    </row>
    <row r="31" ht="22.65" customHeight="1">
      <c r="B31" s="309">
        <v>43912</v>
      </c>
      <c r="C31" s="310">
        <v>28768</v>
      </c>
      <c r="D31" s="311">
        <v>1772</v>
      </c>
      <c r="E31" s="311">
        <v>2575</v>
      </c>
      <c r="F31" s="311">
        <f>D31-D30</f>
        <v>394</v>
      </c>
      <c r="G31" s="311">
        <f>C31-C30</f>
        <v>3394</v>
      </c>
      <c r="H31" s="311">
        <f>C31-(D31+E31)</f>
        <v>24421</v>
      </c>
    </row>
    <row r="32" ht="22.65" customHeight="1">
      <c r="B32" s="309">
        <v>43913</v>
      </c>
      <c r="C32" s="312">
        <v>35136</v>
      </c>
      <c r="D32" s="313">
        <v>2311</v>
      </c>
      <c r="E32" s="313">
        <v>3355</v>
      </c>
      <c r="F32" s="313">
        <f>D32-D31</f>
        <v>539</v>
      </c>
      <c r="G32" s="313">
        <f>C32-C31</f>
        <v>6368</v>
      </c>
      <c r="H32" s="313">
        <f>C32-(D32+E32)</f>
        <v>29470</v>
      </c>
    </row>
    <row r="33" ht="22.65" customHeight="1">
      <c r="B33" s="339">
        <v>43914</v>
      </c>
      <c r="C33" s="310">
        <v>42058</v>
      </c>
      <c r="D33" s="311">
        <v>2994</v>
      </c>
      <c r="E33" s="311">
        <v>3794</v>
      </c>
      <c r="F33" s="311">
        <f>D33-D32</f>
        <v>683</v>
      </c>
      <c r="G33" s="311">
        <f>C33-C32</f>
        <v>6922</v>
      </c>
      <c r="H33" s="311">
        <f>C33-(D33+E33)</f>
        <v>35270</v>
      </c>
    </row>
    <row r="34" ht="22.65" customHeight="1">
      <c r="B34" s="339">
        <v>43915</v>
      </c>
      <c r="C34" s="312">
        <v>49515</v>
      </c>
      <c r="D34" s="313">
        <v>3647</v>
      </c>
      <c r="E34" s="313">
        <v>5367</v>
      </c>
      <c r="F34" s="313">
        <f>D34-D33</f>
        <v>653</v>
      </c>
      <c r="G34" s="313">
        <f>C34-C33</f>
        <v>7457</v>
      </c>
      <c r="H34" s="313">
        <f>C34-(D34+E34)</f>
        <v>40501</v>
      </c>
    </row>
    <row r="35" ht="22.65" customHeight="1">
      <c r="B35" s="339">
        <v>43916</v>
      </c>
      <c r="C35" s="310">
        <v>57786</v>
      </c>
      <c r="D35" s="311">
        <v>4365</v>
      </c>
      <c r="E35" s="311">
        <v>7015</v>
      </c>
      <c r="F35" s="311">
        <f>D35-D34</f>
        <v>718</v>
      </c>
      <c r="G35" s="311">
        <f>C35-C34</f>
        <v>8271</v>
      </c>
      <c r="H35" s="311">
        <f>C35-(D35+E35)</f>
        <v>46406</v>
      </c>
    </row>
    <row r="36" ht="22.65" customHeight="1">
      <c r="B36" s="339">
        <v>43917</v>
      </c>
      <c r="C36" s="312">
        <v>65719</v>
      </c>
      <c r="D36" s="313">
        <v>5138</v>
      </c>
      <c r="E36" s="313">
        <v>9357</v>
      </c>
      <c r="F36" s="313">
        <f>D36-D35</f>
        <v>773</v>
      </c>
      <c r="G36" s="313">
        <f>C36-C35</f>
        <v>7933</v>
      </c>
      <c r="H36" s="313">
        <f>C36-(D36+E36)</f>
        <v>51224</v>
      </c>
    </row>
    <row r="37" ht="22.65" customHeight="1">
      <c r="B37" s="339">
        <v>43918</v>
      </c>
      <c r="C37" s="310">
        <v>73235</v>
      </c>
      <c r="D37" s="311">
        <v>5982</v>
      </c>
      <c r="E37" s="311">
        <v>12285</v>
      </c>
      <c r="F37" s="311">
        <f>D37-D36</f>
        <v>844</v>
      </c>
      <c r="G37" s="311">
        <f>C37-C36</f>
        <v>7516</v>
      </c>
      <c r="H37" s="311">
        <f>C37-(D37+E37)</f>
        <v>54968</v>
      </c>
    </row>
    <row r="38" ht="22.65" customHeight="1">
      <c r="B38" s="339">
        <v>43919</v>
      </c>
      <c r="C38" s="312">
        <v>80110</v>
      </c>
      <c r="D38" s="313">
        <v>6803</v>
      </c>
      <c r="E38" s="313">
        <v>14709</v>
      </c>
      <c r="F38" s="313">
        <f>D38-D37</f>
        <v>821</v>
      </c>
      <c r="G38" s="313">
        <f>C38-C37</f>
        <v>6875</v>
      </c>
      <c r="H38" s="313">
        <f>C38-(D38+E38)</f>
        <v>58598</v>
      </c>
    </row>
    <row r="39" ht="22.65" customHeight="1">
      <c r="B39" s="339">
        <v>43920</v>
      </c>
      <c r="C39" s="310">
        <v>87956</v>
      </c>
      <c r="D39" s="311">
        <v>7716</v>
      </c>
      <c r="E39" s="311">
        <v>16780</v>
      </c>
      <c r="F39" s="311">
        <f>D39-D38</f>
        <v>913</v>
      </c>
      <c r="G39" s="311">
        <f>C39-C38</f>
        <v>7846</v>
      </c>
      <c r="H39" s="311">
        <f>C39-(D39+E39)</f>
        <v>63460</v>
      </c>
    </row>
    <row r="40" ht="22.65" customHeight="1">
      <c r="B40" s="339">
        <v>43921</v>
      </c>
      <c r="C40" s="312">
        <v>95923</v>
      </c>
      <c r="D40" s="313">
        <v>8464</v>
      </c>
      <c r="E40" s="313">
        <v>19259</v>
      </c>
      <c r="F40" s="313">
        <f>D40-D39</f>
        <v>748</v>
      </c>
      <c r="G40" s="313">
        <f>C40-C39</f>
        <v>7967</v>
      </c>
      <c r="H40" s="313">
        <f>C40-(D40+E40)</f>
        <v>68200</v>
      </c>
    </row>
    <row r="41" ht="22.65" customHeight="1">
      <c r="B41" s="339">
        <v>43922</v>
      </c>
      <c r="C41" s="310">
        <v>104118</v>
      </c>
      <c r="D41" s="311">
        <v>9387</v>
      </c>
      <c r="E41" s="311">
        <v>22647</v>
      </c>
      <c r="F41" s="311">
        <f>D41-D40</f>
        <v>923</v>
      </c>
      <c r="G41" s="311">
        <f>C41-C40</f>
        <v>8195</v>
      </c>
      <c r="H41" s="311">
        <f>C41-(D41+E41)</f>
        <v>72084</v>
      </c>
    </row>
    <row r="42" ht="22.65" customHeight="1">
      <c r="B42" s="339">
        <v>43923</v>
      </c>
      <c r="C42" s="312">
        <v>112065</v>
      </c>
      <c r="D42" s="313">
        <v>10348</v>
      </c>
      <c r="E42" s="313">
        <v>26743</v>
      </c>
      <c r="F42" s="313">
        <f>D42-D41</f>
        <v>961</v>
      </c>
      <c r="G42" s="313">
        <f>C42-C41</f>
        <v>7947</v>
      </c>
      <c r="H42" s="313">
        <f>C42-(D42+E42)</f>
        <v>74974</v>
      </c>
    </row>
    <row r="43" ht="22.65" customHeight="1">
      <c r="B43" s="339">
        <v>43924</v>
      </c>
      <c r="C43" s="310">
        <v>119199</v>
      </c>
      <c r="D43" s="311">
        <v>11198</v>
      </c>
      <c r="E43" s="311">
        <v>30513</v>
      </c>
      <c r="F43" s="311">
        <f>D43-D42</f>
        <v>850</v>
      </c>
      <c r="G43" s="311">
        <f>C43-C42</f>
        <v>7134</v>
      </c>
      <c r="H43" s="311">
        <f>C43-(D43+E43)</f>
        <v>77488</v>
      </c>
    </row>
    <row r="44" ht="22.65" customHeight="1">
      <c r="B44" s="339">
        <v>43925</v>
      </c>
      <c r="C44" s="312">
        <v>126168</v>
      </c>
      <c r="D44" s="313">
        <v>11947</v>
      </c>
      <c r="E44" s="313">
        <v>34219</v>
      </c>
      <c r="F44" s="313">
        <f>D44-D43</f>
        <v>749</v>
      </c>
      <c r="G44" s="313">
        <f>C44-C43</f>
        <v>6969</v>
      </c>
      <c r="H44" s="313">
        <f>C44-(D44+E44)</f>
        <v>80002</v>
      </c>
    </row>
    <row r="45" ht="22.65" customHeight="1">
      <c r="B45" s="339">
        <v>43926</v>
      </c>
      <c r="C45" s="310">
        <v>131646</v>
      </c>
      <c r="D45" s="311">
        <v>12641</v>
      </c>
      <c r="E45" s="311">
        <v>38080</v>
      </c>
      <c r="F45" s="311">
        <f>D45-D44</f>
        <v>694</v>
      </c>
      <c r="G45" s="311">
        <f>C45-C44</f>
        <v>5478</v>
      </c>
      <c r="H45" s="311">
        <f>C45-(D45+E45)</f>
        <v>80925</v>
      </c>
    </row>
    <row r="46" ht="22.65" customHeight="1">
      <c r="B46" s="339">
        <v>43927</v>
      </c>
      <c r="C46" s="312">
        <v>136675</v>
      </c>
      <c r="D46" s="313">
        <v>13341</v>
      </c>
      <c r="E46" s="313">
        <v>40437</v>
      </c>
      <c r="F46" s="313">
        <f>D46-D45</f>
        <v>700</v>
      </c>
      <c r="G46" s="313">
        <f>C46-C45</f>
        <v>5029</v>
      </c>
      <c r="H46" s="313">
        <f>C46-(D46+E46)</f>
        <v>82897</v>
      </c>
    </row>
    <row r="47" ht="22.65" customHeight="1">
      <c r="B47" s="339">
        <v>43928</v>
      </c>
      <c r="C47" s="310">
        <v>141942</v>
      </c>
      <c r="D47" s="311">
        <v>14045</v>
      </c>
      <c r="E47" s="311">
        <v>43208</v>
      </c>
      <c r="F47" s="311">
        <f>D47-D46</f>
        <v>704</v>
      </c>
      <c r="G47" s="311">
        <f>C47-C46</f>
        <v>5267</v>
      </c>
      <c r="H47" s="311">
        <f>C47-(D47+E47)</f>
        <v>84689</v>
      </c>
    </row>
    <row r="48" ht="22.65" customHeight="1">
      <c r="B48" s="339">
        <v>43929</v>
      </c>
      <c r="C48" s="312">
        <v>148220</v>
      </c>
      <c r="D48" s="313">
        <v>14792</v>
      </c>
      <c r="E48" s="313">
        <v>48021</v>
      </c>
      <c r="F48" s="313">
        <f>D48-D47</f>
        <v>747</v>
      </c>
      <c r="G48" s="313">
        <f>C48-C47</f>
        <v>6278</v>
      </c>
      <c r="H48" s="313">
        <f>C48-(D48+E48)</f>
        <v>85407</v>
      </c>
    </row>
    <row r="49" ht="22.65" customHeight="1">
      <c r="B49" s="339">
        <v>43930</v>
      </c>
      <c r="C49" s="310">
        <v>153222</v>
      </c>
      <c r="D49" s="311">
        <v>15447</v>
      </c>
      <c r="E49" s="311">
        <v>52165</v>
      </c>
      <c r="F49" s="311">
        <f>D49-D48</f>
        <v>655</v>
      </c>
      <c r="G49" s="311">
        <f>C49-C48</f>
        <v>5002</v>
      </c>
      <c r="H49" s="311">
        <f>C49-(D49+E49)</f>
        <v>85610</v>
      </c>
    </row>
    <row r="50" ht="22.65" customHeight="1">
      <c r="B50" s="339">
        <v>43931</v>
      </c>
      <c r="C50" s="312">
        <v>158273</v>
      </c>
      <c r="D50" s="313">
        <v>16081</v>
      </c>
      <c r="E50" s="313">
        <v>55668</v>
      </c>
      <c r="F50" s="313">
        <f>D50-D49</f>
        <v>634</v>
      </c>
      <c r="G50" s="313">
        <f>C50-C49</f>
        <v>5051</v>
      </c>
      <c r="H50" s="313">
        <f>C50-(D50+E50)</f>
        <v>86524</v>
      </c>
    </row>
    <row r="51" ht="22.65" customHeight="1">
      <c r="B51" s="339">
        <v>43932</v>
      </c>
      <c r="C51" s="310">
        <v>163027</v>
      </c>
      <c r="D51" s="311">
        <v>16606</v>
      </c>
      <c r="E51" s="311">
        <v>59109</v>
      </c>
      <c r="F51" s="311">
        <f>D51-D50</f>
        <v>525</v>
      </c>
      <c r="G51" s="311">
        <f>C51-C50</f>
        <v>4754</v>
      </c>
      <c r="H51" s="311">
        <f>C51-(D51+E51)</f>
        <v>87312</v>
      </c>
    </row>
    <row r="52" ht="22.65" customHeight="1">
      <c r="B52" s="339">
        <v>43933</v>
      </c>
      <c r="C52" s="312">
        <v>166831</v>
      </c>
      <c r="D52" s="313">
        <v>17209</v>
      </c>
      <c r="E52" s="313">
        <v>62391</v>
      </c>
      <c r="F52" s="313">
        <f>D52-D51</f>
        <v>603</v>
      </c>
      <c r="G52" s="313">
        <f>C52-C51</f>
        <v>3804</v>
      </c>
      <c r="H52" s="313">
        <f>C52-(D52+E52)</f>
        <v>87231</v>
      </c>
    </row>
    <row r="53" ht="22.65" customHeight="1">
      <c r="B53" s="339">
        <v>43934</v>
      </c>
      <c r="C53" s="310">
        <v>170099</v>
      </c>
      <c r="D53" s="311">
        <v>17756</v>
      </c>
      <c r="E53" s="311">
        <v>64727</v>
      </c>
      <c r="F53" s="311">
        <f>D53-D52</f>
        <v>547</v>
      </c>
      <c r="G53" s="311">
        <f>C53-C52</f>
        <v>3268</v>
      </c>
      <c r="H53" s="311">
        <f>C53-(D53+E53)</f>
        <v>87616</v>
      </c>
    </row>
    <row r="54" ht="22.65" customHeight="1">
      <c r="B54" s="339">
        <v>43935</v>
      </c>
      <c r="C54" s="312">
        <v>172541</v>
      </c>
      <c r="D54" s="313">
        <v>18056</v>
      </c>
      <c r="E54" s="313">
        <v>67504</v>
      </c>
      <c r="F54" s="313">
        <f>D54-D53</f>
        <v>300</v>
      </c>
      <c r="G54" s="313">
        <f>C54-C53</f>
        <v>2442</v>
      </c>
      <c r="H54" s="313">
        <f>C54-(D54+E54)</f>
        <v>86981</v>
      </c>
    </row>
    <row r="55" ht="22.65" customHeight="1">
      <c r="B55" s="339">
        <v>43936</v>
      </c>
      <c r="C55" s="310">
        <v>177644</v>
      </c>
      <c r="D55" s="311">
        <v>18708</v>
      </c>
      <c r="E55" s="311">
        <v>70853</v>
      </c>
      <c r="F55" s="311">
        <f>D55-D54</f>
        <v>652</v>
      </c>
      <c r="G55" s="311">
        <f>C55-C54</f>
        <v>5103</v>
      </c>
      <c r="H55" s="311">
        <f>C55-(D55+E55)</f>
        <v>88083</v>
      </c>
    </row>
    <row r="56" ht="22.65" customHeight="1">
      <c r="B56" s="339">
        <v>43937</v>
      </c>
      <c r="C56" s="312">
        <v>184948</v>
      </c>
      <c r="D56" s="313">
        <v>19315</v>
      </c>
      <c r="E56" s="313">
        <v>74797</v>
      </c>
      <c r="F56" s="313">
        <f>D56-D55</f>
        <v>607</v>
      </c>
      <c r="G56" s="313">
        <f>C56-C55</f>
        <v>7304</v>
      </c>
      <c r="H56" s="313">
        <f>C56-(D56+E56)</f>
        <v>90836</v>
      </c>
    </row>
    <row r="57" ht="22.65" customHeight="1">
      <c r="B57" s="339">
        <v>43938</v>
      </c>
      <c r="C57" s="310">
        <v>190839</v>
      </c>
      <c r="D57" s="311">
        <v>20002</v>
      </c>
      <c r="E57" s="311">
        <v>74797</v>
      </c>
      <c r="F57" s="311">
        <f>D57-D56</f>
        <v>687</v>
      </c>
      <c r="G57" s="311">
        <f>C57-C56</f>
        <v>5891</v>
      </c>
      <c r="H57" s="311">
        <f>C57-(D57+E57)</f>
        <v>96040</v>
      </c>
    </row>
    <row r="58" ht="22.65" customHeight="1">
      <c r="B58" s="339">
        <v>43939</v>
      </c>
      <c r="C58" s="312">
        <v>191726</v>
      </c>
      <c r="D58" s="313">
        <v>20043</v>
      </c>
      <c r="E58" s="313">
        <v>74797</v>
      </c>
      <c r="F58" s="313">
        <f>D58-D57</f>
        <v>41</v>
      </c>
      <c r="G58" s="313">
        <f>C58-C57</f>
        <v>887</v>
      </c>
      <c r="H58" s="313">
        <f>C58-(D58+E58)</f>
        <v>96886</v>
      </c>
    </row>
    <row r="59" ht="22.65" customHeight="1">
      <c r="B59" s="339">
        <v>43940</v>
      </c>
      <c r="C59" s="310">
        <v>198674</v>
      </c>
      <c r="D59" s="311">
        <v>20453</v>
      </c>
      <c r="E59" s="311">
        <v>77357</v>
      </c>
      <c r="F59" s="311">
        <f>D59-D58</f>
        <v>410</v>
      </c>
      <c r="G59" s="311">
        <f>C59-C58</f>
        <v>6948</v>
      </c>
      <c r="H59" s="311">
        <f>C59-(D59+E59)</f>
        <v>100864</v>
      </c>
    </row>
    <row r="60" ht="22.65" customHeight="1">
      <c r="B60" s="339">
        <v>43941</v>
      </c>
      <c r="C60" s="312">
        <v>200210</v>
      </c>
      <c r="D60" s="313">
        <v>20852</v>
      </c>
      <c r="E60" s="313">
        <v>80587</v>
      </c>
      <c r="F60" s="313">
        <f>D60-D59</f>
        <v>399</v>
      </c>
      <c r="G60" s="313">
        <f>C60-C59</f>
        <v>1536</v>
      </c>
      <c r="H60" s="313">
        <f>C60-(D60+E60)</f>
        <v>98771</v>
      </c>
    </row>
    <row r="61" ht="22.65" customHeight="1">
      <c r="B61" s="339">
        <v>43942</v>
      </c>
      <c r="C61" s="310">
        <v>204178</v>
      </c>
      <c r="D61" s="311">
        <v>21282</v>
      </c>
      <c r="E61" s="311">
        <v>82514</v>
      </c>
      <c r="F61" s="311">
        <f>D61-D60</f>
        <v>430</v>
      </c>
      <c r="G61" s="311">
        <f>C61-C60</f>
        <v>3968</v>
      </c>
      <c r="H61" s="311">
        <f>C61-(D61+E61)</f>
        <v>100382</v>
      </c>
    </row>
    <row r="62" ht="22.65" customHeight="1">
      <c r="B62" s="339">
        <v>43943</v>
      </c>
      <c r="C62" s="312">
        <v>208389</v>
      </c>
      <c r="D62" s="313">
        <v>21717</v>
      </c>
      <c r="E62" s="313">
        <v>85915</v>
      </c>
      <c r="F62" s="313">
        <f>D62-D61</f>
        <v>435</v>
      </c>
      <c r="G62" s="313">
        <f>C62-C61</f>
        <v>4211</v>
      </c>
      <c r="H62" s="313">
        <f>C62-(D62+E62)</f>
        <v>100757</v>
      </c>
    </row>
    <row r="63" ht="22.65" customHeight="1">
      <c r="B63" s="339">
        <v>43944</v>
      </c>
      <c r="C63" s="310">
        <v>213024</v>
      </c>
      <c r="D63" s="311">
        <v>22157</v>
      </c>
      <c r="E63" s="311">
        <v>89250</v>
      </c>
      <c r="F63" s="311">
        <f>D63-D62</f>
        <v>440</v>
      </c>
      <c r="G63" s="311">
        <f>C63-C62</f>
        <v>4635</v>
      </c>
      <c r="H63" s="311">
        <f>C63-(D63+E63)</f>
        <v>101617</v>
      </c>
    </row>
    <row r="64" ht="22.65" customHeight="1">
      <c r="B64" s="339">
        <v>43945</v>
      </c>
      <c r="C64" s="312">
        <v>219764</v>
      </c>
      <c r="D64" s="313">
        <v>22524</v>
      </c>
      <c r="E64" s="313">
        <v>92355</v>
      </c>
      <c r="F64" s="313">
        <f>D64-D63</f>
        <v>367</v>
      </c>
      <c r="G64" s="313">
        <f>C64-C63</f>
        <v>6740</v>
      </c>
      <c r="H64" s="313">
        <f>C64-(D64+E64)</f>
        <v>104885</v>
      </c>
    </row>
    <row r="65" ht="22.65" customHeight="1">
      <c r="B65" s="339">
        <v>43946</v>
      </c>
      <c r="C65" s="310">
        <v>223759</v>
      </c>
      <c r="D65" s="311">
        <v>22902</v>
      </c>
      <c r="E65" s="311">
        <v>95708</v>
      </c>
      <c r="F65" s="311">
        <f>D65-D64</f>
        <v>378</v>
      </c>
      <c r="G65" s="311">
        <f>C65-C64</f>
        <v>3995</v>
      </c>
      <c r="H65" s="311">
        <f>C65-(D65+E65)</f>
        <v>105149</v>
      </c>
    </row>
    <row r="66" ht="22.65" customHeight="1">
      <c r="B66" s="339">
        <v>43947</v>
      </c>
      <c r="C66" s="312">
        <v>226629</v>
      </c>
      <c r="D66" s="313">
        <v>23190</v>
      </c>
      <c r="E66" s="313">
        <v>117727</v>
      </c>
      <c r="F66" s="313">
        <f>D66-D65</f>
        <v>288</v>
      </c>
      <c r="G66" s="313">
        <f>C66-C65</f>
        <v>2870</v>
      </c>
      <c r="H66" s="313">
        <f>C66-(D66+E66)</f>
        <v>85712</v>
      </c>
    </row>
    <row r="67" ht="22.65" customHeight="1">
      <c r="B67" s="339">
        <v>43948</v>
      </c>
      <c r="C67" s="310">
        <v>229422</v>
      </c>
      <c r="D67" s="311">
        <v>23521</v>
      </c>
      <c r="E67" s="311">
        <v>120832</v>
      </c>
      <c r="F67" s="311">
        <f>D67-D66</f>
        <v>331</v>
      </c>
      <c r="G67" s="311">
        <f>C67-C66</f>
        <v>2793</v>
      </c>
      <c r="H67" s="311">
        <f>C67-(D67+E67)</f>
        <v>85069</v>
      </c>
    </row>
    <row r="68" ht="22.65" customHeight="1">
      <c r="B68" s="339">
        <v>43949</v>
      </c>
      <c r="C68" s="312">
        <v>232128</v>
      </c>
      <c r="D68" s="313">
        <v>23822</v>
      </c>
      <c r="E68" s="313">
        <v>123903</v>
      </c>
      <c r="F68" s="313">
        <f>D68-D67</f>
        <v>301</v>
      </c>
      <c r="G68" s="313">
        <f>C68-C67</f>
        <v>2706</v>
      </c>
      <c r="H68" s="313">
        <f>C68-(D68+E68)</f>
        <v>84403</v>
      </c>
    </row>
    <row r="69" ht="22.65" customHeight="1">
      <c r="B69" s="339">
        <v>43950</v>
      </c>
      <c r="C69" s="310">
        <v>236899</v>
      </c>
      <c r="D69" s="311">
        <v>24275</v>
      </c>
      <c r="E69" s="311">
        <v>132929</v>
      </c>
      <c r="F69" s="311">
        <f>D69-D68</f>
        <v>453</v>
      </c>
      <c r="G69" s="311">
        <f>C69-C68</f>
        <v>4771</v>
      </c>
      <c r="H69" s="311">
        <f>C69-(D69+E69)</f>
        <v>79695</v>
      </c>
    </row>
    <row r="70" ht="22.65" customHeight="1">
      <c r="B70" s="339">
        <v>43951</v>
      </c>
      <c r="C70" s="312">
        <v>239639</v>
      </c>
      <c r="D70" s="313">
        <v>24543</v>
      </c>
      <c r="E70" s="313">
        <v>137984</v>
      </c>
      <c r="F70" s="313">
        <f>D70-D69</f>
        <v>268</v>
      </c>
      <c r="G70" s="313">
        <f>C70-C69</f>
        <v>2740</v>
      </c>
      <c r="H70" s="313">
        <f>C70-(D70+E70)</f>
        <v>77112</v>
      </c>
    </row>
    <row r="71" ht="22.65" customHeight="1">
      <c r="B71" s="339">
        <v>43952</v>
      </c>
      <c r="C71" s="310">
        <v>242988</v>
      </c>
      <c r="D71" s="311">
        <v>24824</v>
      </c>
      <c r="E71" s="311">
        <v>142450</v>
      </c>
      <c r="F71" s="311">
        <f>D71-D70</f>
        <v>281</v>
      </c>
      <c r="G71" s="311">
        <f>C71-C70</f>
        <v>3349</v>
      </c>
      <c r="H71" s="311">
        <f>C71-(D71+E71)</f>
        <v>75714</v>
      </c>
    </row>
    <row r="72" ht="22.65" customHeight="1">
      <c r="B72" s="339">
        <v>43953</v>
      </c>
      <c r="C72" s="312">
        <v>245567</v>
      </c>
      <c r="D72" s="313">
        <v>25100</v>
      </c>
      <c r="E72" s="313">
        <v>146233</v>
      </c>
      <c r="F72" s="313">
        <f>D72-D71</f>
        <v>276</v>
      </c>
      <c r="G72" s="313">
        <f>C72-C71</f>
        <v>2579</v>
      </c>
      <c r="H72" s="313">
        <f>C72-(D72+E72)</f>
        <v>74234</v>
      </c>
    </row>
    <row r="73" ht="22.65" customHeight="1">
      <c r="B73" s="339">
        <v>43954</v>
      </c>
      <c r="C73" s="310">
        <v>247122</v>
      </c>
      <c r="D73" s="311">
        <v>25264</v>
      </c>
      <c r="E73" s="311">
        <v>148558</v>
      </c>
      <c r="F73" s="311">
        <f>D73-D72</f>
        <v>164</v>
      </c>
      <c r="G73" s="311">
        <f>C73-C72</f>
        <v>1555</v>
      </c>
      <c r="H73" s="311">
        <f>C73-(D73+E73)</f>
        <v>73300</v>
      </c>
    </row>
    <row r="74" ht="22.65" customHeight="1">
      <c r="B74" s="339">
        <v>43955</v>
      </c>
      <c r="C74" s="312">
        <v>248301</v>
      </c>
      <c r="D74" s="313">
        <v>25428</v>
      </c>
      <c r="E74" s="313">
        <v>151633</v>
      </c>
      <c r="F74" s="313">
        <f>D74-D73</f>
        <v>164</v>
      </c>
      <c r="G74" s="313">
        <f>C74-C73</f>
        <v>1179</v>
      </c>
      <c r="H74" s="313">
        <f>C74-(D74+E74)</f>
        <v>71240</v>
      </c>
    </row>
    <row r="75" ht="22.65" customHeight="1">
      <c r="B75" s="339">
        <v>43956</v>
      </c>
      <c r="C75" s="310">
        <v>250561</v>
      </c>
      <c r="D75" s="311">
        <v>25613</v>
      </c>
      <c r="E75" s="311">
        <v>154718</v>
      </c>
      <c r="F75" s="311">
        <f>D75-D74</f>
        <v>185</v>
      </c>
      <c r="G75" s="311">
        <f>C75-C74</f>
        <v>2260</v>
      </c>
      <c r="H75" s="311">
        <f>C75-(D75+E75)</f>
        <v>70230</v>
      </c>
    </row>
    <row r="76" ht="22.65" customHeight="1">
      <c r="B76" s="339">
        <v>43957</v>
      </c>
      <c r="C76" s="312">
        <v>253682</v>
      </c>
      <c r="D76" s="313">
        <v>25857</v>
      </c>
      <c r="E76" s="313">
        <v>159359</v>
      </c>
      <c r="F76" s="313">
        <f>D76-D75</f>
        <v>244</v>
      </c>
      <c r="G76" s="313">
        <f>C76-C75</f>
        <v>3121</v>
      </c>
      <c r="H76" s="313">
        <f>C76-(D76+E76)</f>
        <v>68466</v>
      </c>
    </row>
    <row r="77" ht="22.65" customHeight="1">
      <c r="B77" s="339">
        <v>43958</v>
      </c>
      <c r="C77" s="310">
        <v>256855</v>
      </c>
      <c r="D77" s="311">
        <v>26070</v>
      </c>
      <c r="E77" s="311">
        <v>163919</v>
      </c>
      <c r="F77" s="311">
        <f>D77-D76</f>
        <v>213</v>
      </c>
      <c r="G77" s="311">
        <f>C77-C76</f>
        <v>3173</v>
      </c>
      <c r="H77" s="311">
        <f>C77-(D77+E77)</f>
        <v>66866</v>
      </c>
    </row>
    <row r="78" ht="22.65" customHeight="1">
      <c r="B78" s="339">
        <v>43959</v>
      </c>
      <c r="C78" s="312">
        <v>260117</v>
      </c>
      <c r="D78" s="313">
        <v>26299</v>
      </c>
      <c r="E78" s="313">
        <v>168408</v>
      </c>
      <c r="F78" s="313">
        <f>D78-D77</f>
        <v>229</v>
      </c>
      <c r="G78" s="313">
        <f>C78-C77</f>
        <v>3262</v>
      </c>
      <c r="H78" s="313">
        <f>C78-(D78+E78)</f>
        <v>65410</v>
      </c>
    </row>
    <row r="79" ht="22.65" customHeight="1">
      <c r="B79" s="339">
        <v>43960</v>
      </c>
      <c r="C79" s="310">
        <v>262783</v>
      </c>
      <c r="D79" s="311">
        <v>26478</v>
      </c>
      <c r="E79" s="311">
        <v>173157</v>
      </c>
      <c r="F79" s="311">
        <f>D79-D78</f>
        <v>179</v>
      </c>
      <c r="G79" s="311">
        <f>C79-C78</f>
        <v>2666</v>
      </c>
      <c r="H79" s="311">
        <f>C79-(D79+E79)</f>
        <v>63148</v>
      </c>
    </row>
    <row r="80" ht="22.65" customHeight="1">
      <c r="B80" s="339">
        <v>43961</v>
      </c>
      <c r="C80" s="312">
        <v>264663</v>
      </c>
      <c r="D80" s="313">
        <v>26621</v>
      </c>
      <c r="E80" s="313">
        <v>176439</v>
      </c>
      <c r="F80" s="313">
        <f>D80-D79</f>
        <v>143</v>
      </c>
      <c r="G80" s="313">
        <f>C80-C79</f>
        <v>1880</v>
      </c>
      <c r="H80" s="313">
        <f>C80-(D80+E80)</f>
        <v>61603</v>
      </c>
    </row>
    <row r="81" ht="22.65" customHeight="1">
      <c r="B81" s="339">
        <v>43962</v>
      </c>
      <c r="C81" s="310">
        <v>268143</v>
      </c>
      <c r="D81" s="311">
        <v>26744</v>
      </c>
      <c r="E81" s="311">
        <v>177846</v>
      </c>
      <c r="F81" s="311">
        <f>D81-D80</f>
        <v>123</v>
      </c>
      <c r="G81" s="311">
        <f>C81-C80</f>
        <v>3480</v>
      </c>
      <c r="H81" s="311">
        <f>C81-(D81+E81)</f>
        <v>63553</v>
      </c>
    </row>
    <row r="82" ht="22.65" customHeight="1">
      <c r="B82" s="339">
        <v>43963</v>
      </c>
      <c r="C82" s="312">
        <v>269520</v>
      </c>
      <c r="D82" s="313">
        <v>26920</v>
      </c>
      <c r="E82" s="313">
        <v>180470</v>
      </c>
      <c r="F82" s="313">
        <f>D82-D81</f>
        <v>176</v>
      </c>
      <c r="G82" s="313">
        <f>C82-C81</f>
        <v>1377</v>
      </c>
      <c r="H82" s="313">
        <f>C82-(D82+E82)</f>
        <v>62130</v>
      </c>
    </row>
    <row r="83" ht="22.65" customHeight="1">
      <c r="B83" s="339">
        <v>43964</v>
      </c>
      <c r="C83" s="310">
        <v>271095</v>
      </c>
      <c r="D83" s="311">
        <v>27104</v>
      </c>
      <c r="E83" s="311">
        <v>183227</v>
      </c>
      <c r="F83" s="311">
        <f>D83-D82</f>
        <v>184</v>
      </c>
      <c r="G83" s="311">
        <f>C83-C82</f>
        <v>1575</v>
      </c>
      <c r="H83" s="311">
        <f>C83-(D83+E83)</f>
        <v>60764</v>
      </c>
    </row>
    <row r="84" ht="22.65" customHeight="1">
      <c r="B84" s="339">
        <v>43965</v>
      </c>
      <c r="C84" s="312">
        <v>272646</v>
      </c>
      <c r="D84" s="313">
        <v>27321</v>
      </c>
      <c r="E84" s="313">
        <v>186480</v>
      </c>
      <c r="F84" s="313">
        <f>D84-D83</f>
        <v>217</v>
      </c>
      <c r="G84" s="313">
        <f>C84-C83</f>
        <v>1551</v>
      </c>
      <c r="H84" s="313">
        <f>C84-(D84+E84)</f>
        <v>58845</v>
      </c>
    </row>
    <row r="85" ht="22.65" customHeight="1">
      <c r="B85" s="339">
        <v>43966</v>
      </c>
      <c r="C85" s="310">
        <v>274367</v>
      </c>
      <c r="D85" s="311">
        <v>27459</v>
      </c>
      <c r="E85" s="311">
        <v>188967</v>
      </c>
      <c r="F85" s="311">
        <f>D85-D84</f>
        <v>138</v>
      </c>
      <c r="G85" s="311">
        <f>C85-C84</f>
        <v>1721</v>
      </c>
      <c r="H85" s="311">
        <f>C85-(D85+E85)</f>
        <v>57941</v>
      </c>
    </row>
    <row r="86" ht="22.65" customHeight="1">
      <c r="B86" s="339">
        <v>43967</v>
      </c>
      <c r="C86" s="312">
        <v>276505</v>
      </c>
      <c r="D86" s="313">
        <v>27563</v>
      </c>
      <c r="E86" s="313">
        <v>192253</v>
      </c>
      <c r="F86" s="313">
        <f>D86-D85</f>
        <v>104</v>
      </c>
      <c r="G86" s="313">
        <f>C86-C85</f>
        <v>2138</v>
      </c>
      <c r="H86" s="313">
        <f>C86-(D86+E86)</f>
        <v>56689</v>
      </c>
    </row>
    <row r="87" ht="22.65" customHeight="1">
      <c r="B87" s="339">
        <v>43968</v>
      </c>
      <c r="C87" s="310">
        <v>277719</v>
      </c>
      <c r="D87" s="311">
        <v>27650</v>
      </c>
      <c r="E87" s="311">
        <v>195945</v>
      </c>
      <c r="F87" s="311">
        <f>D87-D86</f>
        <v>87</v>
      </c>
      <c r="G87" s="311">
        <f>C87-C86</f>
        <v>1214</v>
      </c>
      <c r="H87" s="311">
        <f>C87-(D87+E87)</f>
        <v>54124</v>
      </c>
    </row>
    <row r="88" ht="22.65" customHeight="1">
      <c r="B88" s="339">
        <v>43969</v>
      </c>
      <c r="C88" s="312">
        <v>278188</v>
      </c>
      <c r="D88" s="313">
        <v>27709</v>
      </c>
      <c r="E88" s="313">
        <v>196958</v>
      </c>
      <c r="F88" s="313">
        <f>D88-D87</f>
        <v>59</v>
      </c>
      <c r="G88" s="313">
        <f>C88-C87</f>
        <v>469</v>
      </c>
      <c r="H88" s="313">
        <f>C88-(D88+E88)</f>
        <v>53521</v>
      </c>
    </row>
    <row r="89" ht="22.65" customHeight="1">
      <c r="B89" s="339">
        <v>43970</v>
      </c>
      <c r="C89" s="310">
        <v>278803</v>
      </c>
      <c r="D89" s="311">
        <v>27778</v>
      </c>
      <c r="E89" s="311">
        <v>196958</v>
      </c>
      <c r="F89" s="311">
        <f>D89-D88</f>
        <v>69</v>
      </c>
      <c r="G89" s="311">
        <f>C89-C88</f>
        <v>615</v>
      </c>
      <c r="H89" s="311">
        <f>C89-(D89+E89)</f>
        <v>54067</v>
      </c>
    </row>
    <row r="90" ht="22.65" customHeight="1">
      <c r="B90" s="339">
        <v>43971</v>
      </c>
      <c r="C90" s="312">
        <v>279524</v>
      </c>
      <c r="D90" s="313">
        <v>27888</v>
      </c>
      <c r="E90" s="313">
        <v>196958</v>
      </c>
      <c r="F90" s="313">
        <f>D90-D89</f>
        <v>110</v>
      </c>
      <c r="G90" s="313">
        <f>C90-C89</f>
        <v>721</v>
      </c>
      <c r="H90" s="313">
        <f>C90-(D90+E90)</f>
        <v>54678</v>
      </c>
    </row>
    <row r="91" ht="22.65" customHeight="1">
      <c r="B91" s="339">
        <v>43972</v>
      </c>
      <c r="C91" s="310">
        <v>280117</v>
      </c>
      <c r="D91" s="311">
        <v>27940</v>
      </c>
      <c r="E91" s="311">
        <v>196958</v>
      </c>
      <c r="F91" s="311">
        <f>D91-D90</f>
        <v>52</v>
      </c>
      <c r="G91" s="311">
        <f>C91-C90</f>
        <v>593</v>
      </c>
      <c r="H91" s="311">
        <f>C91-(D91+E91)</f>
        <v>55219</v>
      </c>
    </row>
    <row r="92" ht="22.65" customHeight="1">
      <c r="B92" s="339">
        <v>43973</v>
      </c>
      <c r="C92" s="312">
        <v>281904</v>
      </c>
      <c r="D92" s="313">
        <v>28628</v>
      </c>
      <c r="E92" s="313">
        <v>196958</v>
      </c>
      <c r="F92" s="313">
        <f>D92-D91</f>
        <v>688</v>
      </c>
      <c r="G92" s="313">
        <f>C92-C91</f>
        <v>1787</v>
      </c>
      <c r="H92" s="313">
        <f>C92-(D92+E92)</f>
        <v>56318</v>
      </c>
    </row>
    <row r="93" ht="22.65" customHeight="1">
      <c r="B93" s="339">
        <v>43974</v>
      </c>
      <c r="C93" s="310">
        <v>282370</v>
      </c>
      <c r="D93" s="311">
        <v>28678</v>
      </c>
      <c r="E93" s="311">
        <v>196958</v>
      </c>
      <c r="F93" s="311">
        <f>D93-D92</f>
        <v>50</v>
      </c>
      <c r="G93" s="311">
        <f>C93-C92</f>
        <v>466</v>
      </c>
      <c r="H93" s="311">
        <f>C93-(D93+E93)</f>
        <v>56734</v>
      </c>
    </row>
    <row r="94" ht="22.65" customHeight="1">
      <c r="B94" s="339">
        <v>43975</v>
      </c>
      <c r="C94" s="312">
        <v>282852</v>
      </c>
      <c r="D94" s="313">
        <v>28752</v>
      </c>
      <c r="E94" s="313">
        <v>196958</v>
      </c>
      <c r="F94" s="313">
        <f>D94-D93</f>
        <v>74</v>
      </c>
      <c r="G94" s="313">
        <f>C94-C93</f>
        <v>482</v>
      </c>
      <c r="H94" s="313">
        <f>C94-(D94+E94)</f>
        <v>57142</v>
      </c>
    </row>
    <row r="95" ht="22.65" customHeight="1">
      <c r="B95" s="339">
        <v>43976</v>
      </c>
      <c r="C95" s="310">
        <v>282480</v>
      </c>
      <c r="D95" s="311">
        <v>26837</v>
      </c>
      <c r="E95" s="311">
        <v>196958</v>
      </c>
      <c r="F95" s="311">
        <f>D95-D94</f>
        <v>-1915</v>
      </c>
      <c r="G95" s="311">
        <f>C95-C94</f>
        <v>-372</v>
      </c>
      <c r="H95" s="311">
        <f>C95-(D95+E95)</f>
        <v>58685</v>
      </c>
    </row>
    <row r="96" ht="22.65" customHeight="1">
      <c r="B96" s="339">
        <v>43977</v>
      </c>
      <c r="C96" s="312">
        <v>283339</v>
      </c>
      <c r="D96" s="313">
        <v>27117</v>
      </c>
      <c r="E96" s="313">
        <v>196958</v>
      </c>
      <c r="F96" s="313">
        <f>D96-D95</f>
        <v>280</v>
      </c>
      <c r="G96" s="313">
        <f>C96-C95</f>
        <v>859</v>
      </c>
      <c r="H96" s="313">
        <f>C96-(D96+E96)</f>
        <v>59264</v>
      </c>
    </row>
    <row r="97" ht="22.65" customHeight="1">
      <c r="B97" s="339">
        <v>43978</v>
      </c>
      <c r="C97" s="310">
        <v>283849</v>
      </c>
      <c r="D97" s="311">
        <v>27118</v>
      </c>
      <c r="E97" s="311">
        <v>196958</v>
      </c>
      <c r="F97" s="311">
        <f>D97-D96</f>
        <v>1</v>
      </c>
      <c r="G97" s="311">
        <f>C97-C96</f>
        <v>510</v>
      </c>
      <c r="H97" s="311">
        <f>C97-(D97+E97)</f>
        <v>59773</v>
      </c>
    </row>
    <row r="98" ht="22.65" customHeight="1">
      <c r="B98" s="339">
        <v>43979</v>
      </c>
      <c r="C98" s="312">
        <v>284986</v>
      </c>
      <c r="D98" s="313">
        <v>27119</v>
      </c>
      <c r="E98" s="313">
        <v>196958</v>
      </c>
      <c r="F98" s="313">
        <f>D98-D97</f>
        <v>1</v>
      </c>
      <c r="G98" s="313">
        <f>C98-C97</f>
        <v>1137</v>
      </c>
      <c r="H98" s="313">
        <f>C98-(D98+E98)</f>
        <v>60909</v>
      </c>
    </row>
    <row r="99" ht="22.65" customHeight="1">
      <c r="B99" s="339">
        <v>43980</v>
      </c>
      <c r="C99" s="310">
        <v>285644</v>
      </c>
      <c r="D99" s="311">
        <v>27121</v>
      </c>
      <c r="E99" s="311">
        <v>196958</v>
      </c>
      <c r="F99" s="311">
        <f>D99-D98</f>
        <v>2</v>
      </c>
      <c r="G99" s="311">
        <f>C99-C98</f>
        <v>658</v>
      </c>
      <c r="H99" s="311">
        <f>C99-(D99+E99)</f>
        <v>61565</v>
      </c>
    </row>
    <row r="100" ht="22.65" customHeight="1">
      <c r="B100" s="339">
        <v>43981</v>
      </c>
      <c r="C100" s="312">
        <v>286308</v>
      </c>
      <c r="D100" s="313">
        <v>27125</v>
      </c>
      <c r="E100" s="313">
        <v>196958</v>
      </c>
      <c r="F100" s="313">
        <f>D100-D99</f>
        <v>4</v>
      </c>
      <c r="G100" s="313">
        <f>C100-C99</f>
        <v>664</v>
      </c>
      <c r="H100" s="313">
        <f>C100-(D100+E100)</f>
        <v>62225</v>
      </c>
    </row>
    <row r="101" ht="22.65" customHeight="1">
      <c r="B101" s="339">
        <v>43982</v>
      </c>
      <c r="C101" s="310">
        <v>286509</v>
      </c>
      <c r="D101" s="311">
        <v>27127</v>
      </c>
      <c r="E101" s="311">
        <v>196958</v>
      </c>
      <c r="F101" s="311">
        <f>D101-D100</f>
        <v>2</v>
      </c>
      <c r="G101" s="311">
        <f>C101-C100</f>
        <v>201</v>
      </c>
      <c r="H101" s="311">
        <f>C101-(D101+E101)</f>
        <v>62424</v>
      </c>
    </row>
    <row r="102" ht="22.65" customHeight="1">
      <c r="B102" s="339">
        <v>43983</v>
      </c>
      <c r="C102" s="312">
        <v>286718</v>
      </c>
      <c r="D102" s="313">
        <v>27127</v>
      </c>
      <c r="E102" s="313">
        <v>196958</v>
      </c>
      <c r="F102" s="313">
        <f>D102-D101</f>
        <v>0</v>
      </c>
      <c r="G102" s="313">
        <f>C102-C101</f>
        <v>209</v>
      </c>
      <c r="H102" s="313">
        <f>C102-(D102+E102)</f>
        <v>62633</v>
      </c>
    </row>
    <row r="103" ht="22.65" customHeight="1">
      <c r="B103" s="339">
        <v>43984</v>
      </c>
      <c r="C103" s="310">
        <v>287012</v>
      </c>
      <c r="D103" s="311">
        <v>27127</v>
      </c>
      <c r="E103" s="311">
        <v>196958</v>
      </c>
      <c r="F103" s="311">
        <f>D103-D102</f>
        <v>0</v>
      </c>
      <c r="G103" s="311">
        <f>C103-C102</f>
        <v>294</v>
      </c>
      <c r="H103" s="311">
        <f>C103-(D103+E103)</f>
        <v>62927</v>
      </c>
    </row>
    <row r="104" ht="22.65" customHeight="1">
      <c r="B104" s="339">
        <v>43985</v>
      </c>
      <c r="C104" s="312">
        <v>287406</v>
      </c>
      <c r="D104" s="313">
        <v>27128</v>
      </c>
      <c r="E104" s="313">
        <v>196958</v>
      </c>
      <c r="F104" s="313">
        <f>D104-D103</f>
        <v>1</v>
      </c>
      <c r="G104" s="313">
        <f>C104-C103</f>
        <v>394</v>
      </c>
      <c r="H104" s="313">
        <f>C104-(D104+E104)</f>
        <v>63320</v>
      </c>
    </row>
    <row r="105" ht="22.65" customHeight="1">
      <c r="B105" s="339">
        <v>43986</v>
      </c>
      <c r="C105" s="310">
        <v>287740</v>
      </c>
      <c r="D105" s="311">
        <v>27133</v>
      </c>
      <c r="E105" s="311">
        <v>196958</v>
      </c>
      <c r="F105" s="311">
        <f>D105-D104</f>
        <v>5</v>
      </c>
      <c r="G105" s="311">
        <f>C105-C104</f>
        <v>334</v>
      </c>
      <c r="H105" s="311">
        <f>C105-(D105+E105)</f>
        <v>63649</v>
      </c>
    </row>
    <row r="106" ht="22.65" customHeight="1">
      <c r="B106" s="339">
        <v>43987</v>
      </c>
      <c r="C106" s="312">
        <v>288058</v>
      </c>
      <c r="D106" s="313">
        <v>27134</v>
      </c>
      <c r="E106" s="313">
        <v>196958</v>
      </c>
      <c r="F106" s="313">
        <f>D106-D105</f>
        <v>1</v>
      </c>
      <c r="G106" s="313">
        <f>C106-C105</f>
        <v>318</v>
      </c>
      <c r="H106" s="313">
        <f>C106-(D106+E106)</f>
        <v>63966</v>
      </c>
    </row>
    <row r="107" ht="22.65" customHeight="1">
      <c r="B107" s="339">
        <v>43988</v>
      </c>
      <c r="C107" s="310">
        <v>288390</v>
      </c>
      <c r="D107" s="311">
        <v>27135</v>
      </c>
      <c r="E107" s="311">
        <v>196958</v>
      </c>
      <c r="F107" s="311">
        <f>D107-D106</f>
        <v>1</v>
      </c>
      <c r="G107" s="311">
        <f>C107-C106</f>
        <v>332</v>
      </c>
      <c r="H107" s="311">
        <f>C107-(D107+E107)</f>
        <v>64297</v>
      </c>
    </row>
    <row r="108" ht="22.65" customHeight="1">
      <c r="B108" s="339">
        <v>43989</v>
      </c>
      <c r="C108" s="312">
        <v>288630</v>
      </c>
      <c r="D108" s="313">
        <v>27136</v>
      </c>
      <c r="E108" s="313">
        <v>196958</v>
      </c>
      <c r="F108" s="313">
        <f>D108-D107</f>
        <v>1</v>
      </c>
      <c r="G108" s="313">
        <f>C108-C107</f>
        <v>240</v>
      </c>
      <c r="H108" s="313">
        <f>C108-(D108+E108)</f>
        <v>64536</v>
      </c>
    </row>
    <row r="109" ht="22.65" customHeight="1">
      <c r="B109" s="339">
        <v>43990</v>
      </c>
      <c r="C109" s="310">
        <v>288797</v>
      </c>
      <c r="D109" s="311">
        <v>27136</v>
      </c>
      <c r="E109" s="311">
        <v>196958</v>
      </c>
      <c r="F109" s="311">
        <f>D109-D108</f>
        <v>0</v>
      </c>
      <c r="G109" s="311">
        <f>C109-C108</f>
        <v>167</v>
      </c>
      <c r="H109" s="311">
        <f>C109-(D109+E109)</f>
        <v>64703</v>
      </c>
    </row>
    <row r="110" ht="22.65" customHeight="1">
      <c r="B110" s="339">
        <v>43991</v>
      </c>
      <c r="C110" s="312">
        <v>289046</v>
      </c>
      <c r="D110" s="313">
        <v>27136</v>
      </c>
      <c r="E110" s="313">
        <v>196958</v>
      </c>
      <c r="F110" s="313">
        <f>D110-D109</f>
        <v>0</v>
      </c>
      <c r="G110" s="313">
        <f>C110-C109</f>
        <v>249</v>
      </c>
      <c r="H110" s="313">
        <f>C110-(D110+E110)</f>
        <v>64952</v>
      </c>
    </row>
    <row r="111" ht="22.65" customHeight="1">
      <c r="B111" s="339">
        <v>43992</v>
      </c>
      <c r="C111" s="310">
        <v>289360</v>
      </c>
      <c r="D111" s="311">
        <v>27136</v>
      </c>
      <c r="E111" s="311">
        <v>196958</v>
      </c>
      <c r="F111" s="311">
        <f>D111-D110</f>
        <v>0</v>
      </c>
      <c r="G111" s="311">
        <f>C111-C110</f>
        <v>314</v>
      </c>
      <c r="H111" s="311">
        <f>C111-(D111+E111)</f>
        <v>65266</v>
      </c>
    </row>
    <row r="112" ht="22.65" customHeight="1">
      <c r="B112" s="339">
        <v>43993</v>
      </c>
      <c r="C112" s="312">
        <v>289787</v>
      </c>
      <c r="D112" s="313">
        <v>27136</v>
      </c>
      <c r="E112" s="313">
        <v>196958</v>
      </c>
      <c r="F112" s="313">
        <f>D112-D111</f>
        <v>0</v>
      </c>
      <c r="G112" s="313">
        <f>C112-C111</f>
        <v>427</v>
      </c>
      <c r="H112" s="313">
        <f>C112-(D112+E112)</f>
        <v>65693</v>
      </c>
    </row>
    <row r="113" ht="22.65" customHeight="1">
      <c r="B113" s="339">
        <v>43994</v>
      </c>
      <c r="C113" s="310">
        <v>290289</v>
      </c>
      <c r="D113" s="311">
        <v>27136</v>
      </c>
      <c r="E113" s="311">
        <v>196958</v>
      </c>
      <c r="F113" s="311">
        <f>D113-D112</f>
        <v>0</v>
      </c>
      <c r="G113" s="311">
        <f>C113-C112</f>
        <v>502</v>
      </c>
      <c r="H113" s="311">
        <f>C113-(D113+E113)</f>
        <v>66195</v>
      </c>
    </row>
    <row r="114" ht="22.65" customHeight="1">
      <c r="B114" s="339">
        <v>43995</v>
      </c>
      <c r="C114" s="312">
        <v>290685</v>
      </c>
      <c r="D114" s="313">
        <v>27136</v>
      </c>
      <c r="E114" s="313">
        <v>196958</v>
      </c>
      <c r="F114" s="313">
        <f>D114-D113</f>
        <v>0</v>
      </c>
      <c r="G114" s="313">
        <f>C114-C113</f>
        <v>396</v>
      </c>
      <c r="H114" s="313">
        <f>C114-(D114+E114)</f>
        <v>66591</v>
      </c>
    </row>
    <row r="115" ht="22.65" customHeight="1">
      <c r="B115" s="339">
        <v>43996</v>
      </c>
      <c r="C115" s="310">
        <v>291008</v>
      </c>
      <c r="D115" s="311">
        <v>27136</v>
      </c>
      <c r="E115" s="311">
        <v>196958</v>
      </c>
      <c r="F115" s="311">
        <f>D115-D114</f>
        <v>0</v>
      </c>
      <c r="G115" s="311">
        <f>C115-C114</f>
        <v>323</v>
      </c>
      <c r="H115" s="311">
        <f>C115-(D115+E115)</f>
        <v>66914</v>
      </c>
    </row>
    <row r="116" ht="22.65" customHeight="1">
      <c r="B116" s="339">
        <v>43997</v>
      </c>
      <c r="C116" s="312">
        <v>291189</v>
      </c>
      <c r="D116" s="313">
        <v>27136</v>
      </c>
      <c r="E116" s="313">
        <v>196958</v>
      </c>
      <c r="F116" s="313">
        <f>D116-D115</f>
        <v>0</v>
      </c>
      <c r="G116" s="313">
        <f>C116-C115</f>
        <v>181</v>
      </c>
      <c r="H116" s="313">
        <f>C116-(D116+E116)</f>
        <v>67095</v>
      </c>
    </row>
    <row r="117" ht="22.65" customHeight="1">
      <c r="B117" s="339">
        <v>43998</v>
      </c>
      <c r="C117" s="310">
        <v>291408</v>
      </c>
      <c r="D117" s="311">
        <v>27136</v>
      </c>
      <c r="E117" s="311">
        <v>196958</v>
      </c>
      <c r="F117" s="311">
        <f>D117-D116</f>
        <v>0</v>
      </c>
      <c r="G117" s="311">
        <f>C117-C116</f>
        <v>219</v>
      </c>
      <c r="H117" s="311">
        <f>C117-(D117+E117)</f>
        <v>67314</v>
      </c>
    </row>
    <row r="118" ht="22.65" customHeight="1">
      <c r="B118" s="339">
        <v>43999</v>
      </c>
      <c r="C118" s="312">
        <v>291763</v>
      </c>
      <c r="D118" s="313">
        <v>27136</v>
      </c>
      <c r="E118" s="313">
        <v>196958</v>
      </c>
      <c r="F118" s="313">
        <f>D118-D117</f>
        <v>0</v>
      </c>
      <c r="G118" s="313">
        <f>C118-C117</f>
        <v>355</v>
      </c>
      <c r="H118" s="313">
        <f>C118-(D118+E118)</f>
        <v>67669</v>
      </c>
    </row>
    <row r="119" ht="22.65" customHeight="1">
      <c r="B119" s="339">
        <v>44000</v>
      </c>
      <c r="C119" s="310">
        <v>292348</v>
      </c>
      <c r="D119" s="311">
        <v>27136</v>
      </c>
      <c r="E119" s="311">
        <v>196958</v>
      </c>
      <c r="F119" s="311">
        <f>D119-D118</f>
        <v>0</v>
      </c>
      <c r="G119" s="311">
        <f>C119-C118</f>
        <v>585</v>
      </c>
      <c r="H119" s="311">
        <f>C119-(D119+E119)</f>
        <v>68254</v>
      </c>
    </row>
    <row r="120" ht="22.65" customHeight="1">
      <c r="B120" s="339">
        <v>44001</v>
      </c>
      <c r="C120" s="312">
        <v>292655</v>
      </c>
      <c r="D120" s="313">
        <v>28315</v>
      </c>
      <c r="E120" s="313">
        <v>196958</v>
      </c>
      <c r="F120" s="313">
        <f>D120-D119</f>
        <v>1179</v>
      </c>
      <c r="G120" s="313">
        <f>C120-C119</f>
        <v>307</v>
      </c>
      <c r="H120" s="313">
        <f>C120-(D120+E120)</f>
        <v>67382</v>
      </c>
    </row>
    <row r="121" ht="22.65" customHeight="1">
      <c r="B121" s="339">
        <v>44002</v>
      </c>
      <c r="C121" s="310">
        <v>293018</v>
      </c>
      <c r="D121" s="311">
        <v>28322</v>
      </c>
      <c r="E121" s="311">
        <v>196958</v>
      </c>
      <c r="F121" s="311">
        <f>D121-D120</f>
        <v>7</v>
      </c>
      <c r="G121" s="311">
        <f>C121-C120</f>
        <v>363</v>
      </c>
      <c r="H121" s="311">
        <f>C121-(D121+E121)</f>
        <v>67738</v>
      </c>
    </row>
    <row r="122" ht="22.65" customHeight="1">
      <c r="B122" s="339">
        <v>44003</v>
      </c>
      <c r="C122" s="312">
        <v>293352</v>
      </c>
      <c r="D122" s="313">
        <v>28323</v>
      </c>
      <c r="E122" s="313">
        <v>196958</v>
      </c>
      <c r="F122" s="313">
        <f>D122-D121</f>
        <v>1</v>
      </c>
      <c r="G122" s="313">
        <f>C122-C121</f>
        <v>334</v>
      </c>
      <c r="H122" s="313">
        <f>C122-(D122+E122)</f>
        <v>68071</v>
      </c>
    </row>
    <row r="123" ht="22.65" customHeight="1">
      <c r="B123" s="339">
        <v>44004</v>
      </c>
      <c r="C123" s="310">
        <v>293584</v>
      </c>
      <c r="D123" s="311">
        <v>28324</v>
      </c>
      <c r="E123" s="311">
        <v>196958</v>
      </c>
      <c r="F123" s="311">
        <f>D123-D122</f>
        <v>1</v>
      </c>
      <c r="G123" s="311">
        <f>C123-C122</f>
        <v>232</v>
      </c>
      <c r="H123" s="311">
        <f>C123-(D123+E123)</f>
        <v>68302</v>
      </c>
    </row>
    <row r="124" ht="22.65" customHeight="1">
      <c r="B124" s="339">
        <v>44005</v>
      </c>
      <c r="C124" s="312">
        <v>293832</v>
      </c>
      <c r="D124" s="313">
        <v>28325</v>
      </c>
      <c r="E124" s="313">
        <v>196958</v>
      </c>
      <c r="F124" s="313">
        <f>D124-D123</f>
        <v>1</v>
      </c>
      <c r="G124" s="313">
        <f>C124-C123</f>
        <v>248</v>
      </c>
      <c r="H124" s="313">
        <f>C124-(D124+E124)</f>
        <v>68549</v>
      </c>
    </row>
    <row r="125" ht="22.65" customHeight="1">
      <c r="B125" s="339">
        <v>44006</v>
      </c>
      <c r="C125" s="310">
        <v>294166</v>
      </c>
      <c r="D125" s="311">
        <v>28327</v>
      </c>
      <c r="E125" s="311">
        <v>196958</v>
      </c>
      <c r="F125" s="311">
        <f>D125-D124</f>
        <v>2</v>
      </c>
      <c r="G125" s="311">
        <f>C125-C124</f>
        <v>334</v>
      </c>
      <c r="H125" s="311">
        <f>C125-(D125+E125)</f>
        <v>68881</v>
      </c>
    </row>
    <row r="126" ht="22.65" customHeight="1">
      <c r="B126" s="339">
        <v>44007</v>
      </c>
      <c r="C126" s="312">
        <v>294566</v>
      </c>
      <c r="D126" s="313">
        <v>28330</v>
      </c>
      <c r="E126" s="313">
        <v>196958</v>
      </c>
      <c r="F126" s="313">
        <f>D126-D125</f>
        <v>3</v>
      </c>
      <c r="G126" s="313">
        <f>C126-C125</f>
        <v>400</v>
      </c>
      <c r="H126" s="313">
        <f>C126-(D126+E126)</f>
        <v>69278</v>
      </c>
    </row>
    <row r="127" ht="22.65" customHeight="1">
      <c r="B127" s="339">
        <v>44008</v>
      </c>
      <c r="C127" s="310">
        <v>294566</v>
      </c>
      <c r="D127" s="311">
        <v>28330</v>
      </c>
      <c r="E127" s="311">
        <v>196958</v>
      </c>
      <c r="F127" s="311">
        <f>D127-D126</f>
        <v>0</v>
      </c>
      <c r="G127" s="311">
        <f>C127-C126</f>
        <v>0</v>
      </c>
      <c r="H127" s="311">
        <f>C127-(D127+E127)</f>
        <v>69278</v>
      </c>
    </row>
    <row r="128" ht="22.65" customHeight="1">
      <c r="B128" s="339">
        <v>44009</v>
      </c>
      <c r="C128" s="312">
        <v>295549</v>
      </c>
      <c r="D128" s="313">
        <v>28341</v>
      </c>
      <c r="E128" s="313">
        <v>196958</v>
      </c>
      <c r="F128" s="313">
        <f>D128-D127</f>
        <v>11</v>
      </c>
      <c r="G128" s="313">
        <f>C128-C127</f>
        <v>983</v>
      </c>
      <c r="H128" s="313">
        <f>C128-(D128+E128)</f>
        <v>70250</v>
      </c>
    </row>
    <row r="129" ht="22.65" customHeight="1">
      <c r="B129" s="339">
        <v>44010</v>
      </c>
      <c r="C129" s="310">
        <v>295850</v>
      </c>
      <c r="D129" s="311">
        <v>28343</v>
      </c>
      <c r="E129" s="311">
        <v>196958</v>
      </c>
      <c r="F129" s="311">
        <f>D129-D128</f>
        <v>2</v>
      </c>
      <c r="G129" s="311">
        <f>C129-C128</f>
        <v>301</v>
      </c>
      <c r="H129" s="311">
        <f>C129-(D129+E129)</f>
        <v>70549</v>
      </c>
    </row>
    <row r="130" ht="22.65" customHeight="1">
      <c r="B130" s="339">
        <v>44011</v>
      </c>
      <c r="C130" s="312">
        <v>296050</v>
      </c>
      <c r="D130" s="313">
        <v>28346</v>
      </c>
      <c r="E130" s="313">
        <v>196958</v>
      </c>
      <c r="F130" s="313">
        <f>D130-D129</f>
        <v>3</v>
      </c>
      <c r="G130" s="313">
        <f>C130-C129</f>
        <v>200</v>
      </c>
      <c r="H130" s="313">
        <f>C130-(D130+E130)</f>
        <v>70746</v>
      </c>
    </row>
    <row r="131" ht="22.65" customHeight="1">
      <c r="B131" s="339">
        <v>44012</v>
      </c>
      <c r="C131" s="310">
        <v>296351</v>
      </c>
      <c r="D131" s="311">
        <v>28355</v>
      </c>
      <c r="E131" s="311">
        <v>196958</v>
      </c>
      <c r="F131" s="311">
        <f>D131-D130</f>
        <v>9</v>
      </c>
      <c r="G131" s="311">
        <f>C131-C130</f>
        <v>301</v>
      </c>
      <c r="H131" s="311">
        <f>C131-(D131+E131)</f>
        <v>71038</v>
      </c>
    </row>
    <row r="132" ht="22.65" customHeight="1">
      <c r="B132" s="339">
        <v>44013</v>
      </c>
      <c r="C132" s="312">
        <v>296739</v>
      </c>
      <c r="D132" s="313">
        <v>28363</v>
      </c>
      <c r="E132" s="313">
        <v>196958</v>
      </c>
      <c r="F132" s="313">
        <f>D132-D131</f>
        <v>8</v>
      </c>
      <c r="G132" s="313">
        <f>C132-C131</f>
        <v>388</v>
      </c>
      <c r="H132" s="313">
        <f>C132-(D132+E132)</f>
        <v>71418</v>
      </c>
    </row>
    <row r="133" ht="22.65" customHeight="1">
      <c r="B133" s="339">
        <v>44014</v>
      </c>
      <c r="C133" s="310">
        <v>297183</v>
      </c>
      <c r="D133" s="311">
        <v>28368</v>
      </c>
      <c r="E133" s="311">
        <v>196958</v>
      </c>
      <c r="F133" s="311">
        <f>D133-D132</f>
        <v>5</v>
      </c>
      <c r="G133" s="311">
        <f>C133-C132</f>
        <v>444</v>
      </c>
      <c r="H133" s="311">
        <f>C133-(D133+E133)</f>
        <v>71857</v>
      </c>
    </row>
    <row r="134" ht="22.65" customHeight="1">
      <c r="B134" s="339">
        <v>44015</v>
      </c>
      <c r="C134" s="312">
        <v>297625</v>
      </c>
      <c r="D134" s="313">
        <v>28385</v>
      </c>
      <c r="E134" s="313">
        <v>196958</v>
      </c>
      <c r="F134" s="313">
        <f>D134-D133</f>
        <v>17</v>
      </c>
      <c r="G134" s="313">
        <f>C134-C133</f>
        <v>442</v>
      </c>
      <c r="H134" s="313">
        <f>C134-(D134+E134)</f>
        <v>72282</v>
      </c>
    </row>
    <row r="135" ht="22.65" customHeight="1">
      <c r="B135" s="339">
        <v>44016</v>
      </c>
      <c r="C135" s="310">
        <v>297625</v>
      </c>
      <c r="D135" s="311">
        <v>28385</v>
      </c>
      <c r="E135" s="311">
        <v>196958</v>
      </c>
      <c r="F135" s="311">
        <f>D135-D134</f>
        <v>0</v>
      </c>
      <c r="G135" s="311">
        <f>C135-C134</f>
        <v>0</v>
      </c>
      <c r="H135" s="311">
        <f>C135-(D135+E135)</f>
        <v>72282</v>
      </c>
    </row>
    <row r="136" ht="22.65" customHeight="1">
      <c r="B136" s="339">
        <v>44017</v>
      </c>
      <c r="C136" s="312">
        <v>298455</v>
      </c>
      <c r="D136" s="313">
        <v>28385</v>
      </c>
      <c r="E136" s="313">
        <v>196958</v>
      </c>
      <c r="F136" s="313">
        <f>D136-D135</f>
        <v>0</v>
      </c>
      <c r="G136" s="313">
        <f>C136-C135</f>
        <v>830</v>
      </c>
      <c r="H136" s="313">
        <f>C136-(D136+E136)</f>
        <v>73112</v>
      </c>
    </row>
    <row r="137" ht="22.65" customHeight="1">
      <c r="B137" s="339">
        <v>44018</v>
      </c>
      <c r="C137" s="310">
        <v>298869</v>
      </c>
      <c r="D137" s="311">
        <v>28388</v>
      </c>
      <c r="E137" s="311">
        <v>196958</v>
      </c>
      <c r="F137" s="311">
        <f>D137-D136</f>
        <v>3</v>
      </c>
      <c r="G137" s="311">
        <f>C137-C136</f>
        <v>414</v>
      </c>
      <c r="H137" s="311">
        <f>C137-(D137+E137)</f>
        <v>73523</v>
      </c>
    </row>
    <row r="138" ht="22.65" customHeight="1">
      <c r="B138" s="339">
        <v>44019</v>
      </c>
      <c r="C138" s="312">
        <v>299210</v>
      </c>
      <c r="D138" s="313">
        <v>28392</v>
      </c>
      <c r="E138" s="313">
        <v>196958</v>
      </c>
      <c r="F138" s="313">
        <f>D138-D137</f>
        <v>4</v>
      </c>
      <c r="G138" s="313">
        <f>C138-C137</f>
        <v>341</v>
      </c>
      <c r="H138" s="313">
        <f>C138-(D138+E138)</f>
        <v>73860</v>
      </c>
    </row>
    <row r="139" ht="22.65" customHeight="1">
      <c r="B139" s="339">
        <v>44020</v>
      </c>
      <c r="C139" s="310">
        <v>299593</v>
      </c>
      <c r="D139" s="311">
        <v>28396</v>
      </c>
      <c r="E139" s="311">
        <v>196958</v>
      </c>
      <c r="F139" s="311">
        <f>D139-D138</f>
        <v>4</v>
      </c>
      <c r="G139" s="311">
        <f>C139-C138</f>
        <v>383</v>
      </c>
      <c r="H139" s="311">
        <f>C139-(D139+E139)</f>
        <v>74239</v>
      </c>
    </row>
    <row r="140" ht="22.65" customHeight="1">
      <c r="B140" s="339">
        <v>44021</v>
      </c>
      <c r="C140" s="312">
        <v>300136</v>
      </c>
      <c r="D140" s="313">
        <v>28401</v>
      </c>
      <c r="E140" s="313">
        <v>196958</v>
      </c>
      <c r="F140" s="313">
        <f>D140-D139</f>
        <v>5</v>
      </c>
      <c r="G140" s="313">
        <f>C140-C139</f>
        <v>543</v>
      </c>
      <c r="H140" s="313">
        <f>C140-(D140+E140)</f>
        <v>74777</v>
      </c>
    </row>
    <row r="141" ht="22.65" customHeight="1">
      <c r="B141" s="339">
        <v>44022</v>
      </c>
      <c r="C141" s="310">
        <v>300988</v>
      </c>
      <c r="D141" s="311">
        <v>28403</v>
      </c>
      <c r="E141" s="311">
        <v>196958</v>
      </c>
      <c r="F141" s="311">
        <f>D141-D140</f>
        <v>2</v>
      </c>
      <c r="G141" s="311">
        <f>C141-C140</f>
        <v>852</v>
      </c>
      <c r="H141" s="311">
        <f>C141-(D141+E141)</f>
        <v>75627</v>
      </c>
    </row>
    <row r="142" ht="22.65" customHeight="1">
      <c r="B142" s="339">
        <v>44023</v>
      </c>
      <c r="C142" s="312">
        <v>300988</v>
      </c>
      <c r="D142" s="313">
        <v>28403</v>
      </c>
      <c r="E142" s="313">
        <v>196958</v>
      </c>
      <c r="F142" s="313">
        <f>D142-D141</f>
        <v>0</v>
      </c>
      <c r="G142" s="313">
        <f>C142-C141</f>
        <v>0</v>
      </c>
      <c r="H142" s="313">
        <f>C142-(D142+E142)</f>
        <v>75627</v>
      </c>
    </row>
    <row r="143" ht="22.65" customHeight="1">
      <c r="B143" s="339">
        <v>44024</v>
      </c>
      <c r="C143" s="310">
        <v>300988</v>
      </c>
      <c r="D143" s="311">
        <v>28403</v>
      </c>
      <c r="E143" s="311">
        <v>196958</v>
      </c>
      <c r="F143" s="311">
        <f>D143-D142</f>
        <v>0</v>
      </c>
      <c r="G143" s="311">
        <f>C143-C142</f>
        <v>0</v>
      </c>
      <c r="H143" s="311">
        <f>C143-(D143+E143)</f>
        <v>75627</v>
      </c>
    </row>
    <row r="144" ht="22.65" customHeight="1">
      <c r="B144" s="339">
        <v>44025</v>
      </c>
      <c r="C144" s="312">
        <v>303033</v>
      </c>
      <c r="D144" s="313">
        <v>28406</v>
      </c>
      <c r="E144" s="313">
        <v>196958</v>
      </c>
      <c r="F144" s="313">
        <f>D144-D143</f>
        <v>3</v>
      </c>
      <c r="G144" s="313">
        <f>C144-C143</f>
        <v>2045</v>
      </c>
      <c r="H144" s="313">
        <f>C144-(D144+E144)</f>
        <v>77669</v>
      </c>
    </row>
    <row r="145" ht="22.65" customHeight="1">
      <c r="B145" s="339">
        <v>44026</v>
      </c>
      <c r="C145" s="310">
        <v>303699</v>
      </c>
      <c r="D145" s="311">
        <v>28409</v>
      </c>
      <c r="E145" s="311">
        <v>196958</v>
      </c>
      <c r="F145" s="311">
        <f>D145-D144</f>
        <v>3</v>
      </c>
      <c r="G145" s="311">
        <f>C145-C144</f>
        <v>666</v>
      </c>
      <c r="H145" s="311">
        <f>C145-(D145+E145)</f>
        <v>78332</v>
      </c>
    </row>
    <row r="146" ht="22.65" customHeight="1">
      <c r="B146" s="339">
        <v>44027</v>
      </c>
      <c r="C146" s="312">
        <v>304574</v>
      </c>
      <c r="D146" s="313">
        <v>28413</v>
      </c>
      <c r="E146" s="313">
        <v>196958</v>
      </c>
      <c r="F146" s="313">
        <f>D146-D145</f>
        <v>4</v>
      </c>
      <c r="G146" s="313">
        <f>C146-C145</f>
        <v>875</v>
      </c>
      <c r="H146" s="313">
        <f>C146-(D146+E146)</f>
        <v>79203</v>
      </c>
    </row>
    <row r="147" ht="22.65" customHeight="1">
      <c r="B147" s="339">
        <v>44028</v>
      </c>
      <c r="C147" s="310">
        <v>305935</v>
      </c>
      <c r="D147" s="311">
        <v>28416</v>
      </c>
      <c r="E147" s="311">
        <v>196958</v>
      </c>
      <c r="F147" s="311">
        <f>D147-D146</f>
        <v>3</v>
      </c>
      <c r="G147" s="311">
        <f>C147-C146</f>
        <v>1361</v>
      </c>
      <c r="H147" s="311">
        <f>C147-(D147+E147)</f>
        <v>80561</v>
      </c>
    </row>
    <row r="148" ht="22.65" customHeight="1">
      <c r="B148" s="339">
        <v>44029</v>
      </c>
      <c r="C148" s="312">
        <v>307335</v>
      </c>
      <c r="D148" s="313">
        <v>28420</v>
      </c>
      <c r="E148" s="313">
        <v>196958</v>
      </c>
      <c r="F148" s="313">
        <f>D148-D147</f>
        <v>4</v>
      </c>
      <c r="G148" s="313">
        <f>C148-C147</f>
        <v>1400</v>
      </c>
      <c r="H148" s="313">
        <f>C148-(D148+E148)</f>
        <v>81957</v>
      </c>
    </row>
    <row r="149" ht="22.65" customHeight="1">
      <c r="B149" s="339">
        <v>44030</v>
      </c>
      <c r="C149" s="310">
        <v>307335</v>
      </c>
      <c r="D149" s="311">
        <v>28420</v>
      </c>
      <c r="E149" s="311">
        <v>196958</v>
      </c>
      <c r="F149" s="311">
        <f>D149-D148</f>
        <v>0</v>
      </c>
      <c r="G149" s="311">
        <f>C149-C148</f>
        <v>0</v>
      </c>
      <c r="H149" s="311">
        <f>C149-(D149+E149)</f>
        <v>81957</v>
      </c>
    </row>
    <row r="150" ht="22.65" customHeight="1">
      <c r="B150" s="339">
        <v>44031</v>
      </c>
      <c r="C150" s="312">
        <v>310389</v>
      </c>
      <c r="D150" s="313">
        <v>28420</v>
      </c>
      <c r="E150" s="313">
        <v>196958</v>
      </c>
      <c r="F150" s="313">
        <f>D150-D149</f>
        <v>0</v>
      </c>
      <c r="G150" s="313">
        <f>C150-C149</f>
        <v>3054</v>
      </c>
      <c r="H150" s="313">
        <f>C150-(D150+E150)</f>
        <v>85011</v>
      </c>
    </row>
    <row r="151" ht="22.65" customHeight="1">
      <c r="B151" s="339">
        <v>44032</v>
      </c>
      <c r="C151" s="310">
        <v>311916</v>
      </c>
      <c r="D151" s="311">
        <v>28422</v>
      </c>
      <c r="E151" s="311">
        <v>196958</v>
      </c>
      <c r="F151" s="311">
        <f>D151-D150</f>
        <v>2</v>
      </c>
      <c r="G151" s="311">
        <f>C151-C150</f>
        <v>1527</v>
      </c>
      <c r="H151" s="311">
        <f>C151-(D151+E151)</f>
        <v>86536</v>
      </c>
    </row>
    <row r="152" ht="22.65" customHeight="1">
      <c r="B152" s="339">
        <v>44033</v>
      </c>
      <c r="C152" s="312">
        <v>313274</v>
      </c>
      <c r="D152" s="313">
        <v>28424</v>
      </c>
      <c r="E152" s="313">
        <v>196958</v>
      </c>
      <c r="F152" s="313">
        <f>D152-D151</f>
        <v>2</v>
      </c>
      <c r="G152" s="313">
        <f>C152-C151</f>
        <v>1358</v>
      </c>
      <c r="H152" s="313">
        <f>C152-(D152+E152)</f>
        <v>87892</v>
      </c>
    </row>
    <row r="153" ht="22.65" customHeight="1">
      <c r="B153" s="339">
        <v>44034</v>
      </c>
      <c r="C153" s="310">
        <v>314631</v>
      </c>
      <c r="D153" s="311">
        <v>28426</v>
      </c>
      <c r="E153" s="311">
        <v>196958</v>
      </c>
      <c r="F153" s="311">
        <f>D153-D152</f>
        <v>2</v>
      </c>
      <c r="G153" s="311">
        <f>C153-C152</f>
        <v>1357</v>
      </c>
      <c r="H153" s="311">
        <f>C153-(D153+E153)</f>
        <v>89247</v>
      </c>
    </row>
    <row r="154" ht="22.65" customHeight="1">
      <c r="B154" s="339">
        <v>44035</v>
      </c>
      <c r="C154" s="312">
        <v>317246</v>
      </c>
      <c r="D154" s="313">
        <v>28429</v>
      </c>
      <c r="E154" s="313">
        <v>196958</v>
      </c>
      <c r="F154" s="313">
        <f>D154-D153</f>
        <v>3</v>
      </c>
      <c r="G154" s="313">
        <f>C154-C153</f>
        <v>2615</v>
      </c>
      <c r="H154" s="313">
        <f>C154-(D154+E154)</f>
        <v>91859</v>
      </c>
    </row>
    <row r="155" ht="22.65" customHeight="1">
      <c r="B155" s="339">
        <v>44036</v>
      </c>
      <c r="C155" s="310">
        <v>319501</v>
      </c>
      <c r="D155" s="311">
        <v>28432</v>
      </c>
      <c r="E155" s="311">
        <v>196958</v>
      </c>
      <c r="F155" s="311">
        <f>D155-D154</f>
        <v>3</v>
      </c>
      <c r="G155" s="311">
        <f>C155-C154</f>
        <v>2255</v>
      </c>
      <c r="H155" s="311">
        <f>C155-(D155+E155)</f>
        <v>94111</v>
      </c>
    </row>
    <row r="156" ht="22.65" customHeight="1">
      <c r="B156" s="339">
        <v>44037</v>
      </c>
      <c r="C156" s="312">
        <v>319501</v>
      </c>
      <c r="D156" s="313">
        <v>28432</v>
      </c>
      <c r="E156" s="313">
        <v>196958</v>
      </c>
      <c r="F156" s="313">
        <f>D156-D155</f>
        <v>0</v>
      </c>
      <c r="G156" s="313">
        <f>C156-C155</f>
        <v>0</v>
      </c>
      <c r="H156" s="313">
        <f>C156-(D156+E156)</f>
        <v>94111</v>
      </c>
    </row>
    <row r="157" ht="22.65" customHeight="1">
      <c r="B157" s="339">
        <v>44038</v>
      </c>
      <c r="C157" s="310">
        <v>323742</v>
      </c>
      <c r="D157" s="311">
        <v>28432</v>
      </c>
      <c r="E157" s="311">
        <v>196958</v>
      </c>
      <c r="F157" s="311">
        <f>D157-D156</f>
        <v>0</v>
      </c>
      <c r="G157" s="311">
        <f>C157-C156</f>
        <v>4241</v>
      </c>
      <c r="H157" s="311">
        <f>C157-(D157+E157)</f>
        <v>98352</v>
      </c>
    </row>
    <row r="158" ht="22.65" customHeight="1">
      <c r="B158" s="339">
        <v>44039</v>
      </c>
      <c r="C158" s="312">
        <v>325862</v>
      </c>
      <c r="D158" s="313">
        <v>28432</v>
      </c>
      <c r="E158" s="313">
        <v>196958</v>
      </c>
      <c r="F158" s="313">
        <f>D158-D157</f>
        <v>0</v>
      </c>
      <c r="G158" s="313">
        <f>C158-C157</f>
        <v>2120</v>
      </c>
      <c r="H158" s="313">
        <f>C158-(D158+E158)</f>
        <v>100472</v>
      </c>
    </row>
    <row r="159" ht="22.65" customHeight="1">
      <c r="B159" s="339">
        <v>44040</v>
      </c>
      <c r="C159" s="310">
        <v>327690</v>
      </c>
      <c r="D159" s="311">
        <v>28436</v>
      </c>
      <c r="E159" s="311">
        <v>196958</v>
      </c>
      <c r="F159" s="311">
        <f>D159-D158</f>
        <v>4</v>
      </c>
      <c r="G159" s="311">
        <f>C159-C158</f>
        <v>1828</v>
      </c>
      <c r="H159" s="311">
        <f>C159-(D159+E159)</f>
        <v>102296</v>
      </c>
    </row>
    <row r="160" ht="22.65" customHeight="1">
      <c r="B160" s="339">
        <v>44041</v>
      </c>
      <c r="C160" s="312">
        <v>329721</v>
      </c>
      <c r="D160" s="313">
        <v>28441</v>
      </c>
      <c r="E160" s="313">
        <v>196958</v>
      </c>
      <c r="F160" s="313">
        <f>D160-D159</f>
        <v>5</v>
      </c>
      <c r="G160" s="313">
        <f>C160-C159</f>
        <v>2031</v>
      </c>
      <c r="H160" s="313">
        <f>C160-(D160+E160)</f>
        <v>104322</v>
      </c>
    </row>
    <row r="161" ht="22.65" customHeight="1">
      <c r="B161" s="339">
        <v>44042</v>
      </c>
      <c r="C161" s="310">
        <v>332510</v>
      </c>
      <c r="D161" s="311">
        <v>28443</v>
      </c>
      <c r="E161" s="311">
        <v>196958</v>
      </c>
      <c r="F161" s="311">
        <f>D161-D160</f>
        <v>2</v>
      </c>
      <c r="G161" s="311">
        <f>C161-C160</f>
        <v>2789</v>
      </c>
      <c r="H161" s="311">
        <f>C161-(D161+E161)</f>
        <v>107109</v>
      </c>
    </row>
    <row r="162" ht="22.65" customHeight="1">
      <c r="B162" s="339">
        <v>44043</v>
      </c>
      <c r="C162" s="312">
        <v>335602</v>
      </c>
      <c r="D162" s="313">
        <v>28445</v>
      </c>
      <c r="E162" s="313">
        <v>196958</v>
      </c>
      <c r="F162" s="313">
        <f>D162-D161</f>
        <v>2</v>
      </c>
      <c r="G162" s="313">
        <f>C162-C161</f>
        <v>3092</v>
      </c>
      <c r="H162" s="313">
        <f>C162-(D162+E162)</f>
        <v>110199</v>
      </c>
    </row>
    <row r="163" ht="22.65" customHeight="1">
      <c r="B163" s="339">
        <v>44044</v>
      </c>
      <c r="C163" s="310">
        <v>335602</v>
      </c>
      <c r="D163" s="311">
        <v>28445</v>
      </c>
      <c r="E163" s="311">
        <v>196958</v>
      </c>
      <c r="F163" s="311">
        <f>D163-D162</f>
        <v>0</v>
      </c>
      <c r="G163" s="311">
        <f>C163-C162</f>
        <v>0</v>
      </c>
      <c r="H163" s="311">
        <f>C163-(D163+E163)</f>
        <v>110199</v>
      </c>
    </row>
    <row r="164" ht="22.65" customHeight="1">
      <c r="B164" s="339">
        <v>44045</v>
      </c>
      <c r="C164" s="312">
        <v>341090</v>
      </c>
      <c r="D164" s="313">
        <v>28463</v>
      </c>
      <c r="E164" s="313">
        <v>196958</v>
      </c>
      <c r="F164" s="313">
        <f>D164-D163</f>
        <v>18</v>
      </c>
      <c r="G164" s="313">
        <f>C164-C163</f>
        <v>5488</v>
      </c>
      <c r="H164" s="313">
        <f>C164-(D164+E164)</f>
        <v>115669</v>
      </c>
    </row>
    <row r="165" ht="22.65" customHeight="1">
      <c r="B165" s="339">
        <v>44046</v>
      </c>
      <c r="C165" s="310">
        <v>344134</v>
      </c>
      <c r="D165" s="311">
        <v>28472</v>
      </c>
      <c r="E165" s="311">
        <v>196958</v>
      </c>
      <c r="F165" s="311">
        <f>D165-D164</f>
        <v>9</v>
      </c>
      <c r="G165" s="311">
        <f>C165-C164</f>
        <v>3044</v>
      </c>
      <c r="H165" s="311">
        <f>C165-(D165+E165)</f>
        <v>118704</v>
      </c>
    </row>
    <row r="166" ht="22.65" customHeight="1">
      <c r="B166" s="339">
        <v>44047</v>
      </c>
      <c r="C166" s="312">
        <v>349894</v>
      </c>
      <c r="D166" s="313">
        <v>28498</v>
      </c>
      <c r="E166" s="313">
        <v>196958</v>
      </c>
      <c r="F166" s="313">
        <f>D166-D165</f>
        <v>26</v>
      </c>
      <c r="G166" s="313">
        <f>C166-C165</f>
        <v>5760</v>
      </c>
      <c r="H166" s="313">
        <f>C166-(D166+E166)</f>
        <v>124438</v>
      </c>
    </row>
    <row r="167" ht="22.65" customHeight="1">
      <c r="B167" s="339">
        <v>44048</v>
      </c>
      <c r="C167" s="310">
        <v>352847</v>
      </c>
      <c r="D167" s="311">
        <v>28499</v>
      </c>
      <c r="E167" s="311">
        <v>196958</v>
      </c>
      <c r="F167" s="311">
        <f>D167-D166</f>
        <v>1</v>
      </c>
      <c r="G167" s="311">
        <f>C167-C166</f>
        <v>2953</v>
      </c>
      <c r="H167" s="311">
        <f>C167-(D167+E167)</f>
        <v>127390</v>
      </c>
    </row>
    <row r="168" ht="22.65" customHeight="1">
      <c r="B168" s="339">
        <v>44049</v>
      </c>
      <c r="C168" s="312">
        <v>354530</v>
      </c>
      <c r="D168" s="313">
        <v>28500</v>
      </c>
      <c r="E168" s="313">
        <v>196958</v>
      </c>
      <c r="F168" s="313">
        <f>D168-D167</f>
        <v>1</v>
      </c>
      <c r="G168" s="313">
        <f>C168-C167</f>
        <v>1683</v>
      </c>
      <c r="H168" s="313">
        <f>C168-(D168+E168)</f>
        <v>129072</v>
      </c>
    </row>
    <row r="169" ht="22.65" customHeight="1">
      <c r="B169" s="339">
        <v>44050</v>
      </c>
      <c r="C169" s="310">
        <v>361442</v>
      </c>
      <c r="D169" s="311">
        <v>28503</v>
      </c>
      <c r="E169" s="311">
        <v>196958</v>
      </c>
      <c r="F169" s="311">
        <f>D169-D168</f>
        <v>3</v>
      </c>
      <c r="G169" s="311">
        <f>C169-C168</f>
        <v>6912</v>
      </c>
      <c r="H169" s="311">
        <f>C169-(D169+E169)</f>
        <v>135981</v>
      </c>
    </row>
    <row r="170" ht="22.65" customHeight="1">
      <c r="B170" s="339">
        <v>44051</v>
      </c>
      <c r="C170" s="312">
        <v>361442</v>
      </c>
      <c r="D170" s="313">
        <v>28503</v>
      </c>
      <c r="E170" s="313">
        <v>196958</v>
      </c>
      <c r="F170" s="313">
        <f>D170-D169</f>
        <v>0</v>
      </c>
      <c r="G170" s="313">
        <f>C170-C169</f>
        <v>0</v>
      </c>
      <c r="H170" s="313">
        <f>C170-(D170+E170)</f>
        <v>135981</v>
      </c>
    </row>
    <row r="171" ht="22.65" customHeight="1">
      <c r="B171" s="339">
        <v>44052</v>
      </c>
      <c r="C171" s="310">
        <v>367187</v>
      </c>
      <c r="D171" s="311">
        <v>28503</v>
      </c>
      <c r="E171" s="311">
        <v>196958</v>
      </c>
      <c r="F171" s="311">
        <f>D171-D170</f>
        <v>0</v>
      </c>
      <c r="G171" s="311">
        <f>C171-C170</f>
        <v>5745</v>
      </c>
      <c r="H171" s="311">
        <f>C171-(D171+E171)</f>
        <v>141726</v>
      </c>
    </row>
    <row r="172" ht="22.65" customHeight="1">
      <c r="B172" s="339">
        <v>44053</v>
      </c>
      <c r="C172" s="312">
        <v>370060</v>
      </c>
      <c r="D172" s="313">
        <v>28576</v>
      </c>
      <c r="E172" s="313">
        <v>196958</v>
      </c>
      <c r="F172" s="313">
        <f>D172-D171</f>
        <v>73</v>
      </c>
      <c r="G172" s="313">
        <f>C172-C171</f>
        <v>2873</v>
      </c>
      <c r="H172" s="313">
        <f>C172-(D172+E172)</f>
        <v>144526</v>
      </c>
    </row>
    <row r="173" ht="22.65" customHeight="1">
      <c r="B173" s="339">
        <v>44054</v>
      </c>
      <c r="C173" s="310">
        <v>373692</v>
      </c>
      <c r="D173" s="311">
        <v>28581</v>
      </c>
      <c r="E173" s="311">
        <v>196958</v>
      </c>
      <c r="F173" s="311">
        <f>D173-D172</f>
        <v>5</v>
      </c>
      <c r="G173" s="311">
        <f>C173-C172</f>
        <v>3632</v>
      </c>
      <c r="H173" s="311">
        <f>C173-(D173+E173)</f>
        <v>148153</v>
      </c>
    </row>
    <row r="174" ht="22.65" customHeight="1">
      <c r="B174" s="339">
        <v>44055</v>
      </c>
      <c r="C174" s="312">
        <v>376864</v>
      </c>
      <c r="D174" s="313">
        <v>28581</v>
      </c>
      <c r="E174" s="313">
        <v>196958</v>
      </c>
      <c r="F174" s="313">
        <f>D174-D173</f>
        <v>0</v>
      </c>
      <c r="G174" s="313">
        <f>C174-C173</f>
        <v>3172</v>
      </c>
      <c r="H174" s="313">
        <f>C174-(D174+E174)</f>
        <v>151325</v>
      </c>
    </row>
    <row r="175" ht="22.65" customHeight="1">
      <c r="B175" s="339">
        <v>44056</v>
      </c>
      <c r="C175" s="310">
        <v>380914</v>
      </c>
      <c r="D175" s="311">
        <v>28605</v>
      </c>
      <c r="E175" s="311">
        <v>196958</v>
      </c>
      <c r="F175" s="311">
        <f>D175-D174</f>
        <v>24</v>
      </c>
      <c r="G175" s="311">
        <f>C175-C174</f>
        <v>4050</v>
      </c>
      <c r="H175" s="311">
        <f>C175-(D175+E175)</f>
        <v>155351</v>
      </c>
    </row>
    <row r="176" ht="22.65" customHeight="1">
      <c r="B176" s="339">
        <v>44057</v>
      </c>
      <c r="C176" s="312">
        <v>386741</v>
      </c>
      <c r="D176" s="313">
        <v>28617</v>
      </c>
      <c r="E176" s="313">
        <v>196958</v>
      </c>
      <c r="F176" s="313">
        <f>D176-D175</f>
        <v>12</v>
      </c>
      <c r="G176" s="313">
        <f>C176-C175</f>
        <v>5827</v>
      </c>
      <c r="H176" s="313">
        <f>C176-(D176+E176)</f>
        <v>161166</v>
      </c>
    </row>
    <row r="177" ht="22.65" customHeight="1">
      <c r="B177" s="339">
        <v>44058</v>
      </c>
      <c r="C177" s="310">
        <v>393189</v>
      </c>
      <c r="D177" s="311">
        <v>28617</v>
      </c>
      <c r="E177" s="311">
        <v>196958</v>
      </c>
      <c r="F177" s="311">
        <f>D177-D176</f>
        <v>0</v>
      </c>
      <c r="G177" s="311">
        <f>C177-C176</f>
        <v>6448</v>
      </c>
      <c r="H177" s="311">
        <f>C177-(D177+E177)</f>
        <v>167614</v>
      </c>
    </row>
    <row r="178" ht="22.65" customHeight="1">
      <c r="B178" s="339">
        <v>44059</v>
      </c>
      <c r="C178" s="312">
        <v>398085</v>
      </c>
      <c r="D178" s="313">
        <v>28617</v>
      </c>
      <c r="E178" s="313">
        <v>196958</v>
      </c>
      <c r="F178" s="313">
        <f>D178-D177</f>
        <v>0</v>
      </c>
      <c r="G178" s="313">
        <f>C178-C177</f>
        <v>4896</v>
      </c>
      <c r="H178" s="313">
        <f>C178-(D178+E178)</f>
        <v>172510</v>
      </c>
    </row>
    <row r="179" ht="22.65" customHeight="1">
      <c r="B179" s="339">
        <v>44060</v>
      </c>
      <c r="C179" s="310">
        <v>402191</v>
      </c>
      <c r="D179" s="311">
        <v>28646</v>
      </c>
      <c r="E179" s="311">
        <v>196958</v>
      </c>
      <c r="F179" s="311">
        <f>D179-D178</f>
        <v>29</v>
      </c>
      <c r="G179" s="311">
        <f>C179-C178</f>
        <v>4106</v>
      </c>
      <c r="H179" s="311">
        <f>C179-(D179+E179)</f>
        <v>176587</v>
      </c>
    </row>
    <row r="180" ht="22.65" customHeight="1">
      <c r="B180" s="339">
        <v>44061</v>
      </c>
      <c r="C180" s="312">
        <v>407938</v>
      </c>
      <c r="D180" s="313">
        <v>28670</v>
      </c>
      <c r="E180" s="313">
        <v>196958</v>
      </c>
      <c r="F180" s="313">
        <f>D180-D179</f>
        <v>24</v>
      </c>
      <c r="G180" s="313">
        <f>C180-C179</f>
        <v>5747</v>
      </c>
      <c r="H180" s="313">
        <f>C180-(D180+E180)</f>
        <v>182310</v>
      </c>
    </row>
    <row r="181" ht="22.65" customHeight="1">
      <c r="B181" s="339">
        <v>44062</v>
      </c>
      <c r="C181" s="310">
        <v>415137</v>
      </c>
      <c r="D181" s="311">
        <v>28797</v>
      </c>
      <c r="E181" s="311">
        <v>196958</v>
      </c>
      <c r="F181" s="311">
        <f>D181-D180</f>
        <v>127</v>
      </c>
      <c r="G181" s="311">
        <f>C181-C180</f>
        <v>7199</v>
      </c>
      <c r="H181" s="311">
        <f>C181-(D181+E181)</f>
        <v>189382</v>
      </c>
    </row>
    <row r="182" ht="22.65" customHeight="1">
      <c r="B182" s="339">
        <v>44063</v>
      </c>
      <c r="C182" s="312">
        <v>422398</v>
      </c>
      <c r="D182" s="313">
        <v>28813</v>
      </c>
      <c r="E182" s="313">
        <v>196958</v>
      </c>
      <c r="F182" s="313">
        <f>D182-D181</f>
        <v>16</v>
      </c>
      <c r="G182" s="313">
        <f>C182-C181</f>
        <v>7261</v>
      </c>
      <c r="H182" s="313">
        <f>C182-(D182+E182)</f>
        <v>196627</v>
      </c>
    </row>
    <row r="183" ht="22.65" customHeight="1">
      <c r="B183" s="339">
        <v>44064</v>
      </c>
      <c r="C183" s="310">
        <v>429193</v>
      </c>
      <c r="D183" s="311">
        <v>28838</v>
      </c>
      <c r="E183" s="311">
        <v>196958</v>
      </c>
      <c r="F183" s="311">
        <f>D183-D182</f>
        <v>25</v>
      </c>
      <c r="G183" s="311">
        <f>C183-C182</f>
        <v>6795</v>
      </c>
      <c r="H183" s="311">
        <f>C183-(D183+E183)</f>
        <v>203397</v>
      </c>
    </row>
    <row r="184" ht="22.65" customHeight="1">
      <c r="B184" s="339">
        <v>44065</v>
      </c>
      <c r="C184" s="312">
        <v>436758</v>
      </c>
      <c r="D184" s="313">
        <v>28838</v>
      </c>
      <c r="E184" s="313">
        <v>196958</v>
      </c>
      <c r="F184" s="313">
        <f>D184-D183</f>
        <v>0</v>
      </c>
      <c r="G184" s="313">
        <f>C184-C183</f>
        <v>7565</v>
      </c>
      <c r="H184" s="313">
        <f>C184-(D184+E184)</f>
        <v>210962</v>
      </c>
    </row>
    <row r="185" ht="22.65" customHeight="1">
      <c r="B185" s="339">
        <v>44066</v>
      </c>
      <c r="C185" s="310">
        <v>439922</v>
      </c>
      <c r="D185" s="311">
        <v>28860</v>
      </c>
      <c r="E185" s="311">
        <v>196958</v>
      </c>
      <c r="F185" s="311">
        <f>D185-D184</f>
        <v>22</v>
      </c>
      <c r="G185" s="311">
        <f>C185-C184</f>
        <v>3164</v>
      </c>
      <c r="H185" s="311">
        <f>C185-(D185+E185)</f>
        <v>214104</v>
      </c>
    </row>
    <row r="186" ht="22.65" customHeight="1">
      <c r="B186" s="339">
        <v>44067</v>
      </c>
      <c r="C186" s="312">
        <v>442002</v>
      </c>
      <c r="D186" s="313">
        <v>28872</v>
      </c>
      <c r="E186" s="313">
        <v>196958</v>
      </c>
      <c r="F186" s="313">
        <f>D186-D185</f>
        <v>12</v>
      </c>
      <c r="G186" s="313">
        <f>C186-C185</f>
        <v>2080</v>
      </c>
      <c r="H186" s="313">
        <f>C186-(D186+E186)</f>
        <v>216172</v>
      </c>
    </row>
    <row r="187" ht="22.65" customHeight="1">
      <c r="B187" s="339">
        <v>44068</v>
      </c>
      <c r="C187" s="310">
        <v>444417</v>
      </c>
      <c r="D187" s="311">
        <v>28924</v>
      </c>
      <c r="E187" s="311">
        <v>196958</v>
      </c>
      <c r="F187" s="311">
        <f>D187-D186</f>
        <v>52</v>
      </c>
      <c r="G187" s="311">
        <f>C187-C186</f>
        <v>2415</v>
      </c>
      <c r="H187" s="311">
        <f>C187-(D187+E187)</f>
        <v>218535</v>
      </c>
    </row>
    <row r="188" ht="22.65" customHeight="1">
      <c r="B188" s="339">
        <v>44069</v>
      </c>
      <c r="C188" s="312">
        <v>448011</v>
      </c>
      <c r="D188" s="313">
        <v>28971</v>
      </c>
      <c r="E188" s="313">
        <v>196958</v>
      </c>
      <c r="F188" s="313">
        <f>D188-D187</f>
        <v>47</v>
      </c>
      <c r="G188" s="313">
        <f>C188-C187</f>
        <v>3594</v>
      </c>
      <c r="H188" s="313">
        <f>C188-(D188+E188)</f>
        <v>222082</v>
      </c>
    </row>
    <row r="189" ht="22.65" customHeight="1">
      <c r="B189" s="339">
        <v>44070</v>
      </c>
      <c r="C189" s="310">
        <v>451792</v>
      </c>
      <c r="D189" s="311">
        <v>28996</v>
      </c>
      <c r="E189" s="311">
        <v>196958</v>
      </c>
      <c r="F189" s="311">
        <f>D189-D188</f>
        <v>25</v>
      </c>
      <c r="G189" s="311">
        <f>C189-C188</f>
        <v>3781</v>
      </c>
      <c r="H189" s="311">
        <f>C189-(D189+E189)</f>
        <v>225838</v>
      </c>
    </row>
    <row r="190" ht="22.65" customHeight="1">
      <c r="B190" s="339">
        <v>44071</v>
      </c>
      <c r="C190" s="312">
        <v>455621</v>
      </c>
      <c r="D190" s="313">
        <v>29011</v>
      </c>
      <c r="E190" s="313">
        <v>196958</v>
      </c>
      <c r="F190" s="313">
        <f>D190-D189</f>
        <v>15</v>
      </c>
      <c r="G190" s="313">
        <f>C190-C189</f>
        <v>3829</v>
      </c>
      <c r="H190" s="313">
        <f>C190-(D190+E190)</f>
        <v>229652</v>
      </c>
    </row>
    <row r="191" ht="22.65" customHeight="1">
      <c r="B191" s="339">
        <v>44072</v>
      </c>
      <c r="C191" s="310">
        <v>455621</v>
      </c>
      <c r="D191" s="311">
        <v>29011</v>
      </c>
      <c r="E191" s="311">
        <v>196958</v>
      </c>
      <c r="F191" s="311">
        <f>D191-D190</f>
        <v>0</v>
      </c>
      <c r="G191" s="311">
        <f>C191-C190</f>
        <v>0</v>
      </c>
      <c r="H191" s="311">
        <f>C191-(D191+E191)</f>
        <v>229652</v>
      </c>
    </row>
    <row r="192" ht="22.65" customHeight="1">
      <c r="B192" s="339">
        <v>44073</v>
      </c>
      <c r="C192" s="312">
        <v>460369</v>
      </c>
      <c r="D192" s="313">
        <v>29066</v>
      </c>
      <c r="E192" s="313">
        <v>196958</v>
      </c>
      <c r="F192" s="313">
        <f>D192-D191</f>
        <v>55</v>
      </c>
      <c r="G192" s="313">
        <f>C192-C191</f>
        <v>4748</v>
      </c>
      <c r="H192" s="313">
        <f>C192-(D192+E192)</f>
        <v>234345</v>
      </c>
    </row>
    <row r="193" ht="22.65" customHeight="1">
      <c r="B193" s="339">
        <v>44074</v>
      </c>
      <c r="C193" s="310">
        <v>462858</v>
      </c>
      <c r="D193" s="311">
        <v>29094</v>
      </c>
      <c r="E193" s="311">
        <v>196958</v>
      </c>
      <c r="F193" s="311">
        <f>D193-D192</f>
        <v>28</v>
      </c>
      <c r="G193" s="311">
        <f>C193-C192</f>
        <v>2489</v>
      </c>
      <c r="H193" s="311">
        <f>C193-(D193+E193)</f>
        <v>236806</v>
      </c>
    </row>
    <row r="194" ht="22.65" customHeight="1">
      <c r="B194" s="339">
        <v>44075</v>
      </c>
      <c r="C194" s="312">
        <v>470973</v>
      </c>
      <c r="D194" s="313">
        <v>29152</v>
      </c>
      <c r="E194" s="313">
        <v>196958</v>
      </c>
      <c r="F194" s="313">
        <f>D194-D193</f>
        <v>58</v>
      </c>
      <c r="G194" s="313">
        <f>C194-C193</f>
        <v>8115</v>
      </c>
      <c r="H194" s="313">
        <f>C194-(D194+E194)</f>
        <v>244863</v>
      </c>
    </row>
    <row r="195" ht="22.65" customHeight="1">
      <c r="B195" s="339">
        <v>44076</v>
      </c>
      <c r="C195" s="310">
        <v>479554</v>
      </c>
      <c r="D195" s="311">
        <v>29194</v>
      </c>
      <c r="E195" s="311">
        <v>196958</v>
      </c>
      <c r="F195" s="311">
        <f>D195-D194</f>
        <v>42</v>
      </c>
      <c r="G195" s="311">
        <f>C195-C194</f>
        <v>8581</v>
      </c>
      <c r="H195" s="311">
        <f>C195-(D195+E195)</f>
        <v>253402</v>
      </c>
    </row>
    <row r="196" ht="22.65" customHeight="1">
      <c r="B196" s="339">
        <v>44077</v>
      </c>
      <c r="C196" s="312">
        <v>512630</v>
      </c>
      <c r="D196" s="313">
        <v>29234</v>
      </c>
      <c r="E196" s="313">
        <v>196958</v>
      </c>
      <c r="F196" s="313">
        <f>D196-D195</f>
        <v>40</v>
      </c>
      <c r="G196" s="313">
        <f>C196-C195</f>
        <v>33076</v>
      </c>
      <c r="H196" s="313">
        <f>C196-(D196+E196)</f>
        <v>286438</v>
      </c>
    </row>
    <row r="197" ht="22.65" customHeight="1">
      <c r="B197" s="339">
        <v>44078</v>
      </c>
      <c r="C197" s="310">
        <v>517133</v>
      </c>
      <c r="D197" s="311">
        <v>29418</v>
      </c>
      <c r="E197" s="311">
        <v>196958</v>
      </c>
      <c r="F197" s="311">
        <f>D197-D196</f>
        <v>184</v>
      </c>
      <c r="G197" s="311">
        <f>C197-C196</f>
        <v>4503</v>
      </c>
      <c r="H197" s="311">
        <f>C197-(D197+E197)</f>
        <v>290757</v>
      </c>
    </row>
    <row r="198" ht="22.65" customHeight="1">
      <c r="B198" s="339">
        <v>44079</v>
      </c>
      <c r="C198" s="312">
        <v>517133</v>
      </c>
      <c r="D198" s="313">
        <v>29418</v>
      </c>
      <c r="E198" s="313">
        <v>196958</v>
      </c>
      <c r="F198" s="313">
        <f>D198-D197</f>
        <v>0</v>
      </c>
      <c r="G198" s="313">
        <f>C198-C197</f>
        <v>0</v>
      </c>
      <c r="H198" s="313">
        <f>C198-(D198+E198)</f>
        <v>290757</v>
      </c>
    </row>
    <row r="199" ht="22.65" customHeight="1">
      <c r="B199" s="339">
        <v>44080</v>
      </c>
      <c r="C199" s="310">
        <v>523109</v>
      </c>
      <c r="D199" s="311">
        <v>29484</v>
      </c>
      <c r="E199" s="311">
        <v>196958</v>
      </c>
      <c r="F199" s="311">
        <f>D199-D198</f>
        <v>66</v>
      </c>
      <c r="G199" s="311">
        <f>C199-C198</f>
        <v>5976</v>
      </c>
      <c r="H199" s="311">
        <f>C199-(D199+E199)</f>
        <v>296667</v>
      </c>
    </row>
    <row r="200" ht="22.65" customHeight="1">
      <c r="B200" s="339">
        <v>44081</v>
      </c>
      <c r="C200" s="312">
        <v>525549</v>
      </c>
      <c r="D200" s="313">
        <v>29516</v>
      </c>
      <c r="E200" s="313">
        <v>196958</v>
      </c>
      <c r="F200" s="313">
        <f>D200-D199</f>
        <v>32</v>
      </c>
      <c r="G200" s="313">
        <f>C200-C199</f>
        <v>2440</v>
      </c>
      <c r="H200" s="313">
        <f>C200-(D200+E200)</f>
        <v>299075</v>
      </c>
    </row>
    <row r="201" ht="22.65" customHeight="1">
      <c r="B201" s="339">
        <v>44082</v>
      </c>
      <c r="C201" s="310">
        <v>534513</v>
      </c>
      <c r="D201" s="311">
        <v>29594</v>
      </c>
      <c r="E201" s="311">
        <v>196958</v>
      </c>
      <c r="F201" s="311">
        <f>D201-D200</f>
        <v>78</v>
      </c>
      <c r="G201" s="311">
        <f>C201-C200</f>
        <v>8964</v>
      </c>
      <c r="H201" s="311">
        <f>C201-(D201+E201)</f>
        <v>307961</v>
      </c>
    </row>
    <row r="202" ht="22.65" customHeight="1">
      <c r="B202" s="339">
        <v>44083</v>
      </c>
      <c r="C202" s="312">
        <v>543379</v>
      </c>
      <c r="D202" s="313">
        <v>29628</v>
      </c>
      <c r="E202" s="313">
        <v>196958</v>
      </c>
      <c r="F202" s="313">
        <f>D202-D201</f>
        <v>34</v>
      </c>
      <c r="G202" s="313">
        <f>C202-C201</f>
        <v>8866</v>
      </c>
      <c r="H202" s="313">
        <f>C202-(D202+E202)</f>
        <v>316793</v>
      </c>
    </row>
    <row r="203" ht="22.65" customHeight="1">
      <c r="B203" s="339">
        <v>44084</v>
      </c>
      <c r="C203" s="310">
        <v>554143</v>
      </c>
      <c r="D203" s="311">
        <v>29699</v>
      </c>
      <c r="E203" s="311">
        <v>196958</v>
      </c>
      <c r="F203" s="311">
        <f>D203-D202</f>
        <v>71</v>
      </c>
      <c r="G203" s="311">
        <f>C203-C202</f>
        <v>10764</v>
      </c>
      <c r="H203" s="311">
        <f>C203-(D203+E203)</f>
        <v>327486</v>
      </c>
    </row>
    <row r="204" ht="22.65" customHeight="1">
      <c r="B204" s="339">
        <v>44085</v>
      </c>
      <c r="C204" s="312">
        <v>576697</v>
      </c>
      <c r="D204" s="313">
        <v>29747</v>
      </c>
      <c r="E204" s="342"/>
      <c r="F204" s="313">
        <f>D204-D203</f>
        <v>48</v>
      </c>
      <c r="G204" s="313">
        <f>C204-C203</f>
        <v>22554</v>
      </c>
      <c r="H204" s="313">
        <f>C204-(D204+E204)</f>
        <v>546950</v>
      </c>
    </row>
    <row r="205" ht="22.65" customHeight="1">
      <c r="B205" s="339">
        <v>44086</v>
      </c>
      <c r="C205" s="310">
        <v>576697</v>
      </c>
      <c r="D205" s="311">
        <v>29747</v>
      </c>
      <c r="E205" s="343"/>
      <c r="F205" s="311">
        <f>D205-D204</f>
        <v>0</v>
      </c>
      <c r="G205" s="311">
        <f>C205-C204</f>
        <v>0</v>
      </c>
      <c r="H205" s="311">
        <f>C205-(D205+E205)</f>
        <v>546950</v>
      </c>
    </row>
    <row r="206" ht="22.65" customHeight="1">
      <c r="B206" s="339">
        <v>44087</v>
      </c>
      <c r="C206" s="312">
        <v>590707</v>
      </c>
      <c r="D206" s="313">
        <v>29815</v>
      </c>
      <c r="E206" s="342"/>
      <c r="F206" s="313">
        <f>D206-D205</f>
        <v>68</v>
      </c>
      <c r="G206" s="313">
        <f>C206-C205</f>
        <v>14010</v>
      </c>
      <c r="H206" s="313">
        <f>C206-(D206+E206)</f>
        <v>560892</v>
      </c>
    </row>
    <row r="207" ht="22.65" customHeight="1">
      <c r="B207" s="339">
        <v>44088</v>
      </c>
      <c r="C207" s="310">
        <v>593730</v>
      </c>
      <c r="D207" s="311">
        <v>29848</v>
      </c>
      <c r="E207" s="343"/>
      <c r="F207" s="311">
        <f>D207-D206</f>
        <v>33</v>
      </c>
      <c r="G207" s="311">
        <f>C207-C206</f>
        <v>3023</v>
      </c>
      <c r="H207" s="311">
        <f>C207-(D207+E207)</f>
        <v>563882</v>
      </c>
    </row>
    <row r="208" ht="22.65" customHeight="1">
      <c r="B208" s="339">
        <v>44089</v>
      </c>
      <c r="C208" s="312">
        <v>603167</v>
      </c>
      <c r="D208" s="313">
        <v>30004</v>
      </c>
      <c r="E208" s="342"/>
      <c r="F208" s="313">
        <f>D208-D207</f>
        <v>156</v>
      </c>
      <c r="G208" s="313">
        <f>C208-C207</f>
        <v>9437</v>
      </c>
      <c r="H208" s="313">
        <f>C208-(D208+E208)</f>
        <v>573163</v>
      </c>
    </row>
    <row r="209" ht="22.65" customHeight="1">
      <c r="B209" s="339">
        <v>44090</v>
      </c>
      <c r="C209" s="310">
        <v>614360</v>
      </c>
      <c r="D209" s="311">
        <v>30243</v>
      </c>
      <c r="E209" s="343"/>
      <c r="F209" s="311">
        <f>D209-D208</f>
        <v>239</v>
      </c>
      <c r="G209" s="311">
        <f>C209-C208</f>
        <v>11193</v>
      </c>
      <c r="H209" s="311">
        <f>C209-(D209+E209)</f>
        <v>584117</v>
      </c>
    </row>
    <row r="210" ht="22.65" customHeight="1">
      <c r="B210" s="339">
        <v>44091</v>
      </c>
      <c r="C210" s="312">
        <v>625651</v>
      </c>
      <c r="D210" s="313">
        <v>30405</v>
      </c>
      <c r="E210" s="342"/>
      <c r="F210" s="313">
        <f>D210-D209</f>
        <v>162</v>
      </c>
      <c r="G210" s="313">
        <f>C210-C209</f>
        <v>11291</v>
      </c>
      <c r="H210" s="313">
        <f>C210-(D210+E210)</f>
        <v>595246</v>
      </c>
    </row>
    <row r="211" ht="22.65" customHeight="1">
      <c r="B211" s="339">
        <v>44092</v>
      </c>
      <c r="C211" s="310">
        <v>659334</v>
      </c>
      <c r="D211" s="311">
        <v>30495</v>
      </c>
      <c r="E211" s="343"/>
      <c r="F211" s="311">
        <f>D211-D210</f>
        <v>90</v>
      </c>
      <c r="G211" s="311">
        <f>C211-C210</f>
        <v>33683</v>
      </c>
      <c r="H211" s="311">
        <f>C211-(D211+E211)</f>
        <v>628839</v>
      </c>
    </row>
    <row r="212" ht="22.65" customHeight="1">
      <c r="B212" s="339">
        <v>44093</v>
      </c>
      <c r="C212" s="312">
        <v>659334</v>
      </c>
      <c r="D212" s="313">
        <v>30495</v>
      </c>
      <c r="E212" s="342"/>
      <c r="F212" s="313">
        <f>D212-D211</f>
        <v>0</v>
      </c>
      <c r="G212" s="313">
        <f>C212-C211</f>
        <v>0</v>
      </c>
      <c r="H212" s="313">
        <f>C212-(D212+E212)</f>
        <v>628839</v>
      </c>
    </row>
    <row r="213" ht="22.65" customHeight="1">
      <c r="B213" s="339">
        <v>44094</v>
      </c>
      <c r="C213" s="310">
        <v>668511</v>
      </c>
      <c r="D213" s="311">
        <v>30607</v>
      </c>
      <c r="E213" s="343"/>
      <c r="F213" s="311">
        <f>D213-D212</f>
        <v>112</v>
      </c>
      <c r="G213" s="311">
        <f>C213-C212</f>
        <v>9177</v>
      </c>
      <c r="H213" s="311">
        <f>C213-(D213+E213)</f>
        <v>637904</v>
      </c>
    </row>
    <row r="214" ht="22.65" customHeight="1">
      <c r="B214" s="339">
        <v>44095</v>
      </c>
      <c r="C214" s="312">
        <v>671468</v>
      </c>
      <c r="D214" s="313">
        <v>30663</v>
      </c>
      <c r="E214" s="342"/>
      <c r="F214" s="313">
        <f>D214-D213</f>
        <v>56</v>
      </c>
      <c r="G214" s="313">
        <f>C214-C213</f>
        <v>2957</v>
      </c>
      <c r="H214" s="313">
        <f>C214-(D214+E214)</f>
        <v>640805</v>
      </c>
    </row>
    <row r="215" ht="22.65" customHeight="1">
      <c r="B215" s="339">
        <v>44096</v>
      </c>
      <c r="C215" s="310">
        <v>682267</v>
      </c>
      <c r="D215" s="311">
        <v>30904</v>
      </c>
      <c r="E215" s="343"/>
      <c r="F215" s="311">
        <f>D215-D214</f>
        <v>241</v>
      </c>
      <c r="G215" s="311">
        <f>C215-C214</f>
        <v>10799</v>
      </c>
      <c r="H215" s="311">
        <f>C215-(D215+E215)</f>
        <v>651363</v>
      </c>
    </row>
    <row r="216" ht="22.65" customHeight="1">
      <c r="B216" s="339">
        <v>44097</v>
      </c>
      <c r="C216" s="312">
        <v>693556</v>
      </c>
      <c r="D216" s="313">
        <v>31034</v>
      </c>
      <c r="E216" s="342"/>
      <c r="F216" s="313">
        <f>D216-D215</f>
        <v>130</v>
      </c>
      <c r="G216" s="313">
        <f>C216-C215</f>
        <v>11289</v>
      </c>
      <c r="H216" s="313">
        <f>C216-(D216+E216)</f>
        <v>662522</v>
      </c>
    </row>
    <row r="217" ht="22.65" customHeight="1">
      <c r="B217" s="339">
        <v>44098</v>
      </c>
      <c r="C217" s="310">
        <v>705209</v>
      </c>
      <c r="D217" s="311">
        <v>31118</v>
      </c>
      <c r="E217" s="343"/>
      <c r="F217" s="311">
        <f>D217-D216</f>
        <v>84</v>
      </c>
      <c r="G217" s="311">
        <f>C217-C216</f>
        <v>11653</v>
      </c>
      <c r="H217" s="311">
        <f>C217-(D217+E217)</f>
        <v>674091</v>
      </c>
    </row>
    <row r="218" ht="22.65" customHeight="1">
      <c r="B218" s="339">
        <v>44099</v>
      </c>
      <c r="C218" s="312">
        <v>735198</v>
      </c>
      <c r="D218" s="313">
        <v>31232</v>
      </c>
      <c r="E218" s="342"/>
      <c r="F218" s="313">
        <f>D218-D217</f>
        <v>114</v>
      </c>
      <c r="G218" s="313">
        <f>C218-C217</f>
        <v>29989</v>
      </c>
      <c r="H218" s="313">
        <f>C218-(D218+E218)</f>
        <v>703966</v>
      </c>
    </row>
    <row r="219" ht="22.65" customHeight="1">
      <c r="B219" s="339">
        <v>44100</v>
      </c>
      <c r="C219" s="310">
        <v>735198</v>
      </c>
      <c r="D219" s="311">
        <v>31232</v>
      </c>
      <c r="E219" s="343"/>
      <c r="F219" s="311">
        <f>D219-D218</f>
        <v>0</v>
      </c>
      <c r="G219" s="311">
        <f>C219-C218</f>
        <v>0</v>
      </c>
      <c r="H219" s="311">
        <f>C219-(D219+E219)</f>
        <v>703966</v>
      </c>
    </row>
    <row r="220" ht="22.65" customHeight="1">
      <c r="B220" s="339">
        <v>44101</v>
      </c>
      <c r="C220" s="312">
        <v>745841</v>
      </c>
      <c r="D220" s="313">
        <v>31352</v>
      </c>
      <c r="E220" s="342"/>
      <c r="F220" s="313">
        <f>D220-D219</f>
        <v>120</v>
      </c>
      <c r="G220" s="313">
        <f>C220-C219</f>
        <v>10643</v>
      </c>
      <c r="H220" s="313">
        <f>C220-(D220+E220)</f>
        <v>714489</v>
      </c>
    </row>
    <row r="221" ht="22.65" customHeight="1">
      <c r="B221" s="339">
        <v>44102</v>
      </c>
      <c r="C221" s="310">
        <v>748266</v>
      </c>
      <c r="D221" s="311">
        <v>31411</v>
      </c>
      <c r="E221" s="343"/>
      <c r="F221" s="311">
        <f>D221-D220</f>
        <v>59</v>
      </c>
      <c r="G221" s="311">
        <f>C221-C220</f>
        <v>2425</v>
      </c>
      <c r="H221" s="311">
        <f>C221-(D221+E221)</f>
        <v>716855</v>
      </c>
    </row>
    <row r="222" ht="22.65" customHeight="1">
      <c r="B222" s="339">
        <v>44103</v>
      </c>
      <c r="C222" s="312">
        <v>758172</v>
      </c>
      <c r="D222" s="313">
        <v>31614</v>
      </c>
      <c r="E222" s="342"/>
      <c r="F222" s="313">
        <f>D222-D221</f>
        <v>203</v>
      </c>
      <c r="G222" s="313">
        <f>C222-C221</f>
        <v>9906</v>
      </c>
      <c r="H222" s="313">
        <f>C222-(D222+E222)</f>
        <v>726558</v>
      </c>
    </row>
    <row r="223" ht="22.65" customHeight="1">
      <c r="B223" s="339">
        <v>44104</v>
      </c>
      <c r="C223" s="310">
        <v>769188</v>
      </c>
      <c r="D223" s="311">
        <v>31791</v>
      </c>
      <c r="E223" s="343"/>
      <c r="F223" s="311">
        <f>D223-D222</f>
        <v>177</v>
      </c>
      <c r="G223" s="311">
        <f>C223-C222</f>
        <v>11016</v>
      </c>
      <c r="H223" s="311">
        <f>C223-(D223+E223)</f>
        <v>737397</v>
      </c>
    </row>
    <row r="224" ht="22.65" customHeight="1">
      <c r="B224" s="339">
        <v>44105</v>
      </c>
      <c r="C224" s="312">
        <v>778607</v>
      </c>
      <c r="D224" s="313">
        <v>31973</v>
      </c>
      <c r="E224" s="342"/>
      <c r="F224" s="313">
        <f>D224-D223</f>
        <v>182</v>
      </c>
      <c r="G224" s="313">
        <f>C224-C223</f>
        <v>9419</v>
      </c>
      <c r="H224" s="313">
        <f>C224-(D224+E224)</f>
        <v>746634</v>
      </c>
    </row>
    <row r="225" ht="22.65" customHeight="1">
      <c r="B225" s="339">
        <v>44106</v>
      </c>
      <c r="C225" s="310">
        <v>810807</v>
      </c>
      <c r="D225" s="311">
        <v>32086</v>
      </c>
      <c r="E225" s="343"/>
      <c r="F225" s="311">
        <f>D225-D224</f>
        <v>113</v>
      </c>
      <c r="G225" s="311">
        <f>C225-C224</f>
        <v>32200</v>
      </c>
      <c r="H225" s="311">
        <f>C225-(D225+E225)</f>
        <v>778721</v>
      </c>
    </row>
    <row r="226" ht="22.65" customHeight="1">
      <c r="B226" s="339">
        <v>44107</v>
      </c>
      <c r="C226" s="312">
        <v>810807</v>
      </c>
      <c r="D226" s="313">
        <v>32086</v>
      </c>
      <c r="E226" s="342"/>
      <c r="F226" s="313">
        <f>D226-D225</f>
        <v>0</v>
      </c>
      <c r="G226" s="313">
        <f>C226-C225</f>
        <v>0</v>
      </c>
      <c r="H226" s="313">
        <f>C226-(D226+E226)</f>
        <v>778721</v>
      </c>
    </row>
    <row r="227" ht="22.65" customHeight="1">
      <c r="B227" s="339">
        <v>44108</v>
      </c>
      <c r="C227" s="310">
        <v>850739</v>
      </c>
      <c r="D227" s="311">
        <v>32179</v>
      </c>
      <c r="E227" s="343"/>
      <c r="F227" s="311">
        <f>D227-D226</f>
        <v>93</v>
      </c>
      <c r="G227" s="311">
        <f>C227-C226</f>
        <v>39932</v>
      </c>
      <c r="H227" s="311">
        <f>C227-(D227+E227)</f>
        <v>818560</v>
      </c>
    </row>
    <row r="228" ht="22.65" customHeight="1">
      <c r="B228" s="339">
        <v>44109</v>
      </c>
      <c r="C228" s="312">
        <v>852838</v>
      </c>
      <c r="D228" s="313">
        <v>32225</v>
      </c>
      <c r="E228" s="342"/>
      <c r="F228" s="313">
        <f>D228-D227</f>
        <v>46</v>
      </c>
      <c r="G228" s="313">
        <f>C228-C227</f>
        <v>2099</v>
      </c>
      <c r="H228" s="313">
        <f>C228-(D228+E228)</f>
        <v>820613</v>
      </c>
    </row>
    <row r="229" ht="22.65" customHeight="1">
      <c r="B229" s="339">
        <v>44110</v>
      </c>
      <c r="C229" s="310">
        <v>865631</v>
      </c>
      <c r="D229" s="311">
        <v>32486</v>
      </c>
      <c r="E229" s="343"/>
      <c r="F229" s="311">
        <f>D229-D228</f>
        <v>261</v>
      </c>
      <c r="G229" s="311">
        <f>C229-C228</f>
        <v>12793</v>
      </c>
      <c r="H229" s="311">
        <f>C229-(D229+E229)</f>
        <v>833145</v>
      </c>
    </row>
    <row r="230" ht="22.65" customHeight="1">
      <c r="B230" s="339">
        <v>44111</v>
      </c>
      <c r="C230" s="312">
        <v>872276</v>
      </c>
      <c r="D230" s="313">
        <v>32562</v>
      </c>
      <c r="E230" s="342"/>
      <c r="F230" s="313">
        <f>D230-D229</f>
        <v>76</v>
      </c>
      <c r="G230" s="313">
        <f>C230-C229</f>
        <v>6645</v>
      </c>
      <c r="H230" s="313">
        <f>C230-(D230+E230)</f>
        <v>839714</v>
      </c>
    </row>
    <row r="231" ht="22.65" customHeight="1">
      <c r="B231" s="339">
        <v>44112</v>
      </c>
      <c r="C231" s="310">
        <v>884381</v>
      </c>
      <c r="D231" s="311">
        <v>32688</v>
      </c>
      <c r="E231" s="343"/>
      <c r="F231" s="311">
        <f>D231-D230</f>
        <v>126</v>
      </c>
      <c r="G231" s="311">
        <f>C231-C230</f>
        <v>12105</v>
      </c>
      <c r="H231" s="311">
        <f>C231-(D231+E231)</f>
        <v>851693</v>
      </c>
    </row>
    <row r="232" ht="22.65" customHeight="1">
      <c r="B232" s="339">
        <v>44113</v>
      </c>
      <c r="C232" s="312">
        <v>890367</v>
      </c>
      <c r="D232" s="313">
        <v>32929</v>
      </c>
      <c r="E232" s="342"/>
      <c r="F232" s="313">
        <f>D232-D231</f>
        <v>241</v>
      </c>
      <c r="G232" s="313">
        <f>C232-C231</f>
        <v>5986</v>
      </c>
      <c r="H232" s="313">
        <f>C232-(D232+E232)</f>
        <v>857438</v>
      </c>
    </row>
    <row r="233" ht="22.65" customHeight="1">
      <c r="B233" s="339">
        <v>44114</v>
      </c>
      <c r="C233" s="310">
        <v>890367</v>
      </c>
      <c r="D233" s="311">
        <v>32929</v>
      </c>
      <c r="E233" s="343"/>
      <c r="F233" s="311">
        <f>D233-D232</f>
        <v>0</v>
      </c>
      <c r="G233" s="311">
        <f>C233-C232</f>
        <v>0</v>
      </c>
      <c r="H233" s="311">
        <f>C233-(D233+E233)</f>
        <v>857438</v>
      </c>
    </row>
    <row r="234" ht="22.65" customHeight="1">
      <c r="B234" s="339">
        <v>44115</v>
      </c>
      <c r="C234" s="312">
        <v>908937</v>
      </c>
      <c r="D234" s="313">
        <v>33059</v>
      </c>
      <c r="E234" s="342"/>
      <c r="F234" s="313">
        <f>D234-D233</f>
        <v>130</v>
      </c>
      <c r="G234" s="313">
        <f>C234-C233</f>
        <v>18570</v>
      </c>
      <c r="H234" s="313">
        <f>C234-(D234+E234)</f>
        <v>875878</v>
      </c>
    </row>
    <row r="235" ht="22.65" customHeight="1">
      <c r="B235" s="339">
        <v>44116</v>
      </c>
      <c r="C235" s="310">
        <v>918223</v>
      </c>
      <c r="D235" s="311">
        <v>33124</v>
      </c>
      <c r="E235" s="343"/>
      <c r="F235" s="311">
        <f>D235-D234</f>
        <v>65</v>
      </c>
      <c r="G235" s="311">
        <f>C235-C234</f>
        <v>9286</v>
      </c>
      <c r="H235" s="311">
        <f>C235-(D235+E235)</f>
        <v>885099</v>
      </c>
    </row>
    <row r="236" ht="22.65" customHeight="1">
      <c r="B236" s="339">
        <v>44117</v>
      </c>
      <c r="C236" s="312">
        <v>925341</v>
      </c>
      <c r="D236" s="313">
        <v>33204</v>
      </c>
      <c r="E236" s="342"/>
      <c r="F236" s="313">
        <f>D236-D235</f>
        <v>80</v>
      </c>
      <c r="G236" s="313">
        <f>C236-C235</f>
        <v>7118</v>
      </c>
      <c r="H236" s="313">
        <f>C236-(D236+E236)</f>
        <v>892137</v>
      </c>
    </row>
    <row r="237" ht="22.65" customHeight="1">
      <c r="B237" s="339">
        <v>44118</v>
      </c>
      <c r="C237" s="310">
        <v>937311</v>
      </c>
      <c r="D237" s="311">
        <v>33413</v>
      </c>
      <c r="E237" s="343"/>
      <c r="F237" s="311">
        <f>D237-D236</f>
        <v>209</v>
      </c>
      <c r="G237" s="311">
        <f>C237-C236</f>
        <v>11970</v>
      </c>
      <c r="H237" s="311">
        <f>C237-(D237+E237)</f>
        <v>903898</v>
      </c>
    </row>
    <row r="238" ht="22.65" customHeight="1">
      <c r="B238" s="339">
        <v>44119</v>
      </c>
      <c r="C238" s="312">
        <v>972958</v>
      </c>
      <c r="D238" s="313">
        <v>33553</v>
      </c>
      <c r="E238" s="342"/>
      <c r="F238" s="313">
        <f>D238-D237</f>
        <v>140</v>
      </c>
      <c r="G238" s="313">
        <f>C238-C237</f>
        <v>35647</v>
      </c>
      <c r="H238" s="313">
        <f>C238-(D238+E238)</f>
        <v>939405</v>
      </c>
    </row>
    <row r="239" ht="22.65" customHeight="1">
      <c r="B239" s="339">
        <v>44120</v>
      </c>
      <c r="C239" s="310">
        <v>982723</v>
      </c>
      <c r="D239" s="311">
        <v>33775</v>
      </c>
      <c r="E239" s="343"/>
      <c r="F239" s="311">
        <f>D239-D238</f>
        <v>222</v>
      </c>
      <c r="G239" s="311">
        <f>C239-C238</f>
        <v>9765</v>
      </c>
      <c r="H239" s="311">
        <f>C239-(D239+E239)</f>
        <v>948948</v>
      </c>
    </row>
    <row r="240" ht="22.65" customHeight="1">
      <c r="B240" s="339">
        <v>44121</v>
      </c>
      <c r="C240" s="312">
        <v>982723</v>
      </c>
      <c r="D240" s="313">
        <v>33775</v>
      </c>
      <c r="E240" s="342"/>
      <c r="F240" s="313">
        <f>D240-D239</f>
        <v>0</v>
      </c>
      <c r="G240" s="313">
        <f>C240-C239</f>
        <v>0</v>
      </c>
      <c r="H240" s="313">
        <f>C240-(D240+E240)</f>
        <v>948948</v>
      </c>
    </row>
    <row r="241" ht="22.65" customHeight="1">
      <c r="B241" s="339">
        <v>44122</v>
      </c>
      <c r="C241" s="310">
        <v>1003581</v>
      </c>
      <c r="D241" s="311">
        <v>33919</v>
      </c>
      <c r="E241" s="343"/>
      <c r="F241" s="311">
        <f>D241-D240</f>
        <v>144</v>
      </c>
      <c r="G241" s="311">
        <f>C241-C240</f>
        <v>20858</v>
      </c>
      <c r="H241" s="311">
        <f>C241-(D241+E241)</f>
        <v>969662</v>
      </c>
    </row>
    <row r="242" ht="22.65" customHeight="1">
      <c r="B242" s="339">
        <v>44123</v>
      </c>
      <c r="C242" s="312">
        <v>1015795</v>
      </c>
      <c r="D242" s="313">
        <v>33992</v>
      </c>
      <c r="E242" s="342"/>
      <c r="F242" s="313">
        <f>D242-D241</f>
        <v>73</v>
      </c>
      <c r="G242" s="313">
        <f>C242-C241</f>
        <v>12214</v>
      </c>
      <c r="H242" s="313">
        <f>C242-(D242+E242)</f>
        <v>981803</v>
      </c>
    </row>
    <row r="243" ht="22.65" customHeight="1">
      <c r="B243" s="339">
        <v>44124</v>
      </c>
      <c r="C243" s="310">
        <v>1029668</v>
      </c>
      <c r="D243" s="311">
        <v>34210</v>
      </c>
      <c r="E243" s="343"/>
      <c r="F243" s="311">
        <f>D243-D242</f>
        <v>218</v>
      </c>
      <c r="G243" s="311">
        <f>C243-C242</f>
        <v>13873</v>
      </c>
      <c r="H243" s="311">
        <f>C243-(D243+E243)</f>
        <v>995458</v>
      </c>
    </row>
    <row r="244" ht="22.65" customHeight="1">
      <c r="B244" s="339">
        <v>44125</v>
      </c>
      <c r="C244" s="312">
        <v>1046641</v>
      </c>
      <c r="D244" s="313">
        <v>34366</v>
      </c>
      <c r="E244" s="342"/>
      <c r="F244" s="313">
        <f>D244-D243</f>
        <v>156</v>
      </c>
      <c r="G244" s="313">
        <f>C244-C243</f>
        <v>16973</v>
      </c>
      <c r="H244" s="313">
        <f>C244-(D244+E244)</f>
        <v>1012275</v>
      </c>
    </row>
    <row r="245" ht="22.65" customHeight="1">
      <c r="B245" s="339">
        <v>44126</v>
      </c>
      <c r="C245" s="310">
        <v>1090521</v>
      </c>
      <c r="D245" s="311">
        <v>34521</v>
      </c>
      <c r="E245" s="343"/>
      <c r="F245" s="311">
        <f>D245-D244</f>
        <v>155</v>
      </c>
      <c r="G245" s="311">
        <f>C245-C244</f>
        <v>43880</v>
      </c>
      <c r="H245" s="311">
        <f>C245-(D245+E245)</f>
        <v>1056000</v>
      </c>
    </row>
    <row r="246" ht="22.65" customHeight="1">
      <c r="B246" s="339">
        <v>44127</v>
      </c>
      <c r="C246" s="312">
        <v>1110372</v>
      </c>
      <c r="D246" s="313">
        <v>34752</v>
      </c>
      <c r="E246" s="342"/>
      <c r="F246" s="313">
        <f>D246-D245</f>
        <v>231</v>
      </c>
      <c r="G246" s="313">
        <f>C246-C245</f>
        <v>19851</v>
      </c>
      <c r="H246" s="313">
        <f>C246-(D246+E246)</f>
        <v>1075620</v>
      </c>
    </row>
    <row r="247" ht="22.65" customHeight="1">
      <c r="B247" s="339">
        <v>44128</v>
      </c>
      <c r="C247" s="310">
        <v>1110372</v>
      </c>
      <c r="D247" s="311">
        <v>34752</v>
      </c>
      <c r="E247" s="343"/>
      <c r="F247" s="311">
        <f>D247-D246</f>
        <v>0</v>
      </c>
      <c r="G247" s="311">
        <f>C247-C246</f>
        <v>0</v>
      </c>
      <c r="H247" s="311">
        <f>C247-(D247+E247)</f>
        <v>1075620</v>
      </c>
    </row>
    <row r="248" ht="22.65" customHeight="1">
      <c r="B248" s="339">
        <v>44129</v>
      </c>
      <c r="C248" s="312">
        <v>1139102</v>
      </c>
      <c r="D248" s="313">
        <v>34938</v>
      </c>
      <c r="E248" s="342"/>
      <c r="F248" s="313">
        <f>D248-D247</f>
        <v>186</v>
      </c>
      <c r="G248" s="313">
        <f>C248-C247</f>
        <v>28730</v>
      </c>
      <c r="H248" s="313">
        <f>C248-(D248+E248)</f>
        <v>1104164</v>
      </c>
    </row>
    <row r="249" ht="22.65" customHeight="1">
      <c r="B249" s="339">
        <v>44130</v>
      </c>
      <c r="C249" s="310">
        <v>1156498</v>
      </c>
      <c r="D249" s="311">
        <v>35031</v>
      </c>
      <c r="E249" s="343"/>
      <c r="F249" s="311">
        <f>D249-D248</f>
        <v>93</v>
      </c>
      <c r="G249" s="311">
        <f>C249-C248</f>
        <v>17396</v>
      </c>
      <c r="H249" s="311">
        <f>C249-(D249+E249)</f>
        <v>1121467</v>
      </c>
    </row>
    <row r="250" ht="22.65" customHeight="1">
      <c r="B250" s="339">
        <v>44131</v>
      </c>
      <c r="C250" s="312">
        <v>1174916</v>
      </c>
      <c r="D250" s="313">
        <v>35298</v>
      </c>
      <c r="E250" s="342"/>
      <c r="F250" s="313">
        <f>D250-D249</f>
        <v>267</v>
      </c>
      <c r="G250" s="313">
        <f>C250-C249</f>
        <v>18418</v>
      </c>
      <c r="H250" s="313">
        <f>C250-(D250+E250)</f>
        <v>1139618</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84" customWidth="1"/>
    <col min="2" max="12" width="16.3516" style="384" customWidth="1"/>
    <col min="13" max="16384" width="16.3516" style="384" customWidth="1"/>
  </cols>
  <sheetData>
    <row r="1" ht="48" customHeight="1"/>
    <row r="2" ht="28.65" customHeight="1">
      <c r="B2" t="s" s="385">
        <v>91</v>
      </c>
      <c r="C2" s="385"/>
      <c r="D2" s="385"/>
      <c r="E2" s="385"/>
      <c r="F2" s="385"/>
      <c r="G2" s="385"/>
      <c r="H2" s="385"/>
      <c r="I2" s="385"/>
      <c r="J2" s="385"/>
      <c r="K2" s="385"/>
      <c r="L2" s="385"/>
    </row>
    <row r="3" ht="32.35" customHeight="1">
      <c r="B3" t="s" s="386">
        <v>92</v>
      </c>
      <c r="C3" t="s" s="387">
        <v>93</v>
      </c>
      <c r="D3" t="s" s="387">
        <v>94</v>
      </c>
      <c r="E3" t="s" s="387">
        <v>95</v>
      </c>
      <c r="F3" t="s" s="387">
        <v>96</v>
      </c>
      <c r="G3" t="s" s="387">
        <v>97</v>
      </c>
      <c r="H3" t="s" s="387">
        <v>98</v>
      </c>
      <c r="I3" t="s" s="387">
        <v>99</v>
      </c>
      <c r="J3" t="s" s="387">
        <v>100</v>
      </c>
      <c r="K3" t="s" s="387">
        <v>101</v>
      </c>
      <c r="L3" t="s" s="387">
        <v>102</v>
      </c>
    </row>
    <row r="4" ht="20.25" customHeight="1">
      <c r="B4" t="s" s="388">
        <v>103</v>
      </c>
      <c r="C4" t="s" s="389">
        <v>104</v>
      </c>
      <c r="D4" t="s" s="390">
        <v>105</v>
      </c>
      <c r="E4" s="391">
        <v>294.14</v>
      </c>
      <c r="F4" s="391">
        <v>206</v>
      </c>
      <c r="G4" t="s" s="390">
        <v>106</v>
      </c>
      <c r="H4" t="s" s="390">
        <v>107</v>
      </c>
      <c r="I4" s="392">
        <v>44009.069444444445</v>
      </c>
      <c r="J4" s="392">
        <v>44014.553472222222</v>
      </c>
      <c r="K4" t="s" s="393">
        <v>108</v>
      </c>
      <c r="L4" s="392">
        <v>44014.959027777775</v>
      </c>
    </row>
    <row r="5" ht="20" customHeight="1">
      <c r="B5" t="s" s="394">
        <v>109</v>
      </c>
      <c r="C5" t="s" s="395">
        <v>110</v>
      </c>
      <c r="D5" t="s" s="396">
        <v>111</v>
      </c>
      <c r="E5" s="397">
        <v>410.34</v>
      </c>
      <c r="F5" s="397">
        <v>24</v>
      </c>
      <c r="G5" t="s" s="396">
        <v>112</v>
      </c>
      <c r="H5" t="s" s="396">
        <v>113</v>
      </c>
      <c r="I5" t="s" s="398">
        <v>114</v>
      </c>
      <c r="J5" t="s" s="398">
        <v>115</v>
      </c>
      <c r="K5" t="s" s="398">
        <v>116</v>
      </c>
      <c r="L5" s="399">
        <v>44014.847222222219</v>
      </c>
    </row>
    <row r="6" ht="20" customHeight="1">
      <c r="B6" t="s" s="394">
        <v>117</v>
      </c>
      <c r="C6" t="s" s="400">
        <v>118</v>
      </c>
      <c r="D6" t="s" s="401">
        <v>119</v>
      </c>
      <c r="E6" s="402">
        <v>30.28</v>
      </c>
      <c r="F6" s="402">
        <v>381</v>
      </c>
      <c r="G6" t="s" s="401">
        <v>120</v>
      </c>
      <c r="H6" t="s" s="401">
        <v>121</v>
      </c>
      <c r="I6" t="s" s="403">
        <v>122</v>
      </c>
      <c r="J6" s="404">
        <v>44014.7125</v>
      </c>
      <c r="K6" t="s" s="403">
        <v>123</v>
      </c>
      <c r="L6" s="404">
        <v>44014.792361111111</v>
      </c>
    </row>
    <row r="7" ht="20" customHeight="1">
      <c r="B7" t="s" s="394">
        <v>124</v>
      </c>
      <c r="C7" t="s" s="395">
        <v>125</v>
      </c>
      <c r="D7" t="s" s="396">
        <v>126</v>
      </c>
      <c r="E7" s="397">
        <v>547.557</v>
      </c>
      <c r="F7" s="397">
        <v>119</v>
      </c>
      <c r="G7" t="s" s="396">
        <v>120</v>
      </c>
      <c r="H7" t="s" s="396">
        <v>127</v>
      </c>
      <c r="I7" t="s" s="398">
        <v>128</v>
      </c>
      <c r="J7" t="s" s="398">
        <v>129</v>
      </c>
      <c r="K7" t="s" s="398">
        <v>130</v>
      </c>
      <c r="L7" s="399">
        <v>44014.860416666670</v>
      </c>
    </row>
    <row r="8" ht="20" customHeight="1">
      <c r="B8" t="s" s="394">
        <v>131</v>
      </c>
      <c r="C8" t="s" s="400">
        <v>132</v>
      </c>
      <c r="D8" t="s" s="401">
        <v>133</v>
      </c>
      <c r="E8" s="402">
        <v>348.56</v>
      </c>
      <c r="F8" s="402">
        <v>240</v>
      </c>
      <c r="G8" t="s" s="401">
        <v>134</v>
      </c>
      <c r="H8" t="s" s="401">
        <v>135</v>
      </c>
      <c r="I8" s="404">
        <v>44009.073611111111</v>
      </c>
      <c r="J8" t="s" s="403">
        <v>136</v>
      </c>
      <c r="K8" t="s" s="403">
        <v>137</v>
      </c>
      <c r="L8" s="404">
        <v>44014.913888888892</v>
      </c>
    </row>
    <row r="9" ht="20" customHeight="1">
      <c r="B9" t="s" s="394">
        <v>138</v>
      </c>
      <c r="C9" t="s" s="395">
        <v>139</v>
      </c>
      <c r="D9" t="s" s="396">
        <v>140</v>
      </c>
      <c r="E9" s="397">
        <v>498.8</v>
      </c>
      <c r="F9" s="397">
        <v>94</v>
      </c>
      <c r="G9" t="s" s="396">
        <v>141</v>
      </c>
      <c r="H9" t="s" s="396">
        <v>142</v>
      </c>
      <c r="I9" s="399">
        <v>44009.064583333333</v>
      </c>
      <c r="J9" s="399">
        <v>44014.623611111114</v>
      </c>
      <c r="K9" t="s" s="398">
        <v>143</v>
      </c>
      <c r="L9" t="s" s="398">
        <v>144</v>
      </c>
    </row>
    <row r="10" ht="20" customHeight="1">
      <c r="B10" t="s" s="394">
        <v>145</v>
      </c>
      <c r="C10" t="s" s="400">
        <v>146</v>
      </c>
      <c r="D10" t="s" s="401">
        <v>147</v>
      </c>
      <c r="E10" s="402">
        <v>241.93</v>
      </c>
      <c r="F10" s="402">
        <v>279</v>
      </c>
      <c r="G10" t="s" s="401">
        <v>148</v>
      </c>
      <c r="H10" t="s" s="401">
        <v>149</v>
      </c>
      <c r="I10" t="s" s="403">
        <v>150</v>
      </c>
      <c r="J10" t="s" s="403">
        <v>151</v>
      </c>
      <c r="K10" t="s" s="403">
        <v>152</v>
      </c>
      <c r="L10" s="404">
        <v>44014.785416666666</v>
      </c>
    </row>
    <row r="11" ht="20" customHeight="1">
      <c r="B11" t="s" s="394">
        <v>153</v>
      </c>
      <c r="C11" t="s" s="395">
        <v>154</v>
      </c>
      <c r="D11" t="s" s="396">
        <v>155</v>
      </c>
      <c r="E11" s="397">
        <v>365.268</v>
      </c>
      <c r="F11" s="397">
        <v>15</v>
      </c>
      <c r="G11" t="s" s="396">
        <v>156</v>
      </c>
      <c r="H11" t="s" s="396">
        <v>157</v>
      </c>
      <c r="I11" t="s" s="398">
        <v>158</v>
      </c>
      <c r="J11" s="399">
        <v>44014.736805555556</v>
      </c>
      <c r="K11" t="s" s="398">
        <v>159</v>
      </c>
      <c r="L11" s="399">
        <v>44014.727083333331</v>
      </c>
    </row>
    <row r="12" ht="20" customHeight="1">
      <c r="B12" t="s" s="394">
        <v>160</v>
      </c>
      <c r="C12" t="s" s="400">
        <v>161</v>
      </c>
      <c r="D12" t="s" s="401">
        <v>162</v>
      </c>
      <c r="E12" s="402">
        <v>42.43</v>
      </c>
      <c r="F12" s="402">
        <v>136</v>
      </c>
      <c r="G12" t="s" s="401">
        <v>163</v>
      </c>
      <c r="H12" t="s" s="401">
        <v>164</v>
      </c>
      <c r="I12" t="s" s="403">
        <v>165</v>
      </c>
      <c r="J12" s="404">
        <v>44014.694444444445</v>
      </c>
      <c r="K12" t="s" s="403">
        <v>166</v>
      </c>
      <c r="L12" t="s" s="403">
        <v>167</v>
      </c>
    </row>
    <row r="13" ht="20" customHeight="1">
      <c r="B13" t="s" s="394">
        <v>168</v>
      </c>
      <c r="C13" t="s" s="395">
        <v>169</v>
      </c>
      <c r="D13" t="s" s="396">
        <v>170</v>
      </c>
      <c r="E13" s="397">
        <v>303.89</v>
      </c>
      <c r="F13" s="397">
        <v>18</v>
      </c>
      <c r="G13" t="s" s="396">
        <v>171</v>
      </c>
      <c r="H13" t="s" s="396">
        <v>172</v>
      </c>
      <c r="I13" t="s" s="398">
        <v>173</v>
      </c>
      <c r="J13" s="399">
        <v>44014.668055555558</v>
      </c>
      <c r="K13" t="s" s="398">
        <v>174</v>
      </c>
      <c r="L13" s="399">
        <v>44014.926388888889</v>
      </c>
    </row>
    <row r="14" ht="20" customHeight="1">
      <c r="B14" t="s" s="394">
        <v>175</v>
      </c>
      <c r="C14" t="s" s="400">
        <v>176</v>
      </c>
      <c r="D14" t="s" s="401">
        <v>177</v>
      </c>
      <c r="E14" s="402">
        <v>91.59</v>
      </c>
      <c r="F14" s="402">
        <v>112</v>
      </c>
      <c r="G14" t="s" s="401">
        <v>178</v>
      </c>
      <c r="H14" t="s" s="401">
        <v>179</v>
      </c>
      <c r="I14" s="404">
        <v>44009.061111111114</v>
      </c>
      <c r="J14" s="404">
        <v>44014.559027777781</v>
      </c>
      <c r="K14" t="s" s="403">
        <v>180</v>
      </c>
      <c r="L14" s="404">
        <v>44014.941666666666</v>
      </c>
    </row>
    <row r="15" ht="20" customHeight="1">
      <c r="B15" t="s" s="394">
        <v>181</v>
      </c>
      <c r="C15" t="s" s="395">
        <v>182</v>
      </c>
      <c r="D15" t="s" s="396">
        <v>183</v>
      </c>
      <c r="E15" s="397">
        <v>128.9</v>
      </c>
      <c r="F15" s="397">
        <v>81</v>
      </c>
      <c r="G15" t="s" s="396">
        <v>184</v>
      </c>
      <c r="H15" t="s" s="396">
        <v>185</v>
      </c>
      <c r="I15" s="399">
        <v>44009.065277777780</v>
      </c>
      <c r="J15" t="s" s="398">
        <v>186</v>
      </c>
      <c r="K15" t="s" s="398">
        <v>187</v>
      </c>
      <c r="L15" t="s" s="398">
        <v>188</v>
      </c>
    </row>
    <row r="16" ht="20" customHeight="1">
      <c r="B16" t="s" s="394">
        <v>189</v>
      </c>
      <c r="C16" t="s" s="400">
        <v>190</v>
      </c>
      <c r="D16" t="s" s="401">
        <v>191</v>
      </c>
      <c r="E16" s="402">
        <v>33.72</v>
      </c>
      <c r="F16" s="402">
        <v>507</v>
      </c>
      <c r="G16" t="s" s="401">
        <v>192</v>
      </c>
      <c r="H16" t="s" s="401">
        <v>193</v>
      </c>
      <c r="I16" t="s" s="403">
        <v>173</v>
      </c>
      <c r="J16" t="s" s="403">
        <v>194</v>
      </c>
      <c r="K16" t="s" s="403">
        <v>195</v>
      </c>
      <c r="L16" t="s" s="403">
        <v>196</v>
      </c>
    </row>
    <row r="17" ht="20" customHeight="1">
      <c r="B17" t="s" s="394">
        <v>197</v>
      </c>
      <c r="C17" t="s" s="395">
        <v>198</v>
      </c>
      <c r="D17" t="s" s="396">
        <v>199</v>
      </c>
      <c r="E17" s="397">
        <v>82.40900000000001</v>
      </c>
      <c r="F17" s="397">
        <v>109</v>
      </c>
      <c r="G17" t="s" s="396">
        <v>200</v>
      </c>
      <c r="H17" t="s" s="396">
        <v>201</v>
      </c>
      <c r="I17" s="399">
        <v>44009.073611111111</v>
      </c>
      <c r="J17" s="399">
        <v>44014.608333333330</v>
      </c>
      <c r="K17" t="s" s="398">
        <v>202</v>
      </c>
      <c r="L17" s="399">
        <v>44014.797222222223</v>
      </c>
    </row>
    <row r="18" ht="20" customHeight="1">
      <c r="B18" t="s" s="394">
        <v>203</v>
      </c>
      <c r="C18" t="s" s="400">
        <v>204</v>
      </c>
      <c r="D18" t="s" s="401">
        <v>205</v>
      </c>
      <c r="E18" s="402">
        <v>39.516</v>
      </c>
      <c r="F18" s="402">
        <v>217</v>
      </c>
      <c r="G18" t="s" s="401">
        <v>206</v>
      </c>
      <c r="H18" t="s" s="401">
        <v>207</v>
      </c>
      <c r="I18" s="404">
        <v>44009.078472222223</v>
      </c>
      <c r="J18" t="s" s="403">
        <v>208</v>
      </c>
      <c r="K18" t="s" s="403">
        <v>209</v>
      </c>
      <c r="L18" t="s" s="403">
        <v>210</v>
      </c>
    </row>
    <row r="19" ht="20" customHeight="1">
      <c r="B19" t="s" s="394">
        <v>211</v>
      </c>
      <c r="C19" t="s" s="395">
        <v>212</v>
      </c>
      <c r="D19" t="s" s="396">
        <v>213</v>
      </c>
      <c r="E19" s="397">
        <v>68.89</v>
      </c>
      <c r="F19" s="397">
        <v>71</v>
      </c>
      <c r="G19" t="s" s="396">
        <v>214</v>
      </c>
      <c r="H19" t="s" s="396">
        <v>215</v>
      </c>
      <c r="I19" t="s" s="398">
        <v>216</v>
      </c>
      <c r="J19" s="399">
        <v>44014.885416666664</v>
      </c>
      <c r="K19" t="s" s="398">
        <v>217</v>
      </c>
      <c r="L19" s="399">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05" customWidth="1"/>
    <col min="22" max="16384" width="16.3516" style="405" customWidth="1"/>
  </cols>
  <sheetData>
    <row r="1" ht="28.65" customHeight="1">
      <c r="A1" t="s" s="385">
        <v>218</v>
      </c>
      <c r="B1" s="385"/>
      <c r="C1" s="385"/>
      <c r="D1" s="385"/>
      <c r="E1" s="385"/>
      <c r="F1" s="385"/>
      <c r="G1" s="385"/>
      <c r="H1" s="385"/>
      <c r="I1" s="385"/>
      <c r="J1" s="385"/>
      <c r="K1" s="385"/>
      <c r="L1" s="385"/>
      <c r="M1" s="385"/>
      <c r="N1" s="385"/>
      <c r="O1" s="385"/>
      <c r="P1" s="385"/>
      <c r="Q1" s="385"/>
      <c r="R1" s="385"/>
      <c r="S1" s="385"/>
      <c r="T1" s="385"/>
      <c r="U1" s="385"/>
    </row>
    <row r="2" ht="20.2" customHeight="1">
      <c r="A2" s="406"/>
      <c r="B2" t="s" s="407">
        <v>219</v>
      </c>
      <c r="C2" t="s" s="407">
        <v>220</v>
      </c>
      <c r="D2" t="s" s="408">
        <v>221</v>
      </c>
      <c r="E2" t="s" s="408">
        <v>222</v>
      </c>
      <c r="F2" t="s" s="408">
        <v>223</v>
      </c>
      <c r="G2" t="s" s="408">
        <v>224</v>
      </c>
      <c r="H2" t="s" s="408">
        <v>225</v>
      </c>
      <c r="I2" t="s" s="408">
        <v>226</v>
      </c>
      <c r="J2" t="s" s="408">
        <v>227</v>
      </c>
      <c r="K2" t="s" s="408">
        <v>228</v>
      </c>
      <c r="L2" t="s" s="408">
        <v>229</v>
      </c>
      <c r="M2" t="s" s="408">
        <v>230</v>
      </c>
      <c r="N2" t="s" s="408">
        <v>231</v>
      </c>
      <c r="O2" t="s" s="408">
        <v>232</v>
      </c>
      <c r="P2" t="s" s="408">
        <v>233</v>
      </c>
      <c r="Q2" t="s" s="408">
        <v>234</v>
      </c>
      <c r="R2" t="s" s="408">
        <v>235</v>
      </c>
      <c r="S2" t="s" s="408">
        <v>236</v>
      </c>
      <c r="T2" t="s" s="408">
        <v>237</v>
      </c>
      <c r="U2" t="s" s="408">
        <v>238</v>
      </c>
    </row>
    <row r="3" ht="26" customHeight="1">
      <c r="A3" s="409">
        <v>0</v>
      </c>
      <c r="B3" s="11">
        <v>229</v>
      </c>
      <c r="C3" s="410">
        <f>'Italy-main'!H5/'Italy-main'!G4</f>
        <v>0.407239819004525</v>
      </c>
      <c r="D3" s="411">
        <f>1+435.68*EXP(-0.2528*$A3)</f>
        <v>436.68</v>
      </c>
      <c r="E3" s="412">
        <f>100000/D3</f>
        <v>229.000641201795</v>
      </c>
      <c r="F3" s="412">
        <f>1+348.34*EXP(-0.2528*$A3)</f>
        <v>349.34</v>
      </c>
      <c r="G3" s="412">
        <f>80000/F3</f>
        <v>229.003263296502</v>
      </c>
      <c r="H3" s="412">
        <f>1+217.34*EXP(-0.2528*$A3)</f>
        <v>218.34</v>
      </c>
      <c r="I3" s="412">
        <f>50000/H3</f>
        <v>229.000641201795</v>
      </c>
      <c r="J3" s="412">
        <f>1+217.34*EXP(-0.27*$A3)</f>
        <v>218.34</v>
      </c>
      <c r="K3" s="412">
        <f>50000/J3</f>
        <v>229.000641201795</v>
      </c>
      <c r="L3" s="412">
        <f>1+261.01*EXP(-0.26*$A3)</f>
        <v>262.01</v>
      </c>
      <c r="M3" s="412">
        <f>60000/L3</f>
        <v>228.998893172016</v>
      </c>
      <c r="N3" s="412">
        <f>1+435.68*EXP(-0.27*$A3)</f>
        <v>436.68</v>
      </c>
      <c r="O3" s="412">
        <f>100000/N3</f>
        <v>229.000641201795</v>
      </c>
      <c r="P3" s="412">
        <f>1+392.01*EXP(-0.2528*$A3)</f>
        <v>393.01</v>
      </c>
      <c r="Q3" s="412">
        <f>90000/P3</f>
        <v>229.001806569807</v>
      </c>
      <c r="R3" s="412">
        <f>1+435.68*EXP(-0.2528*$A3)</f>
        <v>436.68</v>
      </c>
      <c r="S3" s="412">
        <f>100000/R3</f>
        <v>229.000641201795</v>
      </c>
      <c r="T3" s="412">
        <f>1+872.36*EXP(-0.1428*($A3+13))</f>
        <v>137.292346158450</v>
      </c>
      <c r="U3" s="412">
        <f>200000/T3</f>
        <v>1456.745445730670</v>
      </c>
    </row>
    <row r="4" ht="26" customHeight="1">
      <c r="A4" s="413">
        <f>A3+1</f>
        <v>1</v>
      </c>
      <c r="B4" s="16">
        <v>322</v>
      </c>
      <c r="C4" s="414">
        <f>'Italy-main'!H6/'Italy-main'!G5</f>
        <v>0.237942122186495</v>
      </c>
      <c r="D4" s="415">
        <f>1+435.68*EXP(-0.2528*$A4)</f>
        <v>339.359191824598</v>
      </c>
      <c r="E4" s="416">
        <f>100000/D4</f>
        <v>294.673026130043</v>
      </c>
      <c r="F4" s="416">
        <f>1+348.34*EXP(-0.2528*$A4)</f>
        <v>271.528922328729</v>
      </c>
      <c r="G4" s="416">
        <f>80000/F4</f>
        <v>294.627914086984</v>
      </c>
      <c r="H4" s="416">
        <f>1+217.34*EXP(-0.2528*$A4)</f>
        <v>169.791284316834</v>
      </c>
      <c r="I4" s="416">
        <f>50000/H4</f>
        <v>294.479190738077</v>
      </c>
      <c r="J4" s="416">
        <f>1+217.34*EXP(-0.27*$A4)</f>
        <v>166.912899299172</v>
      </c>
      <c r="K4" s="416">
        <f>50000/J4</f>
        <v>299.557435105005</v>
      </c>
      <c r="L4" s="416">
        <f>1+261.01*EXP(-0.26*$A4)</f>
        <v>202.252174410589</v>
      </c>
      <c r="M4" s="416">
        <f>60000/L4</f>
        <v>296.659356938210</v>
      </c>
      <c r="N4" s="416">
        <f>1+435.68*EXP(-0.27*$A4)</f>
        <v>333.589178092680</v>
      </c>
      <c r="O4" s="416">
        <f>100000/N4</f>
        <v>299.769916313704</v>
      </c>
      <c r="P4" s="416">
        <f>1+392.01*EXP(-0.2528*$A4)</f>
        <v>305.444057076664</v>
      </c>
      <c r="Q4" s="416">
        <f>90000/P4</f>
        <v>294.652974627726</v>
      </c>
      <c r="R4" s="416">
        <f>1+435.68*EXP(-0.2528*$A4)</f>
        <v>339.359191824598</v>
      </c>
      <c r="S4" s="416">
        <f>100000/R4</f>
        <v>294.673026130043</v>
      </c>
      <c r="T4" s="416">
        <f>1+872.36*EXP(-0.1428*($A4+13))</f>
        <v>119.155574344063</v>
      </c>
      <c r="U4" s="416">
        <f>200000/T4</f>
        <v>1678.477915120430</v>
      </c>
    </row>
    <row r="5" ht="26" customHeight="1">
      <c r="A5" s="413">
        <f>A4+1</f>
        <v>2</v>
      </c>
      <c r="B5" s="11">
        <v>400</v>
      </c>
      <c r="C5" s="410">
        <f>'Italy-main'!H7/'Italy-main'!G6</f>
        <v>0.527272727272727</v>
      </c>
      <c r="D5" s="417">
        <f>1+435.68*EXP(-0.2528*$A5)</f>
        <v>263.777595235483</v>
      </c>
      <c r="E5" s="418">
        <f>100000/D5</f>
        <v>379.107254771683</v>
      </c>
      <c r="F5" s="418">
        <f>1+348.34*EXP(-0.2528*$A5)</f>
        <v>211.099034897926</v>
      </c>
      <c r="G5" s="418">
        <f>80000/F5</f>
        <v>378.969046631042</v>
      </c>
      <c r="H5" s="418">
        <f>1+217.34*EXP(-0.2528*$A5)</f>
        <v>132.087225827396</v>
      </c>
      <c r="I5" s="418">
        <f>50000/H5</f>
        <v>378.537740396919</v>
      </c>
      <c r="J5" s="418">
        <f>1+217.34*EXP(-0.27*$A5)</f>
        <v>127.654505170963</v>
      </c>
      <c r="K5" s="418">
        <f>50000/J5</f>
        <v>391.682220169487</v>
      </c>
      <c r="L5" s="418">
        <f>1+261.01*EXP(-0.26*$A5)</f>
        <v>156.1758082257</v>
      </c>
      <c r="M5" s="418">
        <f>60000/L5</f>
        <v>384.182420322679</v>
      </c>
      <c r="N5" s="418">
        <f>1+435.68*EXP(-0.27*$A5)</f>
        <v>254.8917585943</v>
      </c>
      <c r="O5" s="418">
        <f>100000/N5</f>
        <v>392.323394649905</v>
      </c>
      <c r="P5" s="418">
        <f>1+392.01*EXP(-0.2528*$A5)</f>
        <v>237.438315066704</v>
      </c>
      <c r="Q5" s="418">
        <f>90000/P5</f>
        <v>379.045816488026</v>
      </c>
      <c r="R5" s="418">
        <f>1+435.68*EXP(-0.2528*$A5)</f>
        <v>263.777595235483</v>
      </c>
      <c r="S5" s="418">
        <f>100000/R5</f>
        <v>379.107254771683</v>
      </c>
      <c r="T5" s="418">
        <f>1+872.36*EXP(-0.1428*($A5+13))</f>
        <v>103.432309238739</v>
      </c>
      <c r="U5" s="418">
        <f>200000/T5</f>
        <v>1933.631777845810</v>
      </c>
    </row>
    <row r="6" ht="26" customHeight="1">
      <c r="A6" s="413">
        <f>A5+1</f>
        <v>3</v>
      </c>
      <c r="B6" s="16">
        <v>650</v>
      </c>
      <c r="C6" s="414">
        <f>'Italy-main'!H8/'Italy-main'!G7</f>
        <v>0.396258503401361</v>
      </c>
      <c r="D6" s="415">
        <f>1+435.68*EXP(-0.2528*$A6)</f>
        <v>205.079174516823</v>
      </c>
      <c r="E6" s="416">
        <f>100000/D6</f>
        <v>487.616552171156</v>
      </c>
      <c r="F6" s="416">
        <f>1+348.34*EXP(-0.2528*$A6)</f>
        <v>164.167782893844</v>
      </c>
      <c r="G6" s="416">
        <f>80000/F6</f>
        <v>487.306331302107</v>
      </c>
      <c r="H6" s="416">
        <f>1+217.34*EXP(-0.2528*$A6)</f>
        <v>102.805379612299</v>
      </c>
      <c r="I6" s="416">
        <f>50000/H6</f>
        <v>486.355871536691</v>
      </c>
      <c r="J6" s="416">
        <f>1+217.34*EXP(-0.27*$A6)</f>
        <v>97.685452112894</v>
      </c>
      <c r="K6" s="416">
        <f>50000/J6</f>
        <v>511.846942595050</v>
      </c>
      <c r="L6" s="416">
        <f>1+261.01*EXP(-0.26*$A6)</f>
        <v>120.648553010776</v>
      </c>
      <c r="M6" s="416">
        <f>60000/L6</f>
        <v>497.312222175105</v>
      </c>
      <c r="N6" s="416">
        <f>1+435.68*EXP(-0.27*$A6)</f>
        <v>194.815762292011</v>
      </c>
      <c r="O6" s="416">
        <f>100000/N6</f>
        <v>513.305488341899</v>
      </c>
      <c r="P6" s="416">
        <f>1+392.01*EXP(-0.2528*$A6)</f>
        <v>184.623478705334</v>
      </c>
      <c r="Q6" s="416">
        <f>90000/P6</f>
        <v>487.478627480762</v>
      </c>
      <c r="R6" s="416">
        <f>1+435.68*EXP(-0.2528*$A6)</f>
        <v>205.079174516823</v>
      </c>
      <c r="S6" s="416">
        <f>100000/R6</f>
        <v>487.616552171156</v>
      </c>
      <c r="T6" s="416">
        <f>1+872.36*EXP(-0.1428*($A6+13))</f>
        <v>89.8013793189923</v>
      </c>
      <c r="U6" s="416">
        <f>200000/T6</f>
        <v>2227.137283599620</v>
      </c>
    </row>
    <row r="7" ht="26" customHeight="1">
      <c r="A7" s="413">
        <f>A6+1</f>
        <v>4</v>
      </c>
      <c r="B7" s="11">
        <v>888</v>
      </c>
      <c r="C7" s="410">
        <f>'Italy-main'!H9/'Italy-main'!G8</f>
        <v>0.277710109622412</v>
      </c>
      <c r="D7" s="417">
        <f>1+435.68*EXP(-0.2528*$A7)</f>
        <v>159.492619715717</v>
      </c>
      <c r="E7" s="418">
        <f>100000/D7</f>
        <v>626.988259257652</v>
      </c>
      <c r="F7" s="418">
        <f>1+348.34*EXP(-0.2528*$A7)</f>
        <v>127.719884208072</v>
      </c>
      <c r="G7" s="418">
        <f>80000/F7</f>
        <v>626.370752651715</v>
      </c>
      <c r="H7" s="418">
        <f>1+217.34*EXP(-0.2528*$A7)</f>
        <v>80.06441876839391</v>
      </c>
      <c r="I7" s="418">
        <f>50000/H7</f>
        <v>624.497133297593</v>
      </c>
      <c r="J7" s="418">
        <f>1+217.34*EXP(-0.27*$A7)</f>
        <v>74.8076915436711</v>
      </c>
      <c r="K7" s="418">
        <f>50000/J7</f>
        <v>668.3804695511971</v>
      </c>
      <c r="L7" s="418">
        <f>1+261.01*EXP(-0.26*$A7)</f>
        <v>93.2552065380612</v>
      </c>
      <c r="M7" s="418">
        <f>60000/L7</f>
        <v>643.395711911394</v>
      </c>
      <c r="N7" s="418">
        <f>1+435.68*EXP(-0.27*$A7)</f>
        <v>148.954978612987</v>
      </c>
      <c r="O7" s="418">
        <f>100000/N7</f>
        <v>671.343790796136</v>
      </c>
      <c r="P7" s="418">
        <f>1+392.01*EXP(-0.2528*$A7)</f>
        <v>143.606251961894</v>
      </c>
      <c r="Q7" s="418">
        <f>90000/P7</f>
        <v>626.713661630007</v>
      </c>
      <c r="R7" s="418">
        <f>1+435.68*EXP(-0.2528*$A7)</f>
        <v>159.492619715717</v>
      </c>
      <c r="S7" s="418">
        <f>100000/R7</f>
        <v>626.988259257652</v>
      </c>
      <c r="T7" s="418">
        <f>1+872.36*EXP(-0.1428*($A7+13))</f>
        <v>77.9843521791197</v>
      </c>
      <c r="U7" s="418">
        <f>200000/T7</f>
        <v>2564.617059851010</v>
      </c>
    </row>
    <row r="8" ht="26" customHeight="1">
      <c r="A8" s="413">
        <f>A7+1</f>
        <v>5</v>
      </c>
      <c r="B8" s="16">
        <v>1128</v>
      </c>
      <c r="C8" s="414">
        <f>'Italy-main'!H10/'Italy-main'!G9</f>
        <v>0.5033365109628219</v>
      </c>
      <c r="D8" s="415">
        <f>1+435.68*EXP(-0.2528*$A8)</f>
        <v>124.089044062553</v>
      </c>
      <c r="E8" s="416">
        <f>100000/D8</f>
        <v>805.8729177540459</v>
      </c>
      <c r="F8" s="416">
        <f>1+348.34*EXP(-0.2528*$A8)</f>
        <v>99.4136008280157</v>
      </c>
      <c r="G8" s="416">
        <f>80000/F8</f>
        <v>804.718864759753</v>
      </c>
      <c r="H8" s="416">
        <f>1+217.34*EXP(-0.2528*$A8)</f>
        <v>62.403261192975</v>
      </c>
      <c r="I8" s="416">
        <f>50000/H8</f>
        <v>801.240176300733</v>
      </c>
      <c r="J8" s="416">
        <f>1+217.34*EXP(-0.27*$A8)</f>
        <v>57.3432782487781</v>
      </c>
      <c r="K8" s="416">
        <f>50000/J8</f>
        <v>871.941778129251</v>
      </c>
      <c r="L8" s="416">
        <f>1+261.01*EXP(-0.26*$A8)</f>
        <v>72.13352329980761</v>
      </c>
      <c r="M8" s="416">
        <f>60000/L8</f>
        <v>831.790785410866</v>
      </c>
      <c r="N8" s="416">
        <f>1+435.68*EXP(-0.27*$A8)</f>
        <v>113.945796758202</v>
      </c>
      <c r="O8" s="416">
        <f>100000/N8</f>
        <v>877.610257201539</v>
      </c>
      <c r="P8" s="416">
        <f>1+392.01*EXP(-0.2528*$A8)</f>
        <v>111.751322445285</v>
      </c>
      <c r="Q8" s="416">
        <f>90000/P8</f>
        <v>805.359596921685</v>
      </c>
      <c r="R8" s="416">
        <f>1+435.68*EXP(-0.2528*$A8)</f>
        <v>124.089044062553</v>
      </c>
      <c r="S8" s="416">
        <f>100000/R8</f>
        <v>805.8729177540459</v>
      </c>
      <c r="T8" s="416">
        <f>1+872.36*EXP(-0.1428*($A8+13))</f>
        <v>67.7398471272528</v>
      </c>
      <c r="U8" s="416">
        <f>200000/T8</f>
        <v>2952.471971545640</v>
      </c>
    </row>
    <row r="9" ht="26" customHeight="1">
      <c r="A9" s="413">
        <f>A8+1</f>
        <v>6</v>
      </c>
      <c r="B9" s="11">
        <v>1694</v>
      </c>
      <c r="C9" s="410">
        <f>'Italy-main'!H11/'Italy-main'!G10</f>
        <v>0.163601775523145</v>
      </c>
      <c r="D9" s="417">
        <f>1+435.68*EXP(-0.2528*$A9)</f>
        <v>96.5938061684446</v>
      </c>
      <c r="E9" s="418">
        <f>100000/D9</f>
        <v>1035.263066718950</v>
      </c>
      <c r="F9" s="418">
        <f>1+348.34*EXP(-0.2528*$A9)</f>
        <v>77.43028470601359</v>
      </c>
      <c r="G9" s="418">
        <f>80000/F9</f>
        <v>1033.1874705581</v>
      </c>
      <c r="H9" s="418">
        <f>1+217.34*EXP(-0.2528*$A9)</f>
        <v>48.6871966412269</v>
      </c>
      <c r="I9" s="418">
        <f>50000/H9</f>
        <v>1026.964036735310</v>
      </c>
      <c r="J9" s="418">
        <f>1+217.34*EXP(-0.27*$A9)</f>
        <v>44.0113032588328</v>
      </c>
      <c r="K9" s="418">
        <f>50000/J9</f>
        <v>1136.071788330090</v>
      </c>
      <c r="L9" s="418">
        <f>1+261.01*EXP(-0.26*$A9)</f>
        <v>55.8476159441116</v>
      </c>
      <c r="M9" s="418">
        <f>60000/L9</f>
        <v>1074.3520378747</v>
      </c>
      <c r="N9" s="418">
        <f>1+435.68*EXP(-0.27*$A9)</f>
        <v>87.2205052167492</v>
      </c>
      <c r="O9" s="418">
        <f>100000/N9</f>
        <v>1146.519384994310</v>
      </c>
      <c r="P9" s="418">
        <f>1+392.01*EXP(-0.2528*$A9)</f>
        <v>87.01204543722911</v>
      </c>
      <c r="Q9" s="418">
        <f>90000/P9</f>
        <v>1034.339550895010</v>
      </c>
      <c r="R9" s="418">
        <f>1+435.68*EXP(-0.2528*$A9)</f>
        <v>96.5938061684446</v>
      </c>
      <c r="S9" s="418">
        <f>100000/R9</f>
        <v>1035.263066718950</v>
      </c>
      <c r="T9" s="418">
        <f>1+872.36*EXP(-0.1428*($A9+13))</f>
        <v>58.8586046188381</v>
      </c>
      <c r="U9" s="418">
        <f>200000/T9</f>
        <v>3397.973861174220</v>
      </c>
    </row>
    <row r="10" ht="26" customHeight="1">
      <c r="A10" s="413">
        <f>A9+1</f>
        <v>7</v>
      </c>
      <c r="B10" s="16">
        <v>2036</v>
      </c>
      <c r="C10" s="414">
        <f>'Italy-main'!H12/'Italy-main'!G11</f>
        <v>0.233242506811989</v>
      </c>
      <c r="D10" s="415">
        <f>1+435.68*EXP(-0.2528*$A10)</f>
        <v>75.2403667797287</v>
      </c>
      <c r="E10" s="416">
        <f>100000/D10</f>
        <v>1329.073797483690</v>
      </c>
      <c r="F10" s="416">
        <f>1+348.34*EXP(-0.2528*$A10)</f>
        <v>60.3575315921105</v>
      </c>
      <c r="G10" s="416">
        <f>80000/F10</f>
        <v>1325.435250411350</v>
      </c>
      <c r="H10" s="416">
        <f>1+217.34*EXP(-0.2528*$A10)</f>
        <v>38.0349828220397</v>
      </c>
      <c r="I10" s="416">
        <f>50000/H10</f>
        <v>1314.579271244660</v>
      </c>
      <c r="J10" s="416">
        <f>1+217.34*EXP(-0.27*$A10)</f>
        <v>33.8339469324968</v>
      </c>
      <c r="K10" s="416">
        <f>50000/J10</f>
        <v>1477.805710925680</v>
      </c>
      <c r="L10" s="416">
        <f>1+261.01*EXP(-0.26*$A10)</f>
        <v>43.2903412512522</v>
      </c>
      <c r="M10" s="416">
        <f>60000/L10</f>
        <v>1385.990460360820</v>
      </c>
      <c r="N10" s="416">
        <f>1+435.68*EXP(-0.27*$A10)</f>
        <v>66.81896567383011</v>
      </c>
      <c r="O10" s="416">
        <f>100000/N10</f>
        <v>1496.581082804240</v>
      </c>
      <c r="P10" s="416">
        <f>1+392.01*EXP(-0.2528*$A10)</f>
        <v>67.7989491859196</v>
      </c>
      <c r="Q10" s="416">
        <f>90000/P10</f>
        <v>1327.4542021765</v>
      </c>
      <c r="R10" s="416">
        <f>1+435.68*EXP(-0.2528*$A10)</f>
        <v>75.2403667797287</v>
      </c>
      <c r="S10" s="416">
        <f>100000/R10</f>
        <v>1329.073797483690</v>
      </c>
      <c r="T10" s="416">
        <f>1+872.36*EXP(-0.1428*($A10+13))</f>
        <v>51.1592118132385</v>
      </c>
      <c r="U10" s="416">
        <f>200000/T10</f>
        <v>3909.364372737380</v>
      </c>
    </row>
    <row r="11" ht="26" customHeight="1">
      <c r="A11" s="413">
        <f>A10+1</f>
        <v>8</v>
      </c>
      <c r="B11" s="11">
        <v>2502</v>
      </c>
      <c r="C11" s="410">
        <f>'Italy-main'!H13/'Italy-main'!G12</f>
        <v>0.195757843570482</v>
      </c>
      <c r="D11" s="417">
        <f>1+435.68*EXP(-0.2528*$A11)</f>
        <v>58.6567905443233</v>
      </c>
      <c r="E11" s="418">
        <f>100000/D11</f>
        <v>1704.832451145380</v>
      </c>
      <c r="F11" s="418">
        <f>1+348.34*EXP(-0.2528*$A11)</f>
        <v>47.0984355908226</v>
      </c>
      <c r="G11" s="418">
        <f>80000/F11</f>
        <v>1698.570217809710</v>
      </c>
      <c r="H11" s="418">
        <f>1+217.34*EXP(-0.2528*$A11)</f>
        <v>29.7622265353085</v>
      </c>
      <c r="I11" s="418">
        <f>50000/H11</f>
        <v>1679.981836731280</v>
      </c>
      <c r="J11" s="418">
        <f>1+217.34*EXP(-0.27*$A11)</f>
        <v>26.0647618064125</v>
      </c>
      <c r="K11" s="418">
        <f>50000/J11</f>
        <v>1918.298750295850</v>
      </c>
      <c r="L11" s="418">
        <f>1+261.01*EXP(-0.26*$A11)</f>
        <v>33.608034685952</v>
      </c>
      <c r="M11" s="418">
        <f>60000/L11</f>
        <v>1785.287374303970</v>
      </c>
      <c r="N11" s="418">
        <f>1+435.68*EXP(-0.27*$A11)</f>
        <v>51.2448487338631</v>
      </c>
      <c r="O11" s="418">
        <f>100000/N11</f>
        <v>1951.415653880520</v>
      </c>
      <c r="P11" s="418">
        <f>1+392.01*EXP(-0.2528*$A11)</f>
        <v>52.8776130675729</v>
      </c>
      <c r="Q11" s="418">
        <f>90000/P11</f>
        <v>1702.043545062970</v>
      </c>
      <c r="R11" s="418">
        <f>1+435.68*EXP(-0.2528*$A11)</f>
        <v>58.6567905443233</v>
      </c>
      <c r="S11" s="418">
        <f>100000/R11</f>
        <v>1704.832451145380</v>
      </c>
      <c r="T11" s="418">
        <f>1+872.36*EXP(-0.1428*($A11+13))</f>
        <v>44.4843969414735</v>
      </c>
      <c r="U11" s="418">
        <f>200000/T11</f>
        <v>4495.958442757640</v>
      </c>
    </row>
    <row r="12" ht="26" customHeight="1">
      <c r="A12" s="413">
        <f>A11+1</f>
        <v>9</v>
      </c>
      <c r="B12" s="16">
        <v>3089</v>
      </c>
      <c r="C12" s="414">
        <f>'Italy-main'!H14/'Italy-main'!G13</f>
        <v>0.218033998521803</v>
      </c>
      <c r="D12" s="415">
        <f>1+435.68*EXP(-0.2528*$A12)</f>
        <v>45.7776006513436</v>
      </c>
      <c r="E12" s="416">
        <f>100000/D12</f>
        <v>2184.474471731950</v>
      </c>
      <c r="F12" s="416">
        <f>1+348.34*EXP(-0.2528*$A12)</f>
        <v>36.8011141454486</v>
      </c>
      <c r="G12" s="416">
        <f>80000/F12</f>
        <v>2173.847228750110</v>
      </c>
      <c r="H12" s="416">
        <f>1+217.34*EXP(-0.2528*$A12)</f>
        <v>23.3374121501171</v>
      </c>
      <c r="I12" s="416">
        <f>50000/H12</f>
        <v>2142.482623110770</v>
      </c>
      <c r="J12" s="416">
        <f>1+217.34*EXP(-0.27*$A12)</f>
        <v>20.1339251934528</v>
      </c>
      <c r="K12" s="416">
        <f>50000/J12</f>
        <v>2483.370704896590</v>
      </c>
      <c r="L12" s="416">
        <f>1+261.01*EXP(-0.26*$A12)</f>
        <v>26.142476854541</v>
      </c>
      <c r="M12" s="416">
        <f>60000/L12</f>
        <v>2295.115353217880</v>
      </c>
      <c r="N12" s="416">
        <f>1+435.68*EXP(-0.27*$A12)</f>
        <v>39.3558872194881</v>
      </c>
      <c r="O12" s="416">
        <f>100000/N12</f>
        <v>2540.915910300770</v>
      </c>
      <c r="P12" s="416">
        <f>1+392.01*EXP(-0.2528*$A12)</f>
        <v>41.2893573983961</v>
      </c>
      <c r="Q12" s="416">
        <f>90000/P12</f>
        <v>2179.738452492750</v>
      </c>
      <c r="R12" s="416">
        <f>1+435.68*EXP(-0.2528*$A12)</f>
        <v>45.7776006513436</v>
      </c>
      <c r="S12" s="416">
        <f>100000/R12</f>
        <v>2184.474471731950</v>
      </c>
      <c r="T12" s="416">
        <f>1+872.36*EXP(-0.1428*($A12+13))</f>
        <v>38.697816791941</v>
      </c>
      <c r="U12" s="416">
        <f>200000/T12</f>
        <v>5168.250216163380</v>
      </c>
    </row>
    <row r="13" ht="26" customHeight="1">
      <c r="A13" s="413">
        <f>A12+1</f>
        <v>10</v>
      </c>
      <c r="B13" s="11">
        <v>3858</v>
      </c>
      <c r="C13" s="410">
        <f>'Italy-main'!H15/'Italy-main'!G14</f>
        <v>0.188106796116505</v>
      </c>
      <c r="D13" s="417">
        <f>1+435.68*EXP(-0.2528*$A13)</f>
        <v>35.7753231000579</v>
      </c>
      <c r="E13" s="418">
        <f>100000/D13</f>
        <v>2795.222833356830</v>
      </c>
      <c r="F13" s="418">
        <f>1+348.34*EXP(-0.2528*$A13)</f>
        <v>28.8039755065052</v>
      </c>
      <c r="G13" s="418">
        <f>80000/F13</f>
        <v>2777.394390643490</v>
      </c>
      <c r="H13" s="418">
        <f>1+217.34*EXP(-0.2528*$A13)</f>
        <v>18.3477523011536</v>
      </c>
      <c r="I13" s="418">
        <f>50000/H13</f>
        <v>2725.129442523390</v>
      </c>
      <c r="J13" s="418">
        <f>1+217.34*EXP(-0.27*$A13)</f>
        <v>15.6064461388572</v>
      </c>
      <c r="K13" s="418">
        <f>50000/J13</f>
        <v>3203.804348224360</v>
      </c>
      <c r="L13" s="418">
        <f>1+261.01*EXP(-0.26*$A13)</f>
        <v>20.3861466497233</v>
      </c>
      <c r="M13" s="418">
        <f>60000/L13</f>
        <v>2943.175139025810</v>
      </c>
      <c r="N13" s="418">
        <f>1+435.68*EXP(-0.27*$A13)</f>
        <v>30.2800977904542</v>
      </c>
      <c r="O13" s="418">
        <f>100000/N13</f>
        <v>3302.499241978170</v>
      </c>
      <c r="P13" s="418">
        <f>1+392.01*EXP(-0.2528*$A13)</f>
        <v>32.2896493032815</v>
      </c>
      <c r="Q13" s="418">
        <f>90000/P13</f>
        <v>2787.270903894690</v>
      </c>
      <c r="R13" s="418">
        <f>1+435.68*EXP(-0.2528*$A13)</f>
        <v>35.7753231000579</v>
      </c>
      <c r="S13" s="418">
        <f>100000/R13</f>
        <v>2795.222833356830</v>
      </c>
      <c r="T13" s="418">
        <f>1+872.36*EXP(-0.1428*($A13+13))</f>
        <v>33.6812716936484</v>
      </c>
      <c r="U13" s="418">
        <f>200000/T13</f>
        <v>5938.018071856710</v>
      </c>
    </row>
    <row r="14" ht="26" customHeight="1">
      <c r="A14" s="413">
        <f>A13+1</f>
        <v>11</v>
      </c>
      <c r="B14" s="16">
        <v>4636</v>
      </c>
      <c r="C14" s="414">
        <f>'Italy-main'!H16/'Italy-main'!G15</f>
        <v>0.292390194075587</v>
      </c>
      <c r="D14" s="415">
        <f>1+435.68*EXP(-0.2528*$A14)</f>
        <v>28.0073223916059</v>
      </c>
      <c r="E14" s="416">
        <f>100000/D14</f>
        <v>3570.494837092</v>
      </c>
      <c r="F14" s="416">
        <f>1+348.34*EXP(-0.2528*$A14)</f>
        <v>22.5932121784154</v>
      </c>
      <c r="G14" s="416">
        <f>80000/F14</f>
        <v>3540.8865002573</v>
      </c>
      <c r="H14" s="416">
        <f>1+217.34*EXP(-0.2528*$A14)</f>
        <v>14.4726667475937</v>
      </c>
      <c r="I14" s="416">
        <f>50000/H14</f>
        <v>3454.788317316380</v>
      </c>
      <c r="J14" s="416">
        <f>1+217.34*EXP(-0.27*$A14)</f>
        <v>12.1502614675393</v>
      </c>
      <c r="K14" s="416">
        <f>50000/J14</f>
        <v>4115.137779839570</v>
      </c>
      <c r="L14" s="416">
        <f>1+261.01*EXP(-0.26*$A14)</f>
        <v>15.9477191168896</v>
      </c>
      <c r="M14" s="416">
        <f>60000/L14</f>
        <v>3762.293501674250</v>
      </c>
      <c r="N14" s="416">
        <f>1+435.68*EXP(-0.27*$A14)</f>
        <v>23.3518262454105</v>
      </c>
      <c r="O14" s="416">
        <f>100000/N14</f>
        <v>4282.320318294320</v>
      </c>
      <c r="P14" s="416">
        <f>1+392.01*EXP(-0.2528*$A14)</f>
        <v>25.3002672850106</v>
      </c>
      <c r="Q14" s="416">
        <f>90000/P14</f>
        <v>3557.274671691770</v>
      </c>
      <c r="R14" s="416">
        <f>1+435.68*EXP(-0.2528*$A14)</f>
        <v>28.0073223916059</v>
      </c>
      <c r="S14" s="416">
        <f>100000/R14</f>
        <v>3570.494837092</v>
      </c>
      <c r="T14" s="416">
        <f>1+872.36*EXP(-0.1428*($A14+13))</f>
        <v>29.3322911087625</v>
      </c>
      <c r="U14" s="416">
        <f>200000/T14</f>
        <v>6818.424079401470</v>
      </c>
    </row>
    <row r="15" ht="26" customHeight="1">
      <c r="A15" s="413">
        <f>A14+1</f>
        <v>12</v>
      </c>
      <c r="B15" s="11">
        <v>5883</v>
      </c>
      <c r="C15" s="410">
        <f>'Italy-main'!H17/'Italy-main'!G16</f>
        <v>0.262003556609366</v>
      </c>
      <c r="D15" s="417">
        <f>1+435.68*EXP(-0.2528*$A15)</f>
        <v>21.9745128942576</v>
      </c>
      <c r="E15" s="418">
        <f>100000/D15</f>
        <v>4550.726584075140</v>
      </c>
      <c r="F15" s="418">
        <f>1+348.34*EXP(-0.2528*$A15)</f>
        <v>17.7697893444402</v>
      </c>
      <c r="G15" s="418">
        <f>80000/F15</f>
        <v>4502.022981213920</v>
      </c>
      <c r="H15" s="418">
        <f>1+217.34*EXP(-0.2528*$A15)</f>
        <v>11.4631854398594</v>
      </c>
      <c r="I15" s="418">
        <f>50000/H15</f>
        <v>4361.789335287350</v>
      </c>
      <c r="J15" s="418">
        <f>1+217.34*EXP(-0.27*$A15)</f>
        <v>9.511880960813849</v>
      </c>
      <c r="K15" s="418">
        <f>50000/J15</f>
        <v>5256.5838666385</v>
      </c>
      <c r="L15" s="418">
        <f>1+261.01*EXP(-0.26*$A15)</f>
        <v>12.525462529224</v>
      </c>
      <c r="M15" s="418">
        <f>60000/L15</f>
        <v>4790.242265306370</v>
      </c>
      <c r="N15" s="418">
        <f>1+435.68*EXP(-0.27*$A15)</f>
        <v>18.0629258167267</v>
      </c>
      <c r="O15" s="418">
        <f>100000/N15</f>
        <v>5536.2016660334</v>
      </c>
      <c r="P15" s="418">
        <f>1+392.01*EXP(-0.2528*$A15)</f>
        <v>19.8721511193489</v>
      </c>
      <c r="Q15" s="418">
        <f>90000/P15</f>
        <v>4528.951066216970</v>
      </c>
      <c r="R15" s="418">
        <f>1+435.68*EXP(-0.2528*$A15)</f>
        <v>21.9745128942576</v>
      </c>
      <c r="S15" s="418">
        <f>100000/R15</f>
        <v>4550.726584075140</v>
      </c>
      <c r="T15" s="418">
        <f>1+872.36*EXP(-0.1428*($A15+13))</f>
        <v>25.5620405165466</v>
      </c>
      <c r="U15" s="418">
        <f>200000/T15</f>
        <v>7824.101517660050</v>
      </c>
    </row>
    <row r="16" ht="27" customHeight="1">
      <c r="A16" s="413">
        <f>A15+1</f>
        <v>13</v>
      </c>
      <c r="B16" s="25">
        <v>7375</v>
      </c>
      <c r="C16" s="414">
        <f>'Italy-main'!H18/'Italy-main'!G17</f>
        <v>0.250195710036011</v>
      </c>
      <c r="D16" s="415">
        <f>1+435.68*EXP(-0.2528*$A16)</f>
        <v>17.2892931321512</v>
      </c>
      <c r="E16" s="416">
        <f>100000/D16</f>
        <v>5783.926458742250</v>
      </c>
      <c r="F16" s="416">
        <f>1+348.34*EXP(-0.2528*$A16)</f>
        <v>14.0238073119114</v>
      </c>
      <c r="G16" s="416">
        <f>80000/F16</f>
        <v>5704.584940499750</v>
      </c>
      <c r="H16" s="416">
        <f>1+217.34*EXP(-0.2528*$A16)</f>
        <v>9.12595246360112</v>
      </c>
      <c r="I16" s="416">
        <f>50000/H16</f>
        <v>5478.880171623190</v>
      </c>
      <c r="J16" s="416">
        <f>1+217.34*EXP(-0.27*$A16)</f>
        <v>7.49779538372157</v>
      </c>
      <c r="K16" s="416">
        <f>50000/J16</f>
        <v>6668.626901789660</v>
      </c>
      <c r="L16" s="416">
        <f>1+261.01*EXP(-0.26*$A16)</f>
        <v>9.886726160277769</v>
      </c>
      <c r="M16" s="416">
        <f>60000/L16</f>
        <v>6068.742981985690</v>
      </c>
      <c r="N16" s="416">
        <f>1+435.68*EXP(-0.27*$A16)</f>
        <v>14.0254876818801</v>
      </c>
      <c r="O16" s="416">
        <f>100000/N16</f>
        <v>7129.876854777230</v>
      </c>
      <c r="P16" s="416">
        <f>1+392.01*EXP(-0.2528*$A16)</f>
        <v>15.6565502220313</v>
      </c>
      <c r="Q16" s="416">
        <f>90000/P16</f>
        <v>5748.392763646960</v>
      </c>
      <c r="R16" s="416">
        <f>1+435.68*EXP(-0.2528*$A16)</f>
        <v>17.2892931321512</v>
      </c>
      <c r="S16" s="416">
        <f>100000/R16</f>
        <v>5783.926458742250</v>
      </c>
      <c r="T16" s="416">
        <f>1+872.36*EXP(-0.1428*($A16+13))</f>
        <v>22.2935068336176</v>
      </c>
      <c r="U16" s="416">
        <f>200000/T16</f>
        <v>8971.222046520250</v>
      </c>
    </row>
    <row r="17" ht="28" customHeight="1">
      <c r="A17" s="419">
        <f>A16+1</f>
        <v>14</v>
      </c>
      <c r="B17" s="420">
        <v>9172</v>
      </c>
      <c r="C17" s="421">
        <f>'Italy-main'!H19/'Italy-main'!G18</f>
        <v>0.0662492172824045</v>
      </c>
      <c r="D17" s="417">
        <f>1+435.68*EXP(-0.2528*$A17)</f>
        <v>13.6506428102935</v>
      </c>
      <c r="E17" s="418">
        <f>100000/D17</f>
        <v>7325.662343504680</v>
      </c>
      <c r="F17" s="418">
        <f>1+348.34*EXP(-0.2528*$A17)</f>
        <v>11.1145907926405</v>
      </c>
      <c r="G17" s="418">
        <f>80000/F17</f>
        <v>7197.745872297140</v>
      </c>
      <c r="H17" s="418">
        <f>1+217.34*EXP(-0.2528*$A17)</f>
        <v>7.31080313163142</v>
      </c>
      <c r="I17" s="418">
        <f>50000/H17</f>
        <v>6839.193875111560</v>
      </c>
      <c r="J17" s="418">
        <f>1+217.34*EXP(-0.27*$A17)</f>
        <v>5.96028375432971</v>
      </c>
      <c r="K17" s="418">
        <f>50000/J17</f>
        <v>8388.862353017779</v>
      </c>
      <c r="L17" s="418">
        <f>1+261.01*EXP(-0.26*$A17)</f>
        <v>7.85212429848421</v>
      </c>
      <c r="M17" s="418">
        <f>60000/L17</f>
        <v>7641.244295073440</v>
      </c>
      <c r="N17" s="418">
        <f>1+435.68*EXP(-0.27*$A17)</f>
        <v>10.9433902000845</v>
      </c>
      <c r="O17" s="418">
        <f>100000/N17</f>
        <v>9137.936066579059</v>
      </c>
      <c r="P17" s="418">
        <f>1+392.01*EXP(-0.2528*$A17)</f>
        <v>12.382616801467</v>
      </c>
      <c r="Q17" s="418">
        <f>90000/P17</f>
        <v>7268.253669074010</v>
      </c>
      <c r="R17" s="418">
        <f>1+435.68*EXP(-0.2528*$A17)</f>
        <v>13.6506428102935</v>
      </c>
      <c r="S17" s="418">
        <f>100000/R17</f>
        <v>7325.662343504680</v>
      </c>
      <c r="T17" s="418">
        <f>1+872.36*EXP(-0.1428*($A17+13))</f>
        <v>19.4599253049791</v>
      </c>
      <c r="U17" s="418">
        <f>200000/T17</f>
        <v>10277.5317410302</v>
      </c>
    </row>
    <row r="18" ht="27" customHeight="1">
      <c r="A18" s="413">
        <f>A17+1</f>
        <v>15</v>
      </c>
      <c r="B18" s="36">
        <v>10149</v>
      </c>
      <c r="C18" s="414">
        <f>'Italy-main'!H20/'Italy-main'!G19</f>
        <v>0.243833685694151</v>
      </c>
      <c r="D18" s="415">
        <f>1+435.68*EXP(-0.2528*$A18)</f>
        <v>10.824782586652</v>
      </c>
      <c r="E18" s="416">
        <f>100000/D18</f>
        <v>9238.060829351860</v>
      </c>
      <c r="F18" s="416">
        <f>1+348.34*EXP(-0.2528*$A18)</f>
        <v>8.85522577633669</v>
      </c>
      <c r="G18" s="416">
        <f>80000/F18</f>
        <v>9034.213471301820</v>
      </c>
      <c r="H18" s="416">
        <f>1+217.34*EXP(-0.2528*$A18)</f>
        <v>5.90111606542176</v>
      </c>
      <c r="I18" s="416">
        <f>50000/H18</f>
        <v>8472.973492756821</v>
      </c>
      <c r="J18" s="416">
        <f>1+217.34*EXP(-0.27*$A18)</f>
        <v>4.78657890414752</v>
      </c>
      <c r="K18" s="416">
        <f>50000/J18</f>
        <v>10445.8739741396</v>
      </c>
      <c r="L18" s="416">
        <f>1+261.01*EXP(-0.26*$A18)</f>
        <v>6.2833413064694</v>
      </c>
      <c r="M18" s="416">
        <f>60000/L18</f>
        <v>9549.0595009097</v>
      </c>
      <c r="N18" s="416">
        <f>1+435.68*EXP(-0.27*$A18)</f>
        <v>8.590580182934531</v>
      </c>
      <c r="O18" s="416">
        <f>100000/N18</f>
        <v>11640.6573095788</v>
      </c>
      <c r="P18" s="416">
        <f>1+392.01*EXP(-0.2528*$A18)</f>
        <v>9.84000418149436</v>
      </c>
      <c r="Q18" s="416">
        <f>90000/P18</f>
        <v>9146.337576691159</v>
      </c>
      <c r="R18" s="416">
        <f>1+435.68*EXP(-0.2528*$A18)</f>
        <v>10.824782586652</v>
      </c>
      <c r="S18" s="416">
        <f>100000/R18</f>
        <v>9238.060829351860</v>
      </c>
      <c r="T18" s="416">
        <f>1+872.36*EXP(-0.1428*($A18+13))</f>
        <v>17.003415732697</v>
      </c>
      <c r="U18" s="416">
        <f>200000/T18</f>
        <v>11762.3425283549</v>
      </c>
    </row>
    <row r="19" ht="26" customHeight="1">
      <c r="A19" s="413">
        <f>A18+1</f>
        <v>16</v>
      </c>
      <c r="B19" s="11">
        <v>12462</v>
      </c>
      <c r="C19" s="410">
        <f>'Italy-main'!H21/'Italy-main'!G20</f>
        <v>0.212370160528801</v>
      </c>
      <c r="D19" s="417">
        <f>1+435.68*EXP(-0.2528*$A19)</f>
        <v>8.630154002644071</v>
      </c>
      <c r="E19" s="418">
        <f>100000/D19</f>
        <v>11587.2787402591</v>
      </c>
      <c r="F19" s="418">
        <f>1+348.34*EXP(-0.2528*$A19)</f>
        <v>7.10055050789808</v>
      </c>
      <c r="G19" s="418">
        <f>80000/F19</f>
        <v>11266.7320528196</v>
      </c>
      <c r="H19" s="418">
        <f>1+217.34*EXP(-0.2528*$A19)</f>
        <v>4.80632039784856</v>
      </c>
      <c r="I19" s="418">
        <f>50000/H19</f>
        <v>10402.9685624748</v>
      </c>
      <c r="J19" s="418">
        <f>1+217.34*EXP(-0.27*$A19)</f>
        <v>3.89059668911473</v>
      </c>
      <c r="K19" s="418">
        <f>50000/J19</f>
        <v>12851.499138909</v>
      </c>
      <c r="L19" s="418">
        <f>1+261.01*EXP(-0.26*$A19)</f>
        <v>5.07372869269472</v>
      </c>
      <c r="M19" s="418">
        <f>60000/L19</f>
        <v>11825.6224630989</v>
      </c>
      <c r="N19" s="418">
        <f>1+435.68*EXP(-0.27*$A19)</f>
        <v>6.7944932617719</v>
      </c>
      <c r="O19" s="418">
        <f>100000/N19</f>
        <v>14717.8010408272</v>
      </c>
      <c r="P19" s="418">
        <f>1+392.01*EXP(-0.2528*$A19)</f>
        <v>7.86535225527107</v>
      </c>
      <c r="Q19" s="418">
        <f>90000/P19</f>
        <v>11442.5898648958</v>
      </c>
      <c r="R19" s="418">
        <f>1+435.68*EXP(-0.2528*$A19)</f>
        <v>8.630154002644071</v>
      </c>
      <c r="S19" s="418">
        <f>100000/R19</f>
        <v>11587.2787402591</v>
      </c>
      <c r="T19" s="418">
        <f>1+872.36*EXP(-0.1428*($A19+13))</f>
        <v>14.8738001851207</v>
      </c>
      <c r="U19" s="418">
        <f>200000/T19</f>
        <v>13446.4627405761</v>
      </c>
    </row>
    <row r="20" ht="26" customHeight="1">
      <c r="A20" s="413">
        <f>A19+1</f>
        <v>17</v>
      </c>
      <c r="B20" s="40">
        <v>15113</v>
      </c>
      <c r="C20" s="414">
        <f>'Italy-main'!H22/'Italy-main'!G21</f>
        <v>0.164810343484695</v>
      </c>
      <c r="D20" s="415">
        <f>1+435.68*EXP(-0.2528*$A20)</f>
        <v>6.92575454882453</v>
      </c>
      <c r="E20" s="416">
        <f>100000/D20</f>
        <v>14438.8599530967</v>
      </c>
      <c r="F20" s="416">
        <f>1+348.34*EXP(-0.2528*$A20)</f>
        <v>5.73782900187646</v>
      </c>
      <c r="G20" s="416">
        <f>80000/F20</f>
        <v>13942.5556205731</v>
      </c>
      <c r="H20" s="416">
        <f>1+217.34*EXP(-0.2528*$A20)</f>
        <v>3.95607669308098</v>
      </c>
      <c r="I20" s="416">
        <f>50000/H20</f>
        <v>12638.7843004783</v>
      </c>
      <c r="J20" s="416">
        <f>1+217.34*EXP(-0.27*$A20)</f>
        <v>3.20662223886818</v>
      </c>
      <c r="K20" s="416">
        <f>50000/J20</f>
        <v>15592.7316270495</v>
      </c>
      <c r="L20" s="416">
        <f>1+261.01*EXP(-0.26*$A20)</f>
        <v>4.14105496863575</v>
      </c>
      <c r="M20" s="416">
        <f>60000/L20</f>
        <v>14489.0614721221</v>
      </c>
      <c r="N20" s="416">
        <f>1+435.68*EXP(-0.27*$A20)</f>
        <v>5.42339733610974</v>
      </c>
      <c r="O20" s="416">
        <f>100000/N20</f>
        <v>18438.6268979752</v>
      </c>
      <c r="P20" s="416">
        <f>1+392.01*EXP(-0.2528*$A20)</f>
        <v>6.3317917753505</v>
      </c>
      <c r="Q20" s="416">
        <f>90000/P20</f>
        <v>14213.9860553165</v>
      </c>
      <c r="R20" s="416">
        <f>1+435.68*EXP(-0.2528*$A20)</f>
        <v>6.92575454882453</v>
      </c>
      <c r="S20" s="416">
        <f>100000/R20</f>
        <v>14438.8599530967</v>
      </c>
      <c r="T20" s="416">
        <f>1+872.36*EXP(-0.1428*($A20+13))</f>
        <v>13.0275780365681</v>
      </c>
      <c r="U20" s="416">
        <f>200000/T20</f>
        <v>15352.0477435334</v>
      </c>
    </row>
    <row r="21" ht="26" customHeight="1">
      <c r="A21" s="422">
        <f>A20+1</f>
        <v>18</v>
      </c>
      <c r="B21" s="146">
        <v>17660</v>
      </c>
      <c r="C21" s="410">
        <f>'Italy-main'!H23/'Italy-main'!G22</f>
        <v>0.186894015379472</v>
      </c>
      <c r="D21" s="417">
        <f>1+435.68*EXP(-0.2528*$A21)</f>
        <v>5.60207840637901</v>
      </c>
      <c r="E21" s="418">
        <f>100000/D21</f>
        <v>17850.5177446519</v>
      </c>
      <c r="F21" s="418">
        <f>1+348.34*EXP(-0.2528*$A21)</f>
        <v>4.67950787752034</v>
      </c>
      <c r="G21" s="418">
        <f>80000/F21</f>
        <v>17095.8147937539</v>
      </c>
      <c r="H21" s="418">
        <f>1+217.34*EXP(-0.2528*$A21)</f>
        <v>3.29575771401582</v>
      </c>
      <c r="I21" s="418">
        <f>50000/H21</f>
        <v>15171.0181204661</v>
      </c>
      <c r="J21" s="418">
        <f>1+217.34*EXP(-0.27*$A21)</f>
        <v>2.68449016889965</v>
      </c>
      <c r="K21" s="418">
        <f>50000/J21</f>
        <v>18625.5105640765</v>
      </c>
      <c r="L21" s="418">
        <f>1+261.01*EXP(-0.26*$A21)</f>
        <v>3.42191541466277</v>
      </c>
      <c r="M21" s="418">
        <f>60000/L21</f>
        <v>17534.0394864532</v>
      </c>
      <c r="N21" s="418">
        <f>1+435.68*EXP(-0.27*$A21)</f>
        <v>4.37673082169043</v>
      </c>
      <c r="O21" s="418">
        <f>100000/N21</f>
        <v>22848.1037728925</v>
      </c>
      <c r="P21" s="418">
        <f>1+392.01*EXP(-0.2528*$A21)</f>
        <v>5.14079314194968</v>
      </c>
      <c r="Q21" s="418">
        <f>90000/P21</f>
        <v>17507.0261562532</v>
      </c>
      <c r="R21" s="418">
        <f>1+435.68*EXP(-0.2528*$A21)</f>
        <v>5.60207840637901</v>
      </c>
      <c r="S21" s="418">
        <f>100000/R21</f>
        <v>17850.5177446519</v>
      </c>
      <c r="T21" s="418">
        <f>1+872.36*EXP(-0.1428*($A21+13))</f>
        <v>11.4270374011068</v>
      </c>
      <c r="U21" s="418">
        <f>200000/T21</f>
        <v>17502.349294895</v>
      </c>
    </row>
    <row r="22" ht="26" customHeight="1">
      <c r="A22" s="422">
        <f>A21+1</f>
        <v>19</v>
      </c>
      <c r="B22" s="423">
        <v>21157</v>
      </c>
      <c r="C22" s="414">
        <f>'Italy-main'!H24/'Italy-main'!G23</f>
        <v>0.160732394366197</v>
      </c>
      <c r="D22" s="415">
        <f>1+435.68*EXP(-0.2528*$A22)</f>
        <v>4.57408081687439</v>
      </c>
      <c r="E22" s="416">
        <f>100000/D22</f>
        <v>21862.3159501439</v>
      </c>
      <c r="F22" s="416">
        <f>1+348.34*EXP(-0.2528*$A22)</f>
        <v>3.85759114889374</v>
      </c>
      <c r="G22" s="416">
        <f>80000/F22</f>
        <v>20738.3304534339</v>
      </c>
      <c r="H22" s="416">
        <f>1+217.34*EXP(-0.2528*$A22)</f>
        <v>2.78293868146227</v>
      </c>
      <c r="I22" s="416">
        <f>50000/H22</f>
        <v>17966.6193628557</v>
      </c>
      <c r="J22" s="416">
        <f>1+217.34*EXP(-0.27*$A22)</f>
        <v>2.28590525335001</v>
      </c>
      <c r="K22" s="416">
        <f>50000/J22</f>
        <v>21873.1725327306</v>
      </c>
      <c r="L22" s="416">
        <f>1+261.01*EXP(-0.26*$A22)</f>
        <v>2.86742172115783</v>
      </c>
      <c r="M22" s="416">
        <f>60000/L22</f>
        <v>20924.7211727798</v>
      </c>
      <c r="N22" s="416">
        <f>1+435.68*EXP(-0.27*$A22)</f>
        <v>3.57772706717371</v>
      </c>
      <c r="O22" s="416">
        <f>100000/N22</f>
        <v>27950.7067259317</v>
      </c>
      <c r="P22" s="416">
        <f>1+392.01*EXP(-0.2528*$A22)</f>
        <v>4.21583598288407</v>
      </c>
      <c r="Q22" s="416">
        <f>90000/P22</f>
        <v>21348.0790916421</v>
      </c>
      <c r="R22" s="416">
        <f>1+435.68*EXP(-0.2528*$A22)</f>
        <v>4.57408081687439</v>
      </c>
      <c r="S22" s="416">
        <f>100000/R22</f>
        <v>21862.3159501439</v>
      </c>
      <c r="T22" s="416">
        <f>1+872.36*EXP(-0.1428*($A22+13))</f>
        <v>10.0394848101192</v>
      </c>
      <c r="U22" s="416">
        <f>200000/T22</f>
        <v>19921.3409634737</v>
      </c>
    </row>
    <row r="23" ht="26" customHeight="1">
      <c r="A23" s="424">
        <f>A22+1</f>
        <v>20</v>
      </c>
      <c r="B23" s="425">
        <v>24747</v>
      </c>
      <c r="C23" s="426">
        <f>'Italy-main'!H25/'Italy-main'!G24</f>
        <v>0.119885453574722</v>
      </c>
      <c r="D23" s="417">
        <f>1+435.68*EXP(-0.2528*$A23)</f>
        <v>3.77571404864446</v>
      </c>
      <c r="E23" s="418">
        <f>100000/D23</f>
        <v>26485.056524845</v>
      </c>
      <c r="F23" s="418">
        <f>1+348.34*EXP(-0.2528*$A23)</f>
        <v>3.2192715564286</v>
      </c>
      <c r="G23" s="418">
        <f>80000/F23</f>
        <v>24850.3422584053</v>
      </c>
      <c r="H23" s="418">
        <f>1+217.34*EXP(-0.2528*$A23)</f>
        <v>2.38467152803064</v>
      </c>
      <c r="I23" s="418">
        <f>50000/H23</f>
        <v>20967.2482823209</v>
      </c>
      <c r="J23" s="418">
        <f>1+217.34*EXP(-0.27*$A23)</f>
        <v>1.98163370206744</v>
      </c>
      <c r="K23" s="418">
        <f>50000/J23</f>
        <v>25231.7065196433</v>
      </c>
      <c r="L23" s="418">
        <f>1+261.01*EXP(-0.26*$A23)</f>
        <v>2.43987847946277</v>
      </c>
      <c r="M23" s="418">
        <f>60000/L23</f>
        <v>24591.388671624</v>
      </c>
      <c r="N23" s="418">
        <f>1+435.68*EXP(-0.27*$A23)</f>
        <v>2.96778398507749</v>
      </c>
      <c r="O23" s="418">
        <f>100000/N23</f>
        <v>33695.1747508635</v>
      </c>
      <c r="P23" s="418">
        <f>1+392.01*EXP(-0.2528*$A23)</f>
        <v>3.49749280253653</v>
      </c>
      <c r="Q23" s="418">
        <f>90000/P23</f>
        <v>25732.7191451911</v>
      </c>
      <c r="R23" s="418">
        <f>1+435.68*EXP(-0.2528*$A23)</f>
        <v>3.77571404864446</v>
      </c>
      <c r="S23" s="418">
        <f>100000/R23</f>
        <v>26485.056524845</v>
      </c>
      <c r="T23" s="418">
        <f>1+872.36*EXP(-0.1428*($A23+13))</f>
        <v>8.83657739864838</v>
      </c>
      <c r="U23" s="418">
        <f>200000/T23</f>
        <v>22633.1973316492</v>
      </c>
    </row>
    <row r="24" ht="26" customHeight="1">
      <c r="A24" s="422">
        <f>A23+1</f>
        <v>21</v>
      </c>
      <c r="B24" s="427">
        <v>27980</v>
      </c>
      <c r="C24" s="428">
        <f>'Italy-main'!H26/'Italy-main'!G25</f>
        <v>0.129545356043861</v>
      </c>
      <c r="D24" s="415">
        <f>1+435.68*EXP(-0.2528*$A24)</f>
        <v>3.15568390156887</v>
      </c>
      <c r="E24" s="416">
        <f>100000/D24</f>
        <v>31688.8519633682</v>
      </c>
      <c r="F24" s="416">
        <f>1+348.34*EXP(-0.2528*$A24)</f>
        <v>2.72353775769487</v>
      </c>
      <c r="G24" s="416">
        <f>80000/F24</f>
        <v>29373.5600962294</v>
      </c>
      <c r="H24" s="416">
        <f>1+217.34*EXP(-0.2528*$A24)</f>
        <v>2.07536802048976</v>
      </c>
      <c r="I24" s="416">
        <f>50000/H24</f>
        <v>24092.1125826159</v>
      </c>
      <c r="J24" s="416">
        <f>1+217.34*EXP(-0.27*$A24)</f>
        <v>1.74935903910825</v>
      </c>
      <c r="K24" s="416">
        <f>50000/J24</f>
        <v>28581.8970732777</v>
      </c>
      <c r="L24" s="416">
        <f>1+261.01*EXP(-0.26*$A24)</f>
        <v>2.1102205849542</v>
      </c>
      <c r="M24" s="416">
        <f>60000/L24</f>
        <v>28433.0464918208</v>
      </c>
      <c r="N24" s="416">
        <f>1+435.68*EXP(-0.27*$A24)</f>
        <v>2.50216594349261</v>
      </c>
      <c r="O24" s="416">
        <f>100000/N24</f>
        <v>39965.3749025201</v>
      </c>
      <c r="P24" s="416">
        <f>1+392.01*EXP(-0.2528*$A24)</f>
        <v>2.93961082963187</v>
      </c>
      <c r="Q24" s="416">
        <f>90000/P24</f>
        <v>30616.2976040168</v>
      </c>
      <c r="R24" s="416">
        <f>1+435.68*EXP(-0.2528*$A24)</f>
        <v>3.15568390156887</v>
      </c>
      <c r="S24" s="416">
        <f>100000/R24</f>
        <v>31688.8519633682</v>
      </c>
      <c r="T24" s="416">
        <f>1+872.36*EXP(-0.1428*($A24+13))</f>
        <v>7.79374395941897</v>
      </c>
      <c r="U24" s="416">
        <f>200000/T24</f>
        <v>25661.6076998904</v>
      </c>
    </row>
    <row r="25" ht="27" customHeight="1">
      <c r="A25" s="422">
        <f>A24+1</f>
        <v>22</v>
      </c>
      <c r="B25" s="71">
        <v>31506</v>
      </c>
      <c r="C25" s="429">
        <f>'Italy-main'!H27/'Italy-main'!G26</f>
        <v>0.1016038677001</v>
      </c>
      <c r="D25" s="417">
        <f>1+435.68*EXP(-0.2528*$A25)</f>
        <v>2.67415411027391</v>
      </c>
      <c r="E25" s="418">
        <f>100000/D25</f>
        <v>37395.0026349667</v>
      </c>
      <c r="F25" s="418">
        <f>1+348.34*EXP(-0.2528*$A25)</f>
        <v>2.33853939307018</v>
      </c>
      <c r="G25" s="418">
        <f>80000/F25</f>
        <v>34209.3873796032</v>
      </c>
      <c r="H25" s="418">
        <f>1+217.34*EXP(-0.2528*$A25)</f>
        <v>1.83515574349737</v>
      </c>
      <c r="I25" s="418">
        <f>50000/H25</f>
        <v>27245.6439608291</v>
      </c>
      <c r="J25" s="418">
        <f>1+217.34*EXP(-0.27*$A25)</f>
        <v>1.57204532435121</v>
      </c>
      <c r="K25" s="418">
        <f>50000/J25</f>
        <v>31805.698745127</v>
      </c>
      <c r="L25" s="418">
        <f>1+261.01*EXP(-0.26*$A25)</f>
        <v>1.8560373426207</v>
      </c>
      <c r="M25" s="418">
        <f>60000/L25</f>
        <v>32326.935790678</v>
      </c>
      <c r="N25" s="418">
        <f>1+435.68*EXP(-0.27*$A25)</f>
        <v>2.14672267835343</v>
      </c>
      <c r="O25" s="418">
        <f>100000/N25</f>
        <v>46582.635478888</v>
      </c>
      <c r="P25" s="418">
        <f>1+392.01*EXP(-0.2528*$A25)</f>
        <v>2.50634675167205</v>
      </c>
      <c r="Q25" s="418">
        <f>90000/P25</f>
        <v>35908.8382084237</v>
      </c>
      <c r="R25" s="418">
        <f>1+435.68*EXP(-0.2528*$A25)</f>
        <v>2.67415411027391</v>
      </c>
      <c r="S25" s="418">
        <f>100000/R25</f>
        <v>37395.0026349667</v>
      </c>
      <c r="T25" s="418">
        <f>1+872.36*EXP(-0.1428*($A25+13))</f>
        <v>6.88968303868247</v>
      </c>
      <c r="U25" s="418">
        <f>200000/T25</f>
        <v>29028.9116171368</v>
      </c>
    </row>
    <row r="26" ht="28" customHeight="1">
      <c r="A26" s="430">
        <f>A25+1</f>
        <v>23</v>
      </c>
      <c r="B26" s="73">
        <v>35713</v>
      </c>
      <c r="C26" s="431">
        <f>'Italy-main'!H28/'Italy-main'!G27</f>
        <v>0.156043190525949</v>
      </c>
      <c r="D26" s="415">
        <f>1+435.68*EXP(-0.2528*$A26)</f>
        <v>2.30018690723033</v>
      </c>
      <c r="E26" s="416">
        <f>100000/D26</f>
        <v>43474.7279387007</v>
      </c>
      <c r="F26" s="416">
        <f>1+348.34*EXP(-0.2528*$A26)</f>
        <v>2.03954073463233</v>
      </c>
      <c r="G26" s="416">
        <f>80000/F26</f>
        <v>39224.5168932219</v>
      </c>
      <c r="H26" s="416">
        <f>1+217.34*EXP(-0.2528*$A26)</f>
        <v>1.64860131843886</v>
      </c>
      <c r="I26" s="416">
        <f>50000/H26</f>
        <v>30328.7395447114</v>
      </c>
      <c r="J26" s="416">
        <f>1+217.34*EXP(-0.27*$A26)</f>
        <v>1.43668767044099</v>
      </c>
      <c r="K26" s="416">
        <f>50000/J26</f>
        <v>34802.275420553</v>
      </c>
      <c r="L26" s="416">
        <f>1+261.01*EXP(-0.26*$A26)</f>
        <v>1.66004895053476</v>
      </c>
      <c r="M26" s="416">
        <f>60000/L26</f>
        <v>36143.5125034547</v>
      </c>
      <c r="N26" s="416">
        <f>1+435.68*EXP(-0.27*$A26)</f>
        <v>1.87538457834604</v>
      </c>
      <c r="O26" s="416">
        <f>100000/N26</f>
        <v>53322.3964591802</v>
      </c>
      <c r="P26" s="416">
        <f>1+392.01*EXP(-0.2528*$A26)</f>
        <v>2.16986382093133</v>
      </c>
      <c r="Q26" s="416">
        <f>90000/P26</f>
        <v>41477.2572968985</v>
      </c>
      <c r="R26" s="416">
        <f>1+435.68*EXP(-0.2528*$A26)</f>
        <v>2.30018690723033</v>
      </c>
      <c r="S26" s="416">
        <f>100000/R26</f>
        <v>43474.7279387007</v>
      </c>
      <c r="T26" s="416">
        <f>1+872.36*EXP(-0.1428*($A26+13))</f>
        <v>6.10592782173538</v>
      </c>
      <c r="U26" s="416">
        <f>200000/T26</f>
        <v>32755.0547335421</v>
      </c>
    </row>
    <row r="27" ht="27" customHeight="1">
      <c r="A27" s="422">
        <f>A26+1</f>
        <v>24</v>
      </c>
      <c r="B27" s="76">
        <v>41035</v>
      </c>
      <c r="C27" s="429">
        <f>'Italy-main'!H29/'Italy-main'!G28</f>
        <v>0.140705031636035</v>
      </c>
      <c r="D27" s="417">
        <f>1+435.68*EXP(-0.2528*$A27)</f>
        <v>2.00975530469927</v>
      </c>
      <c r="E27" s="418">
        <f>100000/D27</f>
        <v>49757.3011829734</v>
      </c>
      <c r="F27" s="418">
        <f>1+348.34*EXP(-0.2528*$A27)</f>
        <v>1.80733144243239</v>
      </c>
      <c r="G27" s="418">
        <f>80000/F27</f>
        <v>44264.1554956474</v>
      </c>
      <c r="H27" s="418">
        <f>1+217.34*EXP(-0.2528*$A27)</f>
        <v>1.50371882556771</v>
      </c>
      <c r="I27" s="418">
        <f>50000/H27</f>
        <v>33250.8971423718</v>
      </c>
      <c r="J27" s="418">
        <f>1+217.34*EXP(-0.27*$A27)</f>
        <v>1.33335841304438</v>
      </c>
      <c r="K27" s="418">
        <f>50000/J27</f>
        <v>37499.2946463944</v>
      </c>
      <c r="L27" s="418">
        <f>1+261.01*EXP(-0.26*$A27)</f>
        <v>1.5089317900178</v>
      </c>
      <c r="M27" s="418">
        <f>60000/L27</f>
        <v>39763.2287933255</v>
      </c>
      <c r="N27" s="418">
        <f>1+435.68*EXP(-0.27*$A27)</f>
        <v>1.66825063676808</v>
      </c>
      <c r="O27" s="418">
        <f>100000/N27</f>
        <v>59943.0312184571</v>
      </c>
      <c r="P27" s="418">
        <f>1+392.01*EXP(-0.2528*$A27)</f>
        <v>1.90854337356583</v>
      </c>
      <c r="Q27" s="418">
        <f>90000/P27</f>
        <v>47156.3817969975</v>
      </c>
      <c r="R27" s="418">
        <f>1+435.68*EXP(-0.2528*$A27)</f>
        <v>2.00975530469927</v>
      </c>
      <c r="S27" s="418">
        <f>100000/R27</f>
        <v>49757.3011829734</v>
      </c>
      <c r="T27" s="418">
        <f>1+872.36*EXP(-0.1428*($A27+13))</f>
        <v>5.42646892023639</v>
      </c>
      <c r="U27" s="418">
        <f>200000/T27</f>
        <v>36856.3798926702</v>
      </c>
    </row>
    <row r="28" ht="26" customHeight="1">
      <c r="A28" s="422">
        <f>A27+1</f>
        <v>25</v>
      </c>
      <c r="B28" s="49">
        <v>47021</v>
      </c>
      <c r="C28" s="428">
        <f>'Italy-main'!H30/'Italy-main'!G29</f>
        <v>0.127337559429477</v>
      </c>
      <c r="D28" s="415">
        <f>1+435.68*EXP(-0.2528*$A28)</f>
        <v>1.78419938679454</v>
      </c>
      <c r="E28" s="416">
        <f>100000/D28</f>
        <v>56047.5475667875</v>
      </c>
      <c r="F28" s="416">
        <f>1+348.34*EXP(-0.2528*$A28)</f>
        <v>1.62699232096036</v>
      </c>
      <c r="G28" s="416">
        <f>80000/F28</f>
        <v>49170.4840701268</v>
      </c>
      <c r="H28" s="416">
        <f>1+217.34*EXP(-0.2528*$A28)</f>
        <v>1.39119972164416</v>
      </c>
      <c r="I28" s="416">
        <f>50000/H28</f>
        <v>35940.2027056967</v>
      </c>
      <c r="J28" s="416">
        <f>1+217.34*EXP(-0.27*$A28)</f>
        <v>1.25447897678275</v>
      </c>
      <c r="K28" s="416">
        <f>50000/J28</f>
        <v>39857.1844768818</v>
      </c>
      <c r="L28" s="416">
        <f>1+261.01*EXP(-0.26*$A28)</f>
        <v>1.39241266375908</v>
      </c>
      <c r="M28" s="416">
        <f>60000/L28</f>
        <v>43090.6738796951</v>
      </c>
      <c r="N28" s="416">
        <f>1+435.68*EXP(-0.27*$A28)</f>
        <v>1.5101288331863</v>
      </c>
      <c r="O28" s="416">
        <f>100000/N28</f>
        <v>66219.515714434</v>
      </c>
      <c r="P28" s="416">
        <f>1+392.01*EXP(-0.2528*$A28)</f>
        <v>1.70559585387745</v>
      </c>
      <c r="Q28" s="416">
        <f>90000/P28</f>
        <v>52767.4828684631</v>
      </c>
      <c r="R28" s="416">
        <f>1+435.68*EXP(-0.2528*$A28)</f>
        <v>1.78419938679454</v>
      </c>
      <c r="S28" s="416">
        <f>100000/R28</f>
        <v>56047.5475667875</v>
      </c>
      <c r="T28" s="416">
        <f>1+872.36*EXP(-0.1428*($A28+13))</f>
        <v>4.83742735618212</v>
      </c>
      <c r="U28" s="416">
        <f>200000/T28</f>
        <v>41344.2901099909</v>
      </c>
    </row>
    <row r="29" ht="26" customHeight="1">
      <c r="A29" s="422">
        <f>A28+1</f>
        <v>26</v>
      </c>
      <c r="B29" s="45">
        <v>53578</v>
      </c>
      <c r="C29" s="429">
        <f>'Italy-main'!H31/'Italy-main'!G30</f>
        <v>0.0927110423841991</v>
      </c>
      <c r="D29" s="417">
        <f>1+435.68*EXP(-0.2528*$A29)</f>
        <v>1.60902743009812</v>
      </c>
      <c r="E29" s="418">
        <f>100000/D29</f>
        <v>62149.3444607727</v>
      </c>
      <c r="F29" s="418">
        <f>1+348.34*EXP(-0.2528*$A29)</f>
        <v>1.48693677699316</v>
      </c>
      <c r="G29" s="418">
        <f>80000/F29</f>
        <v>53801.8840059721</v>
      </c>
      <c r="H29" s="418">
        <f>1+217.34*EXP(-0.2528*$A29)</f>
        <v>1.30381477611441</v>
      </c>
      <c r="I29" s="418">
        <f>50000/H29</f>
        <v>38349.0054845125</v>
      </c>
      <c r="J29" s="418">
        <f>1+217.34*EXP(-0.27*$A29)</f>
        <v>1.19426403261578</v>
      </c>
      <c r="K29" s="418">
        <f>50000/J29</f>
        <v>41866.7887790991</v>
      </c>
      <c r="L29" s="418">
        <f>1+261.01*EXP(-0.26*$A29)</f>
        <v>1.30257040668084</v>
      </c>
      <c r="M29" s="418">
        <f>60000/L29</f>
        <v>46062.7691925611</v>
      </c>
      <c r="N29" s="418">
        <f>1+435.68*EXP(-0.27*$A29)</f>
        <v>1.38942189072441</v>
      </c>
      <c r="O29" s="418">
        <f>100000/N29</f>
        <v>71972.379784417</v>
      </c>
      <c r="P29" s="418">
        <f>1+392.01*EXP(-0.2528*$A29)</f>
        <v>1.54798210354564</v>
      </c>
      <c r="Q29" s="418">
        <f>90000/P29</f>
        <v>58140.2070436446</v>
      </c>
      <c r="R29" s="418">
        <f>1+435.68*EXP(-0.2528*$A29)</f>
        <v>1.60902743009812</v>
      </c>
      <c r="S29" s="418">
        <f>100000/R29</f>
        <v>62149.3444607727</v>
      </c>
      <c r="T29" s="418">
        <f>1+872.36*EXP(-0.1428*($A29+13))</f>
        <v>4.32677106274327</v>
      </c>
      <c r="U29" s="418">
        <f>200000/T29</f>
        <v>46223.8461660589</v>
      </c>
    </row>
    <row r="30" ht="26" customHeight="1">
      <c r="A30" s="422">
        <f>A29+1</f>
        <v>27</v>
      </c>
      <c r="B30" s="49">
        <v>59138</v>
      </c>
      <c r="C30" s="428">
        <f>'Italy-main'!H32/'Italy-main'!G31</f>
        <v>0.0810497877267464</v>
      </c>
      <c r="D30" s="415">
        <f>1+435.68*EXP(-0.2528*$A30)</f>
        <v>1.472984826127</v>
      </c>
      <c r="E30" s="416">
        <f>100000/D30</f>
        <v>67889.3619447089</v>
      </c>
      <c r="F30" s="416">
        <f>1+348.34*EXP(-0.2528*$A30)</f>
        <v>1.37816639352984</v>
      </c>
      <c r="G30" s="416">
        <f>80000/F30</f>
        <v>58048.1430802411</v>
      </c>
      <c r="H30" s="416">
        <f>1+217.34*EXP(-0.2528*$A30)</f>
        <v>1.2359496008778</v>
      </c>
      <c r="I30" s="416">
        <f>50000/H30</f>
        <v>40454.7240150317</v>
      </c>
      <c r="J30" s="416">
        <f>1+217.34*EXP(-0.27*$A30)</f>
        <v>1.14829717898607</v>
      </c>
      <c r="K30" s="416">
        <f>50000/J30</f>
        <v>43542.7352039211</v>
      </c>
      <c r="L30" s="416">
        <f>1+261.01*EXP(-0.26*$A30)</f>
        <v>1.23329739188849</v>
      </c>
      <c r="M30" s="416">
        <f>60000/L30</f>
        <v>48650.066394874</v>
      </c>
      <c r="N30" s="416">
        <f>1+435.68*EXP(-0.27*$A30)</f>
        <v>1.2972766860249</v>
      </c>
      <c r="O30" s="416">
        <f>100000/N30</f>
        <v>77084.5580416764</v>
      </c>
      <c r="P30" s="416">
        <f>1+392.01*EXP(-0.2528*$A30)</f>
        <v>1.42557560982842</v>
      </c>
      <c r="Q30" s="416">
        <f>90000/P30</f>
        <v>63132.3932448818</v>
      </c>
      <c r="R30" s="416">
        <f>1+435.68*EXP(-0.2528*$A30)</f>
        <v>1.472984826127</v>
      </c>
      <c r="S30" s="416">
        <f>100000/R30</f>
        <v>67889.3619447089</v>
      </c>
      <c r="T30" s="416">
        <f>1+872.36*EXP(-0.1428*($A30+13))</f>
        <v>3.88406911106118</v>
      </c>
      <c r="U30" s="416">
        <f>200000/T30</f>
        <v>51492.3896257236</v>
      </c>
    </row>
    <row r="31" ht="26" customHeight="1">
      <c r="A31" s="422">
        <f>A30+1</f>
        <v>28</v>
      </c>
      <c r="B31" s="45">
        <v>63927</v>
      </c>
      <c r="C31" s="429">
        <f>'Italy-main'!H33/'Italy-main'!G32</f>
        <v>0.0716410805664644</v>
      </c>
      <c r="D31" s="417">
        <f>1+435.68*EXP(-0.2528*$A31)</f>
        <v>1.36733098492846</v>
      </c>
      <c r="E31" s="418">
        <f>100000/D31</f>
        <v>73135.181680412294</v>
      </c>
      <c r="F31" s="418">
        <f>1+348.34*EXP(-0.2528*$A31)</f>
        <v>1.29369279124582</v>
      </c>
      <c r="G31" s="418">
        <f>80000/F31</f>
        <v>61838.4832483764</v>
      </c>
      <c r="H31" s="418">
        <f>1+217.34*EXP(-0.2528*$A31)</f>
        <v>1.1832439319325</v>
      </c>
      <c r="I31" s="418">
        <f>50000/H31</f>
        <v>42256.7136417416</v>
      </c>
      <c r="J31" s="418">
        <f>1+217.34*EXP(-0.27*$A31)</f>
        <v>1.11320702550597</v>
      </c>
      <c r="K31" s="418">
        <f>50000/J31</f>
        <v>44915.2752851827</v>
      </c>
      <c r="L31" s="418">
        <f>1+261.01*EXP(-0.26*$A31)</f>
        <v>1.17988432397946</v>
      </c>
      <c r="M31" s="418">
        <f>60000/L31</f>
        <v>50852.4427188207</v>
      </c>
      <c r="N31" s="418">
        <f>1+435.68*EXP(-0.27*$A31)</f>
        <v>1.22693492625582</v>
      </c>
      <c r="O31" s="418">
        <f>100000/N31</f>
        <v>81503.9150488326</v>
      </c>
      <c r="P31" s="418">
        <f>1+392.01*EXP(-0.2528*$A31)</f>
        <v>1.33051188808714</v>
      </c>
      <c r="Q31" s="418">
        <f>90000/P31</f>
        <v>67643.1385587932</v>
      </c>
      <c r="R31" s="418">
        <f>1+435.68*EXP(-0.2528*$A31)</f>
        <v>1.36733098492846</v>
      </c>
      <c r="S31" s="418">
        <f>100000/R31</f>
        <v>73135.181680412294</v>
      </c>
      <c r="T31" s="418">
        <f>1+872.36*EXP(-0.1428*($A31+13))</f>
        <v>3.50027864271437</v>
      </c>
      <c r="U31" s="418">
        <f>200000/T31</f>
        <v>57138.3082361996</v>
      </c>
    </row>
    <row r="32" ht="26" customHeight="1">
      <c r="A32" s="422">
        <f>A31+1</f>
        <v>29</v>
      </c>
      <c r="B32" s="49">
        <v>69176</v>
      </c>
      <c r="C32" s="428">
        <f>'Italy-main'!H34/'Italy-main'!G33</f>
        <v>0.0646122524523413</v>
      </c>
      <c r="D32" s="415">
        <f>1+435.68*EXP(-0.2528*$A32)</f>
        <v>1.28527776164278</v>
      </c>
      <c r="E32" s="416">
        <f>100000/D32</f>
        <v>77804.1937582308</v>
      </c>
      <c r="F32" s="416">
        <f>1+348.34*EXP(-0.2528*$A32)</f>
        <v>1.22808863269061</v>
      </c>
      <c r="G32" s="416">
        <f>80000/F32</f>
        <v>65141.8780945221</v>
      </c>
      <c r="H32" s="416">
        <f>1+217.34*EXP(-0.2528*$A32)</f>
        <v>1.14231148713607</v>
      </c>
      <c r="I32" s="416">
        <f>50000/H32</f>
        <v>43770.8983609688</v>
      </c>
      <c r="J32" s="416">
        <f>1+217.34*EXP(-0.27*$A32)</f>
        <v>1.08641992188613</v>
      </c>
      <c r="K32" s="416">
        <f>50000/J32</f>
        <v>46022.720122064</v>
      </c>
      <c r="L32" s="416">
        <f>1+261.01*EXP(-0.26*$A32)</f>
        <v>1.13870009326556</v>
      </c>
      <c r="M32" s="416">
        <f>60000/L32</f>
        <v>52691.6616191119</v>
      </c>
      <c r="N32" s="416">
        <f>1+435.68*EXP(-0.27*$A32)</f>
        <v>1.17323746925254</v>
      </c>
      <c r="O32" s="416">
        <f>100000/N32</f>
        <v>85234.2365639832</v>
      </c>
      <c r="P32" s="416">
        <f>1+392.01*EXP(-0.2528*$A32)</f>
        <v>1.2566831971667</v>
      </c>
      <c r="Q32" s="416">
        <f>90000/P32</f>
        <v>71617.0950665313</v>
      </c>
      <c r="R32" s="416">
        <f>1+435.68*EXP(-0.2528*$A32)</f>
        <v>1.28527776164278</v>
      </c>
      <c r="S32" s="416">
        <f>100000/R32</f>
        <v>77804.1937582308</v>
      </c>
      <c r="T32" s="416">
        <f>1+872.36*EXP(-0.1428*($A32+13))</f>
        <v>3.16756015562799</v>
      </c>
      <c r="U32" s="416">
        <f>200000/T32</f>
        <v>63140.079485041</v>
      </c>
    </row>
    <row r="33" ht="26" customHeight="1">
      <c r="A33" s="422">
        <f>A32+1</f>
        <v>30</v>
      </c>
      <c r="B33" s="45">
        <v>74386</v>
      </c>
      <c r="C33" s="429">
        <f>'Italy-main'!H35/'Italy-main'!G34</f>
        <v>0.0780932181290311</v>
      </c>
      <c r="D33" s="417">
        <f>1+435.68*EXP(-0.2528*$A33)</f>
        <v>1.22155332554852</v>
      </c>
      <c r="E33" s="418">
        <f>100000/D33</f>
        <v>81862.9837179613</v>
      </c>
      <c r="F33" s="418">
        <f>1+348.34*EXP(-0.2528*$A33)</f>
        <v>1.17713892173516</v>
      </c>
      <c r="G33" s="418">
        <f>80000/F33</f>
        <v>67961.392256128995</v>
      </c>
      <c r="H33" s="418">
        <f>1+217.34*EXP(-0.2528*$A33)</f>
        <v>1.11052240124568</v>
      </c>
      <c r="I33" s="418">
        <f>50000/H33</f>
        <v>45023.8553890626</v>
      </c>
      <c r="J33" s="418">
        <f>1+217.34*EXP(-0.27*$A33)</f>
        <v>1.06597119627006</v>
      </c>
      <c r="K33" s="418">
        <f>50000/J33</f>
        <v>46905.582603878</v>
      </c>
      <c r="L33" s="418">
        <f>1+261.01*EXP(-0.26*$A33)</f>
        <v>1.10694492686351</v>
      </c>
      <c r="M33" s="418">
        <f>60000/L33</f>
        <v>54203.238610983</v>
      </c>
      <c r="N33" s="418">
        <f>1+435.68*EXP(-0.27*$A33)</f>
        <v>1.1322459316782</v>
      </c>
      <c r="O33" s="418">
        <f>100000/N33</f>
        <v>88320.0347222986</v>
      </c>
      <c r="P33" s="418">
        <f>1+392.01*EXP(-0.2528*$A33)</f>
        <v>1.19934612364184</v>
      </c>
      <c r="Q33" s="418">
        <f>90000/P33</f>
        <v>75040.8895529783</v>
      </c>
      <c r="R33" s="418">
        <f>1+435.68*EXP(-0.2528*$A33)</f>
        <v>1.22155332554852</v>
      </c>
      <c r="S33" s="418">
        <f>100000/R33</f>
        <v>81862.9837179613</v>
      </c>
      <c r="T33" s="418">
        <f>1+872.36*EXP(-0.1428*($A33+13))</f>
        <v>2.87911737036053</v>
      </c>
      <c r="U33" s="418">
        <f>200000/T33</f>
        <v>69465.7335122658</v>
      </c>
    </row>
    <row r="34" ht="26" customHeight="1">
      <c r="A34" s="422">
        <f>A33+1</f>
        <v>31</v>
      </c>
      <c r="B34" s="49">
        <v>80539</v>
      </c>
      <c r="C34" s="428">
        <f>'Italy-main'!H36/'Italy-main'!G35</f>
        <v>0.0709689903729863</v>
      </c>
      <c r="D34" s="415">
        <f>1+435.68*EXP(-0.2528*$A34)</f>
        <v>1.17206345064876</v>
      </c>
      <c r="E34" s="416">
        <f>100000/D34</f>
        <v>85319.612982256207</v>
      </c>
      <c r="F34" s="416">
        <f>1+348.34*EXP(-0.2528*$A34)</f>
        <v>1.13757019463594</v>
      </c>
      <c r="G34" s="416">
        <f>80000/F34</f>
        <v>70325.3305837559</v>
      </c>
      <c r="H34" s="416">
        <f>1+217.34*EXP(-0.2528*$A34)</f>
        <v>1.08583425992472</v>
      </c>
      <c r="I34" s="416">
        <f>50000/H34</f>
        <v>46047.543207438</v>
      </c>
      <c r="J34" s="416">
        <f>1+217.34*EXP(-0.27*$A34)</f>
        <v>1.05036105844944</v>
      </c>
      <c r="K34" s="416">
        <f>50000/J34</f>
        <v>47602.6787148895</v>
      </c>
      <c r="L34" s="416">
        <f>1+261.01*EXP(-0.26*$A34)</f>
        <v>1.08246005545176</v>
      </c>
      <c r="M34" s="416">
        <f>60000/L34</f>
        <v>55429.2970884355</v>
      </c>
      <c r="N34" s="416">
        <f>1+435.68*EXP(-0.27*$A34)</f>
        <v>1.10095383245261</v>
      </c>
      <c r="O34" s="416">
        <f>100000/N34</f>
        <v>90830.330075902093</v>
      </c>
      <c r="P34" s="416">
        <f>1+392.01*EXP(-0.2528*$A34)</f>
        <v>1.15481682264235</v>
      </c>
      <c r="Q34" s="416">
        <f>90000/P34</f>
        <v>77934.4379432142</v>
      </c>
      <c r="R34" s="416">
        <f>1+435.68*EXP(-0.2528*$A34)</f>
        <v>1.17206345064876</v>
      </c>
      <c r="S34" s="416">
        <f>100000/R34</f>
        <v>85319.612982256207</v>
      </c>
      <c r="T34" s="416">
        <f>1+872.36*EXP(-0.1428*($A34+13))</f>
        <v>2.62905840579434</v>
      </c>
      <c r="U34" s="416">
        <f>200000/T34</f>
        <v>76072.8630292914</v>
      </c>
    </row>
    <row r="35" ht="26" customHeight="1">
      <c r="A35" s="422">
        <f>A34+1</f>
        <v>32</v>
      </c>
      <c r="B35" s="45">
        <v>86498</v>
      </c>
      <c r="C35" s="429">
        <f>'Italy-main'!H37/'Italy-main'!G36</f>
        <v>0.0549733489926823</v>
      </c>
      <c r="D35" s="417">
        <f>1+435.68*EXP(-0.2528*$A35)</f>
        <v>1.13362846608535</v>
      </c>
      <c r="E35" s="418">
        <f>100000/D35</f>
        <v>88212.322636287</v>
      </c>
      <c r="F35" s="418">
        <f>1+348.34*EXP(-0.2528*$A35)</f>
        <v>1.1068402035351</v>
      </c>
      <c r="G35" s="418">
        <f>80000/F35</f>
        <v>72277.8227105328</v>
      </c>
      <c r="H35" s="418">
        <f>1+217.34*EXP(-0.2528*$A35)</f>
        <v>1.06666087683389</v>
      </c>
      <c r="I35" s="418">
        <f>50000/H35</f>
        <v>46875.2544373918</v>
      </c>
      <c r="J35" s="418">
        <f>1+217.34*EXP(-0.27*$A35)</f>
        <v>1.0384445993334</v>
      </c>
      <c r="K35" s="418">
        <f>50000/J35</f>
        <v>48148.9335416604</v>
      </c>
      <c r="L35" s="418">
        <f>1+261.01*EXP(-0.26*$A35)</f>
        <v>1.06358095652153</v>
      </c>
      <c r="M35" s="418">
        <f>60000/L35</f>
        <v>56413.1950953989</v>
      </c>
      <c r="N35" s="418">
        <f>1+435.68*EXP(-0.27*$A35)</f>
        <v>1.07706608556904</v>
      </c>
      <c r="O35" s="418">
        <f>100000/N35</f>
        <v>92844.813646850307</v>
      </c>
      <c r="P35" s="418">
        <f>1+392.01*EXP(-0.2528*$A35)</f>
        <v>1.12023433481022</v>
      </c>
      <c r="Q35" s="418">
        <f>90000/P35</f>
        <v>80340.333449293</v>
      </c>
      <c r="R35" s="418">
        <f>1+435.68*EXP(-0.2528*$A35)</f>
        <v>1.13362846608535</v>
      </c>
      <c r="S35" s="418">
        <f>100000/R35</f>
        <v>88212.322636287</v>
      </c>
      <c r="T35" s="418">
        <f>1+872.36*EXP(-0.1428*($A35+13))</f>
        <v>2.41227542853272</v>
      </c>
      <c r="U35" s="418">
        <f>200000/T35</f>
        <v>82909.2721479367</v>
      </c>
    </row>
    <row r="36" ht="26" customHeight="1">
      <c r="A36" s="422">
        <f>A35+1</f>
        <v>33</v>
      </c>
      <c r="B36" s="49">
        <v>92472</v>
      </c>
      <c r="C36" s="428">
        <f>'Italy-main'!H38/'Italy-main'!G37</f>
        <v>0.0544494398058945</v>
      </c>
      <c r="D36" s="415">
        <f>1+435.68*EXP(-0.2528*$A36)</f>
        <v>1.10377896573035</v>
      </c>
      <c r="E36" s="416">
        <f>100000/D36</f>
        <v>90597.8489396488</v>
      </c>
      <c r="F36" s="416">
        <f>1+348.34*EXP(-0.2528*$A36)</f>
        <v>1.08297457978909</v>
      </c>
      <c r="G36" s="416">
        <f>80000/F36</f>
        <v>73870.6166266433</v>
      </c>
      <c r="H36" s="416">
        <f>1+217.34*EXP(-0.2528*$A36)</f>
        <v>1.05177038287696</v>
      </c>
      <c r="I36" s="416">
        <f>50000/H36</f>
        <v>47538.8932926905</v>
      </c>
      <c r="J36" s="416">
        <f>1+217.34*EXP(-0.27*$A36)</f>
        <v>1.02934781879911</v>
      </c>
      <c r="K36" s="416">
        <f>50000/J36</f>
        <v>48574.4459616503</v>
      </c>
      <c r="L36" s="416">
        <f>1+261.01*EXP(-0.26*$A36)</f>
        <v>1.04902419735283</v>
      </c>
      <c r="M36" s="416">
        <f>60000/L36</f>
        <v>57196.0114470263</v>
      </c>
      <c r="N36" s="416">
        <f>1+435.68*EXP(-0.27*$A36)</f>
        <v>1.05883066943222</v>
      </c>
      <c r="O36" s="416">
        <f>100000/N36</f>
        <v>94443.8075765441</v>
      </c>
      <c r="P36" s="416">
        <f>1+392.01*EXP(-0.2528*$A36)</f>
        <v>1.09337677275972</v>
      </c>
      <c r="Q36" s="416">
        <f>90000/P36</f>
        <v>82313.8027459985</v>
      </c>
      <c r="R36" s="416">
        <f>1+435.68*EXP(-0.2528*$A36)</f>
        <v>1.10377896573035</v>
      </c>
      <c r="S36" s="416">
        <f>100000/R36</f>
        <v>90597.8489396488</v>
      </c>
      <c r="T36" s="416">
        <f>1+872.36*EXP(-0.1428*($A36+13))</f>
        <v>2.22434031766022</v>
      </c>
      <c r="U36" s="416">
        <f>200000/T36</f>
        <v>89914.2988202361</v>
      </c>
    </row>
    <row r="37" ht="26" customHeight="1">
      <c r="A37" s="422">
        <f>A36+1</f>
        <v>34</v>
      </c>
      <c r="B37" s="45">
        <v>97689</v>
      </c>
      <c r="C37" s="429">
        <f>'Italy-main'!H39/'Italy-main'!G38</f>
        <v>0.0223064428803465</v>
      </c>
      <c r="D37" s="417">
        <f>1+435.68*EXP(-0.2528*$A37)</f>
        <v>1.08059715151697</v>
      </c>
      <c r="E37" s="418">
        <f>100000/D37</f>
        <v>92541.4247664983</v>
      </c>
      <c r="F37" s="418">
        <f>1+348.34*EXP(-0.2528*$A37)</f>
        <v>1.06443998292192</v>
      </c>
      <c r="G37" s="418">
        <f>80000/F37</f>
        <v>75156.891213723095</v>
      </c>
      <c r="H37" s="418">
        <f>1+217.34*EXP(-0.2528*$A37)</f>
        <v>1.0402060799456</v>
      </c>
      <c r="I37" s="418">
        <f>50000/H37</f>
        <v>48067.3983395818</v>
      </c>
      <c r="J37" s="418">
        <f>1+217.34*EXP(-0.27*$A37)</f>
        <v>1.02240352307476</v>
      </c>
      <c r="K37" s="418">
        <f>50000/J37</f>
        <v>48904.3698222311</v>
      </c>
      <c r="L37" s="418">
        <f>1+261.01*EXP(-0.26*$A37)</f>
        <v>1.03780018511165</v>
      </c>
      <c r="M37" s="418">
        <f>60000/L37</f>
        <v>57814.5975118948</v>
      </c>
      <c r="N37" s="418">
        <f>1+435.68*EXP(-0.27*$A37)</f>
        <v>1.04491012668266</v>
      </c>
      <c r="O37" s="418">
        <f>100000/N37</f>
        <v>95702.0105810211</v>
      </c>
      <c r="P37" s="418">
        <f>1+392.01*EXP(-0.2528*$A37)</f>
        <v>1.07251856721945</v>
      </c>
      <c r="Q37" s="418">
        <f>90000/P37</f>
        <v>83914.6311782078</v>
      </c>
      <c r="R37" s="418">
        <f>1+435.68*EXP(-0.2528*$A37)</f>
        <v>1.08059715151697</v>
      </c>
      <c r="S37" s="418">
        <f>100000/R37</f>
        <v>92541.4247664983</v>
      </c>
      <c r="T37" s="418">
        <f>1+872.36*EXP(-0.1428*($A37+13))</f>
        <v>2.06141421366065</v>
      </c>
      <c r="U37" s="418">
        <f>200000/T37</f>
        <v>97020.772765916307</v>
      </c>
    </row>
    <row r="38" ht="26" customHeight="1">
      <c r="A38" s="422">
        <f>A37+1</f>
        <v>35</v>
      </c>
      <c r="B38" s="49">
        <v>101739</v>
      </c>
      <c r="C38" s="428">
        <f>'Italy-main'!H40/'Italy-main'!G39</f>
        <v>0.0278969388835928</v>
      </c>
      <c r="D38" s="415">
        <f>1+435.68*EXP(-0.2528*$A38)</f>
        <v>1.06259361699102</v>
      </c>
      <c r="E38" s="416">
        <f>100000/D38</f>
        <v>94109.3550732717</v>
      </c>
      <c r="F38" s="416">
        <f>1+348.34*EXP(-0.2528*$A38)</f>
        <v>1.05004558516033</v>
      </c>
      <c r="G38" s="416">
        <f>80000/F38</f>
        <v>76187.1685673388</v>
      </c>
      <c r="H38" s="416">
        <f>1+217.34*EXP(-0.2528*$A38)</f>
        <v>1.03122497410216</v>
      </c>
      <c r="I38" s="416">
        <f>50000/H38</f>
        <v>48486.0251212716</v>
      </c>
      <c r="J38" s="416">
        <f>1+217.34*EXP(-0.27*$A38)</f>
        <v>1.01710239011617</v>
      </c>
      <c r="K38" s="416">
        <f>50000/J38</f>
        <v>49159.2591718216</v>
      </c>
      <c r="L38" s="416">
        <f>1+261.01*EXP(-0.26*$A38)</f>
        <v>1.029145892674</v>
      </c>
      <c r="M38" s="416">
        <f>60000/L38</f>
        <v>58300.7719577093</v>
      </c>
      <c r="N38" s="416">
        <f>1+435.68*EXP(-0.27*$A38)</f>
        <v>1.03428346979762</v>
      </c>
      <c r="O38" s="416">
        <f>100000/N38</f>
        <v>96685.2926882484</v>
      </c>
      <c r="P38" s="416">
        <f>1+392.01*EXP(-0.2528*$A38)</f>
        <v>1.05631960107567</v>
      </c>
      <c r="Q38" s="416">
        <f>90000/P38</f>
        <v>85201.486281567893</v>
      </c>
      <c r="R38" s="416">
        <f>1+435.68*EXP(-0.2528*$A38)</f>
        <v>1.06259361699102</v>
      </c>
      <c r="S38" s="416">
        <f>100000/R38</f>
        <v>94109.3550732717</v>
      </c>
      <c r="T38" s="416">
        <f>1+872.36*EXP(-0.1428*($A38+13))</f>
        <v>1.9201691038925</v>
      </c>
      <c r="U38" s="416">
        <f>200000/T38</f>
        <v>104157.493001302</v>
      </c>
    </row>
    <row r="39" ht="26" customHeight="1">
      <c r="A39" s="422">
        <f>A38+1</f>
        <v>36</v>
      </c>
      <c r="B39" s="45">
        <v>105792</v>
      </c>
      <c r="C39" s="429">
        <f>'Italy-main'!H41/'Italy-main'!G40</f>
        <v>0.0378308752495653</v>
      </c>
      <c r="D39" s="417">
        <f>1+435.68*EXP(-0.2528*$A39)</f>
        <v>1.04861165455945</v>
      </c>
      <c r="E39" s="418">
        <f>100000/D39</f>
        <v>95364.188987593006</v>
      </c>
      <c r="F39" s="418">
        <f>1+348.34*EXP(-0.2528*$A39)</f>
        <v>1.0388665620392</v>
      </c>
      <c r="G39" s="418">
        <f>80000/F39</f>
        <v>77007.0025576406</v>
      </c>
      <c r="H39" s="418">
        <f>1+217.34*EXP(-0.2528*$A39)</f>
        <v>1.02425003902394</v>
      </c>
      <c r="I39" s="418">
        <f>50000/H39</f>
        <v>48816.2051208195</v>
      </c>
      <c r="J39" s="418">
        <f>1+217.34*EXP(-0.27*$A39)</f>
        <v>1.01305561391883</v>
      </c>
      <c r="K39" s="418">
        <f>50000/J39</f>
        <v>49355.631924869</v>
      </c>
      <c r="L39" s="418">
        <f>1+261.01*EXP(-0.26*$A39)</f>
        <v>1.02247298676595</v>
      </c>
      <c r="M39" s="418">
        <f>60000/L39</f>
        <v>58681.2568904907</v>
      </c>
      <c r="N39" s="418">
        <f>1+435.68*EXP(-0.27*$A39)</f>
        <v>1.02617129783822</v>
      </c>
      <c r="O39" s="418">
        <f>100000/N39</f>
        <v>97449.617048015905</v>
      </c>
      <c r="P39" s="418">
        <f>1+392.01*EXP(-0.2528*$A39)</f>
        <v>1.04373910829932</v>
      </c>
      <c r="Q39" s="418">
        <f>90000/P39</f>
        <v>86228.4447179976</v>
      </c>
      <c r="R39" s="418">
        <f>1+435.68*EXP(-0.2528*$A39)</f>
        <v>1.04861165455945</v>
      </c>
      <c r="S39" s="418">
        <f>100000/R39</f>
        <v>95364.188987593006</v>
      </c>
      <c r="T39" s="418">
        <f>1+872.36*EXP(-0.1428*($A39+13))</f>
        <v>1.79771984288598</v>
      </c>
      <c r="U39" s="418">
        <f>200000/T39</f>
        <v>111252.040072567</v>
      </c>
    </row>
    <row r="40" ht="26" customHeight="1">
      <c r="A40" s="422">
        <f>A39+1</f>
        <v>37</v>
      </c>
      <c r="B40" s="49">
        <v>110574</v>
      </c>
      <c r="C40" s="428">
        <f>'Italy-main'!H42/'Italy-main'!G41</f>
        <v>0.0307426897681577</v>
      </c>
      <c r="D40" s="415">
        <f>1+435.68*EXP(-0.2528*$A40)</f>
        <v>1.03775293828037</v>
      </c>
      <c r="E40" s="416">
        <f>100000/D40</f>
        <v>96362.0494929237</v>
      </c>
      <c r="F40" s="416">
        <f>1+348.34*EXP(-0.2528*$A40)</f>
        <v>1.03018467343138</v>
      </c>
      <c r="G40" s="416">
        <f>80000/F40</f>
        <v>77655.9796153177</v>
      </c>
      <c r="H40" s="416">
        <f>1+217.34*EXP(-0.2528*$A40)</f>
        <v>1.01883314268696</v>
      </c>
      <c r="I40" s="416">
        <f>50000/H40</f>
        <v>49075.7494089125</v>
      </c>
      <c r="J40" s="416">
        <f>1+217.34*EXP(-0.27*$A40)</f>
        <v>1.00996638795162</v>
      </c>
      <c r="K40" s="416">
        <f>50000/J40</f>
        <v>49506.5980377905</v>
      </c>
      <c r="L40" s="416">
        <f>1+261.01*EXP(-0.26*$A40)</f>
        <v>1.01732783208363</v>
      </c>
      <c r="M40" s="416">
        <f>60000/L40</f>
        <v>58978.0384530634</v>
      </c>
      <c r="N40" s="416">
        <f>1+435.68*EXP(-0.27*$A40)</f>
        <v>1.01997863210988</v>
      </c>
      <c r="O40" s="416">
        <f>100000/N40</f>
        <v>98041.269544191</v>
      </c>
      <c r="P40" s="416">
        <f>1+392.01*EXP(-0.2528*$A40)</f>
        <v>1.03396880585587</v>
      </c>
      <c r="Q40" s="416">
        <f>90000/P40</f>
        <v>87043.2449125023</v>
      </c>
      <c r="R40" s="416">
        <f>1+435.68*EXP(-0.2528*$A40)</f>
        <v>1.03775293828037</v>
      </c>
      <c r="S40" s="416">
        <f>100000/R40</f>
        <v>96362.0494929237</v>
      </c>
      <c r="T40" s="416">
        <f>1+872.36*EXP(-0.1428*($A40+13))</f>
        <v>1.69156521887349</v>
      </c>
      <c r="U40" s="416">
        <f>200000/T40</f>
        <v>118233.691357872</v>
      </c>
    </row>
    <row r="41" ht="26" customHeight="1">
      <c r="A41" s="422">
        <f>A40+1</f>
        <v>38</v>
      </c>
      <c r="B41" s="45">
        <v>115242</v>
      </c>
      <c r="C41" s="429">
        <f>'Italy-main'!H43/'Italy-main'!G42</f>
        <v>0.0281640958951944</v>
      </c>
      <c r="D41" s="417">
        <f>1+435.68*EXP(-0.2528*$A41)</f>
        <v>1.0293198073943</v>
      </c>
      <c r="E41" s="418">
        <f>100000/D41</f>
        <v>97151.5356856367</v>
      </c>
      <c r="F41" s="418">
        <f>1+348.34*EXP(-0.2528*$A41)</f>
        <v>1.02344211739747</v>
      </c>
      <c r="G41" s="418">
        <f>80000/F41</f>
        <v>78167.586266073806</v>
      </c>
      <c r="H41" s="418">
        <f>1+217.34*EXP(-0.2528*$A41)</f>
        <v>1.0146262553688</v>
      </c>
      <c r="I41" s="418">
        <f>50000/H41</f>
        <v>49279.2294063254</v>
      </c>
      <c r="J41" s="418">
        <f>1+217.34*EXP(-0.27*$A41)</f>
        <v>1.00760813619487</v>
      </c>
      <c r="K41" s="418">
        <f>50000/J41</f>
        <v>49622.4655239684</v>
      </c>
      <c r="L41" s="418">
        <f>1+261.01*EXP(-0.26*$A41)</f>
        <v>1.01336065240662</v>
      </c>
      <c r="M41" s="418">
        <f>60000/L41</f>
        <v>59208.93006602</v>
      </c>
      <c r="N41" s="418">
        <f>1+435.68*EXP(-0.27*$A41)</f>
        <v>1.01525127807758</v>
      </c>
      <c r="O41" s="418">
        <f>100000/N41</f>
        <v>98497.782922622006</v>
      </c>
      <c r="P41" s="418">
        <f>1+392.01*EXP(-0.2528*$A41)</f>
        <v>1.02638096239589</v>
      </c>
      <c r="Q41" s="418">
        <f>90000/P41</f>
        <v>87686.7394246209</v>
      </c>
      <c r="R41" s="418">
        <f>1+435.68*EXP(-0.2528*$A41)</f>
        <v>1.0293198073943</v>
      </c>
      <c r="S41" s="418">
        <f>100000/R41</f>
        <v>97151.5356856367</v>
      </c>
      <c r="T41" s="418">
        <f>1+872.36*EXP(-0.1428*($A41+13))</f>
        <v>1.59953686274781</v>
      </c>
      <c r="U41" s="418">
        <f>200000/T41</f>
        <v>125036.193074303</v>
      </c>
    </row>
    <row r="42" ht="26" customHeight="1">
      <c r="A42" s="422">
        <f>A41+1</f>
        <v>39</v>
      </c>
      <c r="B42" s="49">
        <v>119827</v>
      </c>
      <c r="C42" s="428">
        <f>'Italy-main'!H251/'Italy-main'!G43</f>
      </c>
      <c r="D42" s="415">
        <f>1+435.68*EXP(-0.2528*$A42)</f>
        <v>1.02277044237603</v>
      </c>
      <c r="E42" s="416">
        <f>100000/D42</f>
        <v>97773.6507203776</v>
      </c>
      <c r="F42" s="416">
        <f>1+348.34*EXP(-0.2528*$A42)</f>
        <v>1.01820569201539</v>
      </c>
      <c r="G42" s="416">
        <f>80000/F42</f>
        <v>78569.586309866</v>
      </c>
      <c r="H42" s="416">
        <f>1+217.34*EXP(-0.2528*$A42)</f>
        <v>1.01135908911588</v>
      </c>
      <c r="I42" s="416">
        <f>50000/H42</f>
        <v>49438.4245300149</v>
      </c>
      <c r="J42" s="416">
        <f>1+217.34*EXP(-0.27*$A42)</f>
        <v>1.00580789516129</v>
      </c>
      <c r="K42" s="416">
        <f>50000/J42</f>
        <v>49711.2820853152</v>
      </c>
      <c r="L42" s="416">
        <f>1+261.01*EXP(-0.26*$A42)</f>
        <v>1.0103017522255</v>
      </c>
      <c r="M42" s="416">
        <f>60000/L42</f>
        <v>59388.1975041927</v>
      </c>
      <c r="N42" s="416">
        <f>1+435.68*EXP(-0.27*$A42)</f>
        <v>1.01164251294685</v>
      </c>
      <c r="O42" s="416">
        <f>100000/N42</f>
        <v>98849.1475202109</v>
      </c>
      <c r="P42" s="416">
        <f>1+392.01*EXP(-0.2528*$A42)</f>
        <v>1.02048806719571</v>
      </c>
      <c r="Q42" s="416">
        <f>90000/P42</f>
        <v>88193.0939646546</v>
      </c>
      <c r="R42" s="416">
        <f>1+435.68*EXP(-0.2528*$A42)</f>
        <v>1.02277044237603</v>
      </c>
      <c r="S42" s="416">
        <f>100000/R42</f>
        <v>97773.6507203776</v>
      </c>
      <c r="T42" s="416">
        <f>1+872.36*EXP(-0.1428*($A42+13))</f>
        <v>1.51975495583626</v>
      </c>
      <c r="U42" s="416">
        <f>200000/T42</f>
        <v>131600.163060464</v>
      </c>
    </row>
    <row r="43" ht="26" customHeight="1">
      <c r="A43" s="422">
        <f>A42+1</f>
        <v>40</v>
      </c>
      <c r="B43" s="45">
        <v>124632</v>
      </c>
      <c r="C43" s="429">
        <f>'Italy-main'!H252/'Italy-main'!G251</f>
      </c>
      <c r="D43" s="417">
        <f>1+435.68*EXP(-0.2528*$A43)</f>
        <v>1.01768405361697</v>
      </c>
      <c r="E43" s="418">
        <f>100000/D43</f>
        <v>98262.323797438</v>
      </c>
      <c r="F43" s="418">
        <f>1+348.34*EXP(-0.2528*$A43)</f>
        <v>1.01413896262609</v>
      </c>
      <c r="G43" s="418">
        <f>80000/F43</f>
        <v>78884.652841699106</v>
      </c>
      <c r="H43" s="418">
        <f>1+217.34*EXP(-0.2528*$A43)</f>
        <v>1.00882173203524</v>
      </c>
      <c r="I43" s="418">
        <f>50000/H43</f>
        <v>49562.7705195524</v>
      </c>
      <c r="J43" s="418">
        <f>1+217.34*EXP(-0.27*$A43)</f>
        <v>1.00443362807138</v>
      </c>
      <c r="K43" s="418">
        <f>50000/J43</f>
        <v>49779.2971109553</v>
      </c>
      <c r="L43" s="418">
        <f>1+261.01*EXP(-0.26*$A43)</f>
        <v>1.00794318239002</v>
      </c>
      <c r="M43" s="418">
        <f>60000/L43</f>
        <v>59527.1648722589</v>
      </c>
      <c r="N43" s="418">
        <f>1+435.68*EXP(-0.27*$A43)</f>
        <v>1.00888765564618</v>
      </c>
      <c r="O43" s="418">
        <f>100000/N43</f>
        <v>99119.063892154794</v>
      </c>
      <c r="P43" s="418">
        <f>1+392.01*EXP(-0.2528*$A43)</f>
        <v>1.01591150812153</v>
      </c>
      <c r="Q43" s="418">
        <f>90000/P43</f>
        <v>88590.393238496094</v>
      </c>
      <c r="R43" s="418">
        <f>1+435.68*EXP(-0.2528*$A43)</f>
        <v>1.01768405361697</v>
      </c>
      <c r="S43" s="418">
        <f>100000/R43</f>
        <v>98262.323797438</v>
      </c>
      <c r="T43" s="418">
        <f>1+872.36*EXP(-0.1428*($A43+13))</f>
        <v>1.45058983175483</v>
      </c>
      <c r="U43" s="418">
        <f>200000/T43</f>
        <v>137874.949638971</v>
      </c>
    </row>
    <row r="44" ht="26" customHeight="1">
      <c r="A44" s="432">
        <f>A43+1</f>
        <v>41</v>
      </c>
      <c r="B44" s="163">
        <v>128948</v>
      </c>
      <c r="C44" s="414">
        <f>'Italy-main'!H252/'Italy-main'!G251</f>
      </c>
      <c r="D44" s="415">
        <f>1+435.68*EXP(-0.2528*$A44)</f>
        <v>1.0137338461486</v>
      </c>
      <c r="E44" s="416">
        <f>100000/D44</f>
        <v>98645.221701852206</v>
      </c>
      <c r="F44" s="416">
        <f>1+348.34*EXP(-0.2528*$A44)</f>
        <v>1.01098064627112</v>
      </c>
      <c r="G44" s="416">
        <f>80000/F44</f>
        <v>79131.0894971831</v>
      </c>
      <c r="H44" s="416">
        <f>1+217.34*EXP(-0.2528*$A44)</f>
        <v>1.00685116168274</v>
      </c>
      <c r="I44" s="416">
        <f>50000/H44</f>
        <v>49659.7728669603</v>
      </c>
      <c r="J44" s="416">
        <f>1+217.34*EXP(-0.27*$A44)</f>
        <v>1.00338454075521</v>
      </c>
      <c r="K44" s="416">
        <f>50000/J44</f>
        <v>49831.3437860692</v>
      </c>
      <c r="L44" s="416">
        <f>1+261.01*EXP(-0.26*$A44)</f>
        <v>1.00612460337815</v>
      </c>
      <c r="M44" s="416">
        <f>60000/L44</f>
        <v>59634.7607428989</v>
      </c>
      <c r="N44" s="416">
        <f>1+435.68*EXP(-0.27*$A44)</f>
        <v>1.00678465407302</v>
      </c>
      <c r="O44" s="416">
        <f>100000/N44</f>
        <v>99326.106725448</v>
      </c>
      <c r="P44" s="416">
        <f>1+392.01*EXP(-0.2528*$A44)</f>
        <v>1.01235724620986</v>
      </c>
      <c r="Q44" s="416">
        <f>90000/P44</f>
        <v>88901.423224804093</v>
      </c>
      <c r="R44" s="416">
        <f>1+435.68*EXP(-0.2528*$A44)</f>
        <v>1.0137338461486</v>
      </c>
      <c r="S44" s="416">
        <f>100000/R44</f>
        <v>98645.221701852206</v>
      </c>
      <c r="T44" s="416">
        <f>1+872.36*EXP(-0.1428*($A44+13))</f>
        <v>1.39062868800198</v>
      </c>
      <c r="U44" s="416">
        <f>200000/T44</f>
        <v>143819.843302208</v>
      </c>
    </row>
    <row r="45" ht="26" customHeight="1">
      <c r="A45" s="432">
        <f>A44+1</f>
        <v>42</v>
      </c>
      <c r="B45" s="164">
        <v>132547</v>
      </c>
      <c r="C45" s="410">
        <f>'Italy-main'!H252/'Italy-main'!G251</f>
      </c>
      <c r="D45" s="417">
        <f>1+435.68*EXP(-0.2528*$A45)</f>
        <v>1.01066602341967</v>
      </c>
      <c r="E45" s="418">
        <f>100000/D45</f>
        <v>98944.6540031512</v>
      </c>
      <c r="F45" s="418">
        <f>1+348.34*EXP(-0.2528*$A45)</f>
        <v>1.00852782454556</v>
      </c>
      <c r="G45" s="418">
        <f>80000/F45</f>
        <v>79323.542745137194</v>
      </c>
      <c r="H45" s="418">
        <f>1+217.34*EXP(-0.2528*$A45)</f>
        <v>1.00532077104763</v>
      </c>
      <c r="I45" s="418">
        <f>50000/H45</f>
        <v>49735.3694859957</v>
      </c>
      <c r="J45" s="418">
        <f>1+217.34*EXP(-0.27*$A45)</f>
        <v>1.00258368901028</v>
      </c>
      <c r="K45" s="418">
        <f>50000/J45</f>
        <v>49871.1484617892</v>
      </c>
      <c r="L45" s="418">
        <f>1+261.01*EXP(-0.26*$A45)</f>
        <v>1.00472238514714</v>
      </c>
      <c r="M45" s="418">
        <f>60000/L45</f>
        <v>59717.9886573475</v>
      </c>
      <c r="N45" s="418">
        <f>1+435.68*EXP(-0.27*$A45)</f>
        <v>1.00517926579551</v>
      </c>
      <c r="O45" s="418">
        <f>100000/N45</f>
        <v>99484.742078179406</v>
      </c>
      <c r="P45" s="418">
        <f>1+392.01*EXP(-0.2528*$A45)</f>
        <v>1.00959692398262</v>
      </c>
      <c r="Q45" s="418">
        <f>90000/P45</f>
        <v>89144.487133510105</v>
      </c>
      <c r="R45" s="418">
        <f>1+435.68*EXP(-0.2528*$A45)</f>
        <v>1.01066602341967</v>
      </c>
      <c r="S45" s="418">
        <f>100000/R45</f>
        <v>98944.6540031512</v>
      </c>
      <c r="T45" s="418">
        <f>1+872.36*EXP(-0.1428*($A45+13))</f>
        <v>1.338646727326</v>
      </c>
      <c r="U45" s="418">
        <f>200000/T45</f>
        <v>149404.615808913</v>
      </c>
    </row>
    <row r="46" ht="26" customHeight="1">
      <c r="A46" s="432">
        <f>A45+1</f>
        <v>43</v>
      </c>
      <c r="B46" s="165">
        <v>135586</v>
      </c>
      <c r="C46" s="414">
        <f>'Italy-main'!H252/'Italy-main'!G251</f>
      </c>
      <c r="D46" s="415">
        <f>1+435.68*EXP(-0.2528*$A46)</f>
        <v>1.00828348114273</v>
      </c>
      <c r="E46" s="416">
        <f>100000/D46</f>
        <v>99178.4571206758</v>
      </c>
      <c r="F46" s="416">
        <f>1+348.34*EXP(-0.2528*$A46)</f>
        <v>1.00662290631027</v>
      </c>
      <c r="G46" s="416">
        <f>80000/F46</f>
        <v>79473.653439137706</v>
      </c>
      <c r="H46" s="416">
        <f>1+217.34*EXP(-0.2528*$A46)</f>
        <v>1.00413223418922</v>
      </c>
      <c r="I46" s="416">
        <f>50000/H46</f>
        <v>49794.2385450579</v>
      </c>
      <c r="J46" s="416">
        <f>1+217.34*EXP(-0.27*$A46)</f>
        <v>1.00197233521019</v>
      </c>
      <c r="K46" s="416">
        <f>50000/J46</f>
        <v>49901.5773619251</v>
      </c>
      <c r="L46" s="416">
        <f>1+261.01*EXP(-0.26*$A46)</f>
        <v>1.00364120255648</v>
      </c>
      <c r="M46" s="416">
        <f>60000/L46</f>
        <v>59782.3204619018</v>
      </c>
      <c r="N46" s="416">
        <f>1+435.68*EXP(-0.27*$A46)</f>
        <v>1.00395374530401</v>
      </c>
      <c r="O46" s="416">
        <f>100000/N46</f>
        <v>99606.182523597</v>
      </c>
      <c r="P46" s="416">
        <f>1+392.01*EXP(-0.2528*$A46)</f>
        <v>1.0074531937265</v>
      </c>
      <c r="Q46" s="416">
        <f>90000/P46</f>
        <v>89334.175086681906</v>
      </c>
      <c r="R46" s="416">
        <f>1+435.68*EXP(-0.2528*$A46)</f>
        <v>1.00828348114273</v>
      </c>
      <c r="S46" s="416">
        <f>100000/R46</f>
        <v>99178.4571206758</v>
      </c>
      <c r="T46" s="416">
        <f>1+872.36*EXP(-0.1428*($A46+13))</f>
        <v>1.29358213938458</v>
      </c>
      <c r="U46" s="416">
        <f>200000/T46</f>
        <v>154609.432142554</v>
      </c>
    </row>
    <row r="47" ht="26" customHeight="1">
      <c r="A47" s="432">
        <f>A46+1</f>
        <v>44</v>
      </c>
      <c r="B47" s="164">
        <v>139422</v>
      </c>
      <c r="C47" s="410">
        <f>'Italy-main'!H252/'Italy-main'!G251</f>
      </c>
      <c r="D47" s="417">
        <f>1+435.68*EXP(-0.2528*$A47)</f>
        <v>1.00643314355708</v>
      </c>
      <c r="E47" s="418">
        <f>100000/D47</f>
        <v>99360.7977242936</v>
      </c>
      <c r="F47" s="418">
        <f>1+348.34*EXP(-0.2528*$A47)</f>
        <v>1.00514350263191</v>
      </c>
      <c r="G47" s="418">
        <f>80000/F47</f>
        <v>79590.625408734806</v>
      </c>
      <c r="H47" s="418">
        <f>1+217.34*EXP(-0.2528*$A47)</f>
        <v>1.00320918890171</v>
      </c>
      <c r="I47" s="418">
        <f>50000/H47</f>
        <v>49840.0538523165</v>
      </c>
      <c r="J47" s="418">
        <f>1+217.34*EXP(-0.27*$A47)</f>
        <v>1.00150564025542</v>
      </c>
      <c r="K47" s="418">
        <f>50000/J47</f>
        <v>49924.8311644538</v>
      </c>
      <c r="L47" s="418">
        <f>1+261.01*EXP(-0.26*$A47)</f>
        <v>1.00280755500541</v>
      </c>
      <c r="M47" s="418">
        <f>60000/L47</f>
        <v>59832.018317489</v>
      </c>
      <c r="N47" s="418">
        <f>1+435.68*EXP(-0.27*$A47)</f>
        <v>1.00301820809092</v>
      </c>
      <c r="O47" s="418">
        <f>100000/N47</f>
        <v>99699.0874077287</v>
      </c>
      <c r="P47" s="418">
        <f>1+392.01*EXP(-0.2528*$A47)</f>
        <v>1.00578832309449</v>
      </c>
      <c r="Q47" s="418">
        <f>90000/P47</f>
        <v>89482.048989293005</v>
      </c>
      <c r="R47" s="418">
        <f>1+435.68*EXP(-0.2528*$A47)</f>
        <v>1.00643314355708</v>
      </c>
      <c r="S47" s="418">
        <f>100000/R47</f>
        <v>99360.7977242936</v>
      </c>
      <c r="T47" s="418">
        <f>1+872.36*EXP(-0.1428*($A47+13))</f>
        <v>1.25451441165901</v>
      </c>
      <c r="U47" s="418">
        <f>200000/T47</f>
        <v>159424.23470091</v>
      </c>
    </row>
    <row r="48" ht="26" customHeight="1">
      <c r="A48" s="432">
        <f>A47+1</f>
        <v>45</v>
      </c>
      <c r="B48" s="165">
        <v>143626</v>
      </c>
      <c r="C48" s="414"/>
      <c r="D48" s="415">
        <f>1+435.68*EXP(-0.2528*$A48)</f>
        <v>1.00499612847701</v>
      </c>
      <c r="E48" s="416">
        <f>100000/D48</f>
        <v>99502.8708732857</v>
      </c>
      <c r="F48" s="416">
        <f>1+348.34*EXP(-0.2528*$A48)</f>
        <v>1.00399456342656</v>
      </c>
      <c r="G48" s="416">
        <f>80000/F48</f>
        <v>79681.7063699686</v>
      </c>
      <c r="H48" s="416">
        <f>1+217.34*EXP(-0.2528*$A48)</f>
        <v>1.00249233052514</v>
      </c>
      <c r="I48" s="416">
        <f>50000/H48</f>
        <v>49875.6932871579</v>
      </c>
      <c r="J48" s="416">
        <f>1+217.34*EXP(-0.27*$A48)</f>
        <v>1.00114937489683</v>
      </c>
      <c r="K48" s="416">
        <f>50000/J48</f>
        <v>49942.5972324585</v>
      </c>
      <c r="L48" s="416">
        <f>1+261.01*EXP(-0.26*$A48)</f>
        <v>1.00216476973915</v>
      </c>
      <c r="M48" s="416">
        <f>60000/L48</f>
        <v>59870.3943819709</v>
      </c>
      <c r="N48" s="416">
        <f>1+435.68*EXP(-0.27*$A48)</f>
        <v>1.00230403816625</v>
      </c>
      <c r="O48" s="416">
        <f>100000/N48</f>
        <v>99770.125822254005</v>
      </c>
      <c r="P48" s="416">
        <f>1+392.01*EXP(-0.2528*$A48)</f>
        <v>1.00449534595178</v>
      </c>
      <c r="Q48" s="416">
        <f>90000/P48</f>
        <v>89597.229457268593</v>
      </c>
      <c r="R48" s="416">
        <f>1+435.68*EXP(-0.2528*$A48)</f>
        <v>1.00499612847701</v>
      </c>
      <c r="S48" s="416">
        <f>100000/R48</f>
        <v>99502.8708732857</v>
      </c>
      <c r="T48" s="416">
        <f>1+872.36*EXP(-0.1428*($A48+13))</f>
        <v>1.22064552659069</v>
      </c>
      <c r="U48" s="416">
        <f>200000/T48</f>
        <v>163847.731092423</v>
      </c>
    </row>
    <row r="49" ht="26" customHeight="1">
      <c r="A49" s="432">
        <f>A48+1</f>
        <v>46</v>
      </c>
      <c r="B49" s="164">
        <v>147577</v>
      </c>
      <c r="C49" s="410"/>
      <c r="D49" s="417">
        <f>1+435.68*EXP(-0.2528*$A49)</f>
        <v>1.00388010924011</v>
      </c>
      <c r="E49" s="418">
        <f>100000/D49</f>
        <v>99613.4887817384</v>
      </c>
      <c r="F49" s="418">
        <f>1+348.34*EXP(-0.2528*$A49)</f>
        <v>1.00310227059471</v>
      </c>
      <c r="G49" s="418">
        <f>80000/F49</f>
        <v>79752.5858979168</v>
      </c>
      <c r="H49" s="418">
        <f>1+217.34*EXP(-0.2528*$A49)</f>
        <v>1.00193560168529</v>
      </c>
      <c r="I49" s="418">
        <f>50000/H49</f>
        <v>49903.4068815384</v>
      </c>
      <c r="J49" s="418">
        <f>1+217.34*EXP(-0.27*$A49)</f>
        <v>1.00087740922755</v>
      </c>
      <c r="K49" s="418">
        <f>50000/J49</f>
        <v>49956.1679972262</v>
      </c>
      <c r="L49" s="418">
        <f>1+261.01*EXP(-0.26*$A49)</f>
        <v>1.00166914914027</v>
      </c>
      <c r="M49" s="418">
        <f>60000/L49</f>
        <v>59900.017936559</v>
      </c>
      <c r="N49" s="418">
        <f>1+435.68*EXP(-0.27*$A49)</f>
        <v>1.00175885549028</v>
      </c>
      <c r="O49" s="418">
        <f>100000/N49</f>
        <v>99824.4232650762</v>
      </c>
      <c r="P49" s="418">
        <f>1+392.01*EXP(-0.2528*$A49)</f>
        <v>1.00349118991741</v>
      </c>
      <c r="Q49" s="418">
        <f>90000/P49</f>
        <v>89686.8860477063</v>
      </c>
      <c r="R49" s="418">
        <f>1+435.68*EXP(-0.2528*$A49)</f>
        <v>1.00388010924011</v>
      </c>
      <c r="S49" s="418">
        <f>100000/R49</f>
        <v>99613.4887817384</v>
      </c>
      <c r="T49" s="418">
        <f>1+872.36*EXP(-0.1428*($A49+13))</f>
        <v>1.19128366086282</v>
      </c>
      <c r="U49" s="418">
        <f>200000/T49</f>
        <v>167886.127016251</v>
      </c>
    </row>
    <row r="50" ht="26" customHeight="1">
      <c r="A50" s="432">
        <f>A49+1</f>
        <v>47</v>
      </c>
      <c r="B50" s="165">
        <v>152271</v>
      </c>
      <c r="C50" s="414"/>
      <c r="D50" s="415">
        <f>1+435.68*EXP(-0.2528*$A50)</f>
        <v>1.00301338281922</v>
      </c>
      <c r="E50" s="416">
        <f>100000/D50</f>
        <v>99699.5670376052</v>
      </c>
      <c r="F50" s="416">
        <f>1+348.34*EXP(-0.2528*$A50)</f>
        <v>1.00240929528839</v>
      </c>
      <c r="G50" s="416">
        <f>80000/F50</f>
        <v>79807.7196371012</v>
      </c>
      <c r="H50" s="416">
        <f>1+217.34*EXP(-0.2528*$A50)</f>
        <v>1.0015032331572</v>
      </c>
      <c r="I50" s="416">
        <f>50000/H50</f>
        <v>49924.9511580476</v>
      </c>
      <c r="J50" s="416">
        <f>1+217.34*EXP(-0.27*$A50)</f>
        <v>1.00066979621245</v>
      </c>
      <c r="K50" s="416">
        <f>50000/J50</f>
        <v>49966.5326057114</v>
      </c>
      <c r="L50" s="416">
        <f>1+261.01*EXP(-0.26*$A50)</f>
        <v>1.00128700009155</v>
      </c>
      <c r="M50" s="416">
        <f>60000/L50</f>
        <v>59922.8792489207</v>
      </c>
      <c r="N50" s="416">
        <f>1+435.68*EXP(-0.27*$A50)</f>
        <v>1.00134267421478</v>
      </c>
      <c r="O50" s="416">
        <f>100000/N50</f>
        <v>99865.9126141974</v>
      </c>
      <c r="P50" s="416">
        <f>1+392.01*EXP(-0.2528*$A50)</f>
        <v>1.0027113390538</v>
      </c>
      <c r="Q50" s="416">
        <f>90000/P50</f>
        <v>89756.639318478</v>
      </c>
      <c r="R50" s="416">
        <f>1+435.68*EXP(-0.2528*$A50)</f>
        <v>1.00301338281922</v>
      </c>
      <c r="S50" s="416">
        <f>100000/R50</f>
        <v>99699.5670376052</v>
      </c>
      <c r="T50" s="416">
        <f>1+872.36*EXP(-0.1428*($A50+13))</f>
        <v>1.16582905386049</v>
      </c>
      <c r="U50" s="416">
        <f>200000/T50</f>
        <v>171551.737656328</v>
      </c>
    </row>
    <row r="51" ht="26" customHeight="1">
      <c r="A51" s="432">
        <f>A50+1</f>
        <v>48</v>
      </c>
      <c r="B51" s="164">
        <v>156363</v>
      </c>
      <c r="C51" s="410"/>
      <c r="D51" s="417">
        <f>1+435.68*EXP(-0.2528*$A51)</f>
        <v>1.00234026298056</v>
      </c>
      <c r="E51" s="418">
        <f>100000/D51</f>
        <v>99766.520106295895</v>
      </c>
      <c r="F51" s="418">
        <f>1+348.34*EXP(-0.2528*$A51)</f>
        <v>1.00187111459476</v>
      </c>
      <c r="G51" s="418">
        <f>80000/F51</f>
        <v>79850.590394911895</v>
      </c>
      <c r="H51" s="418">
        <f>1+217.34*EXP(-0.2528*$A51)</f>
        <v>1.00116744573126</v>
      </c>
      <c r="I51" s="418">
        <f>50000/H51</f>
        <v>49941.6957804492</v>
      </c>
      <c r="J51" s="418">
        <f>1+217.34*EXP(-0.27*$A51)</f>
        <v>1.00051130869397</v>
      </c>
      <c r="K51" s="418">
        <f>50000/J51</f>
        <v>49974.4476304502</v>
      </c>
      <c r="L51" s="418">
        <f>1+261.01*EXP(-0.26*$A51)</f>
        <v>1.00099234346152</v>
      </c>
      <c r="M51" s="418">
        <f>60000/L51</f>
        <v>59940.5184184673</v>
      </c>
      <c r="N51" s="418">
        <f>1+435.68*EXP(-0.27*$A51)</f>
        <v>1.00102496996314</v>
      </c>
      <c r="O51" s="418">
        <f>100000/N51</f>
        <v>99897.607952459206</v>
      </c>
      <c r="P51" s="418">
        <f>1+392.01*EXP(-0.2528*$A51)</f>
        <v>1.00210568878766</v>
      </c>
      <c r="Q51" s="418">
        <f>90000/P51</f>
        <v>89810.8862238686</v>
      </c>
      <c r="R51" s="418">
        <f>1+435.68*EXP(-0.2528*$A51)</f>
        <v>1.00234026298056</v>
      </c>
      <c r="S51" s="418">
        <f>100000/R51</f>
        <v>99766.520106295895</v>
      </c>
      <c r="T51" s="418">
        <f>1+872.36*EXP(-0.1428*($A51+13))</f>
        <v>1.14376175665095</v>
      </c>
      <c r="U51" s="418">
        <f>200000/T51</f>
        <v>174861.590569019</v>
      </c>
    </row>
    <row r="52" ht="26" customHeight="1">
      <c r="A52" s="432">
        <f>A51+1</f>
        <v>49</v>
      </c>
      <c r="B52" s="165">
        <v>162488</v>
      </c>
      <c r="C52" s="414"/>
      <c r="D52" s="415">
        <f>1+435.68*EXP(-0.2528*$A52)</f>
        <v>1.00181750250358</v>
      </c>
      <c r="E52" s="416">
        <f>100000/D52</f>
        <v>99818.579481887893</v>
      </c>
      <c r="F52" s="416">
        <f>1+348.34*EXP(-0.2528*$A52)</f>
        <v>1.00145315098718</v>
      </c>
      <c r="G52" s="416">
        <f>80000/F52</f>
        <v>79883.916607721694</v>
      </c>
      <c r="H52" s="416">
        <f>1+217.34*EXP(-0.2528*$A52)</f>
        <v>1.00090666542905</v>
      </c>
      <c r="I52" s="416">
        <f>50000/H52</f>
        <v>49954.7077934254</v>
      </c>
      <c r="J52" s="416">
        <f>1+217.34*EXP(-0.27*$A52)</f>
        <v>1.00039032257225</v>
      </c>
      <c r="K52" s="416">
        <f>50000/J52</f>
        <v>49980.4914860009</v>
      </c>
      <c r="L52" s="416">
        <f>1+261.01*EXP(-0.26*$A52)</f>
        <v>1.00076514799967</v>
      </c>
      <c r="M52" s="416">
        <f>60000/L52</f>
        <v>59954.1262202506</v>
      </c>
      <c r="N52" s="416">
        <f>1+435.68*EXP(-0.27*$A52)</f>
        <v>1.00078244105217</v>
      </c>
      <c r="O52" s="416">
        <f>100000/N52</f>
        <v>99921.8170683183</v>
      </c>
      <c r="P52" s="416">
        <f>1+392.01*EXP(-0.2528*$A52)</f>
        <v>1.00163532674538</v>
      </c>
      <c r="Q52" s="416">
        <f>90000/P52</f>
        <v>89853.0608863782</v>
      </c>
      <c r="R52" s="416">
        <f>1+435.68*EXP(-0.2528*$A52)</f>
        <v>1.00181750250358</v>
      </c>
      <c r="S52" s="416">
        <f>100000/R52</f>
        <v>99818.579481887893</v>
      </c>
      <c r="T52" s="416">
        <f>1+872.36*EXP(-0.1428*($A52+13))</f>
        <v>1.12463101123857</v>
      </c>
      <c r="U52" s="416">
        <f>200000/T52</f>
        <v>177836.106244072</v>
      </c>
    </row>
    <row r="53" ht="26" customHeight="1">
      <c r="A53" s="432">
        <f>A52+1</f>
        <v>50</v>
      </c>
      <c r="B53" s="164">
        <v>165155</v>
      </c>
      <c r="C53" s="410"/>
      <c r="D53" s="417">
        <f>1+435.68*EXP(-0.2528*$A53)</f>
        <v>1.00141151459385</v>
      </c>
      <c r="E53" s="418">
        <f>100000/D53</f>
        <v>99859.0474971298</v>
      </c>
      <c r="F53" s="418">
        <f>1+348.34*EXP(-0.2528*$A53)</f>
        <v>1.00112855075657</v>
      </c>
      <c r="G53" s="418">
        <f>80000/F53</f>
        <v>79909.8177147606</v>
      </c>
      <c r="H53" s="418">
        <f>1+217.34*EXP(-0.2528*$A53)</f>
        <v>1.00070413739861</v>
      </c>
      <c r="I53" s="418">
        <f>50000/H53</f>
        <v>49964.8179030997</v>
      </c>
      <c r="J53" s="418">
        <f>1+217.34*EXP(-0.27*$A53)</f>
        <v>1.00029796424783</v>
      </c>
      <c r="K53" s="418">
        <f>50000/J53</f>
        <v>49985.1062254208</v>
      </c>
      <c r="L53" s="418">
        <f>1+261.01*EXP(-0.26*$A53)</f>
        <v>1.00058996857852</v>
      </c>
      <c r="M53" s="418">
        <f>60000/L53</f>
        <v>59964.6227567507</v>
      </c>
      <c r="N53" s="418">
        <f>1+435.68*EXP(-0.27*$A53)</f>
        <v>1.00059729945476</v>
      </c>
      <c r="O53" s="418">
        <f>100000/N53</f>
        <v>99940.3057098909</v>
      </c>
      <c r="P53" s="418">
        <f>1+392.01*EXP(-0.2528*$A53)</f>
        <v>1.00127003267521</v>
      </c>
      <c r="Q53" s="418">
        <f>90000/P53</f>
        <v>89885.842043565906</v>
      </c>
      <c r="R53" s="418">
        <f>1+435.68*EXP(-0.2528*$A53)</f>
        <v>1.00141151459385</v>
      </c>
      <c r="S53" s="418">
        <f>100000/R53</f>
        <v>99859.0474971298</v>
      </c>
      <c r="T53" s="418">
        <f>1+872.36*EXP(-0.1428*($A53+13))</f>
        <v>1.10804604314944</v>
      </c>
      <c r="U53" s="418">
        <f>200000/T53</f>
        <v>180497.914537498</v>
      </c>
    </row>
    <row r="54" ht="26" customHeight="1">
      <c r="A54" s="432">
        <f>A53+1</f>
        <v>51</v>
      </c>
      <c r="B54" s="165">
        <v>168941</v>
      </c>
      <c r="C54" s="414"/>
      <c r="D54" s="415">
        <f>1+435.68*EXP(-0.2528*$A54)</f>
        <v>1.00109621496792</v>
      </c>
      <c r="E54" s="416">
        <f>100000/D54</f>
        <v>99890.498540347093</v>
      </c>
      <c r="F54" s="416">
        <f>1+348.34*EXP(-0.2528*$A54)</f>
        <v>1.00087645868969</v>
      </c>
      <c r="G54" s="416">
        <f>80000/F54</f>
        <v>79929.9447053965</v>
      </c>
      <c r="H54" s="416">
        <f>1+217.34*EXP(-0.2528*$A54)</f>
        <v>1.00054684943336</v>
      </c>
      <c r="I54" s="416">
        <f>50000/H54</f>
        <v>49972.672472375</v>
      </c>
      <c r="J54" s="416">
        <f>1+217.34*EXP(-0.27*$A54)</f>
        <v>1.00022745979684</v>
      </c>
      <c r="K54" s="416">
        <f>50000/J54</f>
        <v>49988.6295964677</v>
      </c>
      <c r="L54" s="416">
        <f>1+261.01*EXP(-0.26*$A54)</f>
        <v>1.00045489620804</v>
      </c>
      <c r="M54" s="416">
        <f>60000/L54</f>
        <v>59972.7186377059</v>
      </c>
      <c r="N54" s="416">
        <f>1+435.68*EXP(-0.27*$A54)</f>
        <v>1.00045596615574</v>
      </c>
      <c r="O54" s="416">
        <f>100000/N54</f>
        <v>99954.424165464094</v>
      </c>
      <c r="P54" s="416">
        <f>1+392.01*EXP(-0.2528*$A54)</f>
        <v>1.00098633682881</v>
      </c>
      <c r="Q54" s="416">
        <f>90000/P54</f>
        <v>89911.317156561694</v>
      </c>
      <c r="R54" s="416">
        <f>1+435.68*EXP(-0.2528*$A54)</f>
        <v>1.00109621496792</v>
      </c>
      <c r="S54" s="416">
        <f>100000/R54</f>
        <v>99890.498540347093</v>
      </c>
      <c r="T54" s="416">
        <f>1+872.36*EXP(-0.1428*($A54+13))</f>
        <v>1.09366807927046</v>
      </c>
      <c r="U54" s="416">
        <f>200000/T54</f>
        <v>182870.839691519</v>
      </c>
    </row>
    <row r="55" ht="26" customHeight="1">
      <c r="A55" s="432">
        <f>A54+1</f>
        <v>52</v>
      </c>
      <c r="B55" s="164">
        <v>172434</v>
      </c>
      <c r="C55" s="410"/>
      <c r="D55" s="417">
        <f>1+435.68*EXP(-0.2528*$A55)</f>
        <v>1.00085134596633</v>
      </c>
      <c r="E55" s="418">
        <f>100000/D55</f>
        <v>99914.9378207102</v>
      </c>
      <c r="F55" s="418">
        <f>1+348.34*EXP(-0.2528*$A55)</f>
        <v>1.00068067814431</v>
      </c>
      <c r="G55" s="418">
        <f>80000/F55</f>
        <v>79945.5827890614</v>
      </c>
      <c r="H55" s="418">
        <f>1+217.34*EXP(-0.2528*$A55)</f>
        <v>1.0004246959519</v>
      </c>
      <c r="I55" s="418">
        <f>50000/H55</f>
        <v>49978.7742169092</v>
      </c>
      <c r="J55" s="418">
        <f>1+217.34*EXP(-0.27*$A55)</f>
        <v>1.0001736381447</v>
      </c>
      <c r="K55" s="418">
        <f>50000/J55</f>
        <v>49991.3196000135</v>
      </c>
      <c r="L55" s="418">
        <f>1+261.01*EXP(-0.26*$A55)</f>
        <v>1.00035074844258</v>
      </c>
      <c r="M55" s="418">
        <f>60000/L55</f>
        <v>59978.9624723253</v>
      </c>
      <c r="N55" s="418">
        <f>1+435.68*EXP(-0.27*$A55)</f>
        <v>1.0003480752134</v>
      </c>
      <c r="O55" s="418">
        <f>100000/N55</f>
        <v>99965.204590079695</v>
      </c>
      <c r="P55" s="418">
        <f>1+392.01*EXP(-0.2528*$A55)</f>
        <v>1.00076601205532</v>
      </c>
      <c r="Q55" s="418">
        <f>90000/P55</f>
        <v>89931.1116843015</v>
      </c>
      <c r="R55" s="418">
        <f>1+435.68*EXP(-0.2528*$A55)</f>
        <v>1.00085134596633</v>
      </c>
      <c r="S55" s="418">
        <f>100000/R55</f>
        <v>99914.9378207102</v>
      </c>
      <c r="T55" s="418">
        <f>1+872.36*EXP(-0.1428*($A55+13))</f>
        <v>1.08120342789491</v>
      </c>
      <c r="U55" s="418">
        <f>200000/T55</f>
        <v>184979.065770627</v>
      </c>
    </row>
    <row r="56" ht="26" customHeight="1">
      <c r="A56" s="432">
        <f>A55+1</f>
        <v>53</v>
      </c>
      <c r="B56" s="165">
        <v>175925</v>
      </c>
      <c r="C56" s="414"/>
      <c r="D56" s="415">
        <f>1+435.68*EXP(-0.2528*$A56)</f>
        <v>1.00066117502096</v>
      </c>
      <c r="E56" s="416">
        <f>100000/D56</f>
        <v>99933.9261842605</v>
      </c>
      <c r="F56" s="416">
        <f>1+348.34*EXP(-0.2528*$A56)</f>
        <v>1.00052863043243</v>
      </c>
      <c r="G56" s="416">
        <f>80000/F56</f>
        <v>79957.7319096045</v>
      </c>
      <c r="H56" s="416">
        <f>1+217.34*EXP(-0.2528*$A56)</f>
        <v>1.00032982872534</v>
      </c>
      <c r="I56" s="416">
        <f>50000/H56</f>
        <v>49983.5140012889</v>
      </c>
      <c r="J56" s="416">
        <f>1+217.34*EXP(-0.27*$A56)</f>
        <v>1.0001325517991</v>
      </c>
      <c r="K56" s="416">
        <f>50000/J56</f>
        <v>49993.3732884275</v>
      </c>
      <c r="L56" s="416">
        <f>1+261.01*EXP(-0.26*$A56)</f>
        <v>1.00027044514287</v>
      </c>
      <c r="M56" s="416">
        <f>60000/L56</f>
        <v>59983.7776786758</v>
      </c>
      <c r="N56" s="416">
        <f>1+435.68*EXP(-0.27*$A56)</f>
        <v>1.0002657134804</v>
      </c>
      <c r="O56" s="416">
        <f>100000/N56</f>
        <v>99973.4357104498</v>
      </c>
      <c r="P56" s="416">
        <f>1+392.01*EXP(-0.2528*$A56)</f>
        <v>1.00059490272669</v>
      </c>
      <c r="Q56" s="416">
        <f>90000/P56</f>
        <v>89946.4905874933</v>
      </c>
      <c r="R56" s="416">
        <f>1+435.68*EXP(-0.2528*$A56)</f>
        <v>1.00066117502096</v>
      </c>
      <c r="S56" s="416">
        <f>100000/R56</f>
        <v>99933.9261842605</v>
      </c>
      <c r="T56" s="416">
        <f>1+872.36*EXP(-0.1428*($A56+13))</f>
        <v>1.07039747962425</v>
      </c>
      <c r="U56" s="416">
        <f>200000/T56</f>
        <v>186846.478814774</v>
      </c>
    </row>
    <row r="57" ht="26" customHeight="1">
      <c r="A57" s="432">
        <f>A56+1</f>
        <v>54</v>
      </c>
      <c r="B57" s="164">
        <v>178972</v>
      </c>
      <c r="C57" s="410"/>
      <c r="D57" s="417">
        <f>1+435.68*EXP(-0.2528*$A57)</f>
        <v>1.00051348385454</v>
      </c>
      <c r="E57" s="418">
        <f>100000/D57</f>
        <v>99948.677967581</v>
      </c>
      <c r="F57" s="418">
        <f>1+348.34*EXP(-0.2528*$A57)</f>
        <v>1.00041054665326</v>
      </c>
      <c r="G57" s="418">
        <f>80000/F57</f>
        <v>79967.169746090105</v>
      </c>
      <c r="H57" s="418">
        <f>1+217.34*EXP(-0.2528*$A57)</f>
        <v>1.00025615263713</v>
      </c>
      <c r="I57" s="418">
        <f>50000/H57</f>
        <v>49987.195648012</v>
      </c>
      <c r="J57" s="418">
        <f>1+217.34*EXP(-0.27*$A57)</f>
        <v>1.00010118732537</v>
      </c>
      <c r="K57" s="418">
        <f>50000/J57</f>
        <v>49994.9411456234</v>
      </c>
      <c r="L57" s="418">
        <f>1+261.01*EXP(-0.26*$A57)</f>
        <v>1.00020852715629</v>
      </c>
      <c r="M57" s="418">
        <f>60000/L57</f>
        <v>59987.4909790932</v>
      </c>
      <c r="N57" s="418">
        <f>1+435.68*EXP(-0.27*$A57)</f>
        <v>1.00020284022231</v>
      </c>
      <c r="O57" s="418">
        <f>100000/N57</f>
        <v>99979.7200913502</v>
      </c>
      <c r="P57" s="418">
        <f>1+392.01*EXP(-0.2528*$A57)</f>
        <v>1.0004620152539</v>
      </c>
      <c r="Q57" s="418">
        <f>90000/P57</f>
        <v>89958.4378295058</v>
      </c>
      <c r="R57" s="418">
        <f>1+435.68*EXP(-0.2528*$A57)</f>
        <v>1.00051348385454</v>
      </c>
      <c r="S57" s="418">
        <f>100000/R57</f>
        <v>99948.677967581</v>
      </c>
      <c r="T57" s="418">
        <f>1+872.36*EXP(-0.1428*($A57+13))</f>
        <v>1.06102950658511</v>
      </c>
      <c r="U57" s="418">
        <f>200000/T57</f>
        <v>188496.17165096</v>
      </c>
    </row>
    <row r="58" ht="26" customHeight="1">
      <c r="A58" s="432">
        <f>A57+1</f>
        <v>55</v>
      </c>
      <c r="B58" s="165">
        <v>181228</v>
      </c>
      <c r="C58" s="414"/>
      <c r="D58" s="415">
        <f>1+435.68*EXP(-0.2528*$A58)</f>
        <v>1.0003987834696</v>
      </c>
      <c r="E58" s="416">
        <f>100000/D58</f>
        <v>99960.137549526306</v>
      </c>
      <c r="F58" s="416">
        <f>1+348.34*EXP(-0.2528*$A58)</f>
        <v>1.00031884005188</v>
      </c>
      <c r="G58" s="416">
        <f>80000/F58</f>
        <v>79974.500925975706</v>
      </c>
      <c r="H58" s="416">
        <f>1+217.34*EXP(-0.2528*$A58)</f>
        <v>1.00019893407842</v>
      </c>
      <c r="I58" s="416">
        <f>50000/H58</f>
        <v>49990.0552744238</v>
      </c>
      <c r="J58" s="416">
        <f>1+217.34*EXP(-0.27*$A58)</f>
        <v>1.00007724432927</v>
      </c>
      <c r="K58" s="416">
        <f>50000/J58</f>
        <v>49996.1380818478</v>
      </c>
      <c r="L58" s="416">
        <f>1+261.01*EXP(-0.26*$A58)</f>
        <v>1.00016078519454</v>
      </c>
      <c r="M58" s="416">
        <f>60000/L58</f>
        <v>59990.354439191</v>
      </c>
      <c r="N58" s="416">
        <f>1+435.68*EXP(-0.27*$A58)</f>
        <v>1.00015484406633</v>
      </c>
      <c r="O58" s="416">
        <f>100000/N58</f>
        <v>99984.5179906643</v>
      </c>
      <c r="P58" s="416">
        <f>1+392.01*EXP(-0.2528*$A58)</f>
        <v>1.00035881176074</v>
      </c>
      <c r="Q58" s="416">
        <f>90000/P58</f>
        <v>89967.7185245065</v>
      </c>
      <c r="R58" s="416">
        <f>1+435.68*EXP(-0.2528*$A58)</f>
        <v>1.0003987834696</v>
      </c>
      <c r="S58" s="416">
        <f>100000/R58</f>
        <v>99960.137549526306</v>
      </c>
      <c r="T58" s="416">
        <f>1+872.36*EXP(-0.1428*($A58+13))</f>
        <v>1.05290815372798</v>
      </c>
      <c r="U58" s="416">
        <f>200000/T58</f>
        <v>189950.091365396</v>
      </c>
    </row>
    <row r="59" ht="26" customHeight="1">
      <c r="A59" s="432">
        <f>A58+1</f>
        <v>56</v>
      </c>
      <c r="B59" s="164">
        <v>183957</v>
      </c>
      <c r="C59" s="410"/>
      <c r="D59" s="417">
        <f>1+435.68*EXP(-0.2528*$A59)</f>
        <v>1.00030970449065</v>
      </c>
      <c r="E59" s="418">
        <f>100000/D59</f>
        <v>99969.039139652494</v>
      </c>
      <c r="F59" s="418">
        <f>1+348.34*EXP(-0.2528*$A59)</f>
        <v>1.00024761857849</v>
      </c>
      <c r="G59" s="418">
        <f>80000/F59</f>
        <v>79980.1954177033</v>
      </c>
      <c r="H59" s="418">
        <f>1+217.34*EXP(-0.2528*$A59)</f>
        <v>1.00015449681876</v>
      </c>
      <c r="I59" s="418">
        <f>50000/H59</f>
        <v>49992.276352341</v>
      </c>
      <c r="J59" s="418">
        <f>1+217.34*EXP(-0.27*$A59)</f>
        <v>1.00005896673702</v>
      </c>
      <c r="K59" s="418">
        <f>50000/J59</f>
        <v>49997.0518369926</v>
      </c>
      <c r="L59" s="418">
        <f>1+261.01*EXP(-0.26*$A59)</f>
        <v>1.00012397367922</v>
      </c>
      <c r="M59" s="418">
        <f>60000/L59</f>
        <v>59992.5625013009</v>
      </c>
      <c r="N59" s="418">
        <f>1+435.68*EXP(-0.27*$A59)</f>
        <v>1.00011820478506</v>
      </c>
      <c r="O59" s="418">
        <f>100000/N59</f>
        <v>99988.180918565995</v>
      </c>
      <c r="P59" s="418">
        <f>1+392.01*EXP(-0.2528*$A59)</f>
        <v>1.00027866153457</v>
      </c>
      <c r="Q59" s="418">
        <f>90000/P59</f>
        <v>89974.9274486443</v>
      </c>
      <c r="R59" s="418">
        <f>1+435.68*EXP(-0.2528*$A59)</f>
        <v>1.00030970449065</v>
      </c>
      <c r="S59" s="418">
        <f>100000/R59</f>
        <v>99969.039139652494</v>
      </c>
      <c r="T59" s="418">
        <f>1+872.36*EXP(-0.1428*($A59+13))</f>
        <v>1.04586753011021</v>
      </c>
      <c r="U59" s="418">
        <f>200000/T59</f>
        <v>191228.806939751</v>
      </c>
    </row>
    <row r="60" ht="26" customHeight="1">
      <c r="A60" s="432">
        <f>A59+1</f>
        <v>57</v>
      </c>
      <c r="B60" s="165">
        <v>187327</v>
      </c>
      <c r="C60" s="414"/>
      <c r="D60" s="415">
        <f>1+435.68*EXP(-0.2528*$A60)</f>
        <v>1.00024052368978</v>
      </c>
      <c r="E60" s="416">
        <f>100000/D60</f>
        <v>99975.9534147954</v>
      </c>
      <c r="F60" s="416">
        <f>1+348.34*EXP(-0.2528*$A60)</f>
        <v>1.00019230633056</v>
      </c>
      <c r="G60" s="416">
        <f>80000/F60</f>
        <v>79984.618451524293</v>
      </c>
      <c r="H60" s="416">
        <f>1+217.34*EXP(-0.2528*$A60)</f>
        <v>1.00011998581238</v>
      </c>
      <c r="I60" s="416">
        <f>50000/H60</f>
        <v>49994.0014291244</v>
      </c>
      <c r="J60" s="416">
        <f>1+217.34*EXP(-0.27*$A60)</f>
        <v>1.00004501399789</v>
      </c>
      <c r="K60" s="416">
        <f>50000/J60</f>
        <v>49997.7494014139</v>
      </c>
      <c r="L60" s="416">
        <f>1+261.01*EXP(-0.26*$A60)</f>
        <v>1.00009559010196</v>
      </c>
      <c r="M60" s="416">
        <f>60000/L60</f>
        <v>59994.2651420781</v>
      </c>
      <c r="N60" s="416">
        <f>1+435.68*EXP(-0.27*$A60)</f>
        <v>1.00009023510905</v>
      </c>
      <c r="O60" s="416">
        <f>100000/N60</f>
        <v>99990.977303259</v>
      </c>
      <c r="P60" s="416">
        <f>1+392.01*EXP(-0.2528*$A60)</f>
        <v>1.00021641501017</v>
      </c>
      <c r="Q60" s="416">
        <f>90000/P60</f>
        <v>89980.5268633638</v>
      </c>
      <c r="R60" s="416">
        <f>1+435.68*EXP(-0.2528*$A60)</f>
        <v>1.00024052368978</v>
      </c>
      <c r="S60" s="416">
        <f>100000/R60</f>
        <v>99975.9534147954</v>
      </c>
      <c r="T60" s="416">
        <f>1+872.36*EXP(-0.1428*($A60+13))</f>
        <v>1.03976382032205</v>
      </c>
      <c r="U60" s="416">
        <f>200000/T60</f>
        <v>192351.374505465</v>
      </c>
    </row>
    <row r="61" ht="26" customHeight="1">
      <c r="A61" s="432">
        <f>A60+1</f>
        <v>58</v>
      </c>
      <c r="B61" s="164">
        <v>189973</v>
      </c>
      <c r="C61" s="410"/>
      <c r="D61" s="417">
        <f>1+435.68*EXP(-0.2528*$A61)</f>
        <v>1.00018679627545</v>
      </c>
      <c r="E61" s="418">
        <f>100000/D61</f>
        <v>99981.3238610882</v>
      </c>
      <c r="F61" s="418">
        <f>1+348.34*EXP(-0.2528*$A61)</f>
        <v>1.00014934955607</v>
      </c>
      <c r="G61" s="418">
        <f>80000/F61</f>
        <v>79988.0538196711</v>
      </c>
      <c r="H61" s="418">
        <f>1+217.34*EXP(-0.2528*$A61)</f>
        <v>1.00009318376447</v>
      </c>
      <c r="I61" s="418">
        <f>50000/H61</f>
        <v>49995.3412458967</v>
      </c>
      <c r="J61" s="418">
        <f>1+217.34*EXP(-0.27*$A61)</f>
        <v>1.00003436276295</v>
      </c>
      <c r="K61" s="418">
        <f>50000/J61</f>
        <v>49998.2819208904</v>
      </c>
      <c r="L61" s="418">
        <f>1+261.01*EXP(-0.26*$A61)</f>
        <v>1.0000737048997</v>
      </c>
      <c r="M61" s="418">
        <f>60000/L61</f>
        <v>59995.5780319387</v>
      </c>
      <c r="N61" s="418">
        <f>1+435.68*EXP(-0.27*$A61)</f>
        <v>1.00006888363192</v>
      </c>
      <c r="O61" s="418">
        <f>100000/N61</f>
        <v>99993.112111270806</v>
      </c>
      <c r="P61" s="418">
        <f>1+392.01*EXP(-0.2528*$A61)</f>
        <v>1.00016807291576</v>
      </c>
      <c r="Q61" s="418">
        <f>90000/P61</f>
        <v>89984.8759795198</v>
      </c>
      <c r="R61" s="418">
        <f>1+435.68*EXP(-0.2528*$A61)</f>
        <v>1.00018679627545</v>
      </c>
      <c r="S61" s="418">
        <f>100000/R61</f>
        <v>99981.3238610882</v>
      </c>
      <c r="T61" s="418">
        <f>1+872.36*EXP(-0.1428*($A61+13))</f>
        <v>1.03447234683893</v>
      </c>
      <c r="U61" s="418">
        <f>200000/T61</f>
        <v>193335.279199242</v>
      </c>
    </row>
    <row r="62" ht="26" customHeight="1">
      <c r="A62" s="432">
        <f>A61+1</f>
        <v>59</v>
      </c>
      <c r="B62" s="165">
        <v>192994</v>
      </c>
      <c r="C62" s="414"/>
      <c r="D62" s="415">
        <f>1+435.68*EXP(-0.2528*$A62)</f>
        <v>1.00014507031949</v>
      </c>
      <c r="E62" s="416">
        <f>100000/D62</f>
        <v>99985.4950722855</v>
      </c>
      <c r="F62" s="416">
        <f>1+348.34*EXP(-0.2528*$A62)</f>
        <v>1.0001159883288</v>
      </c>
      <c r="G62" s="416">
        <f>80000/F62</f>
        <v>79990.7220098346</v>
      </c>
      <c r="H62" s="416">
        <f>1+217.34*EXP(-0.2528*$A62)</f>
        <v>1.00007236867251</v>
      </c>
      <c r="I62" s="416">
        <f>50000/H62</f>
        <v>49996.3818282168</v>
      </c>
      <c r="J62" s="416">
        <f>1+217.34*EXP(-0.27*$A62)</f>
        <v>1.0000262318286</v>
      </c>
      <c r="K62" s="416">
        <f>50000/J62</f>
        <v>49998.6884429745</v>
      </c>
      <c r="L62" s="416">
        <f>1+261.01*EXP(-0.26*$A62)</f>
        <v>1.0000568302798</v>
      </c>
      <c r="M62" s="416">
        <f>60000/L62</f>
        <v>59996.5903769818</v>
      </c>
      <c r="N62" s="416">
        <f>1+435.68*EXP(-0.27*$A62)</f>
        <v>1.0000525843521</v>
      </c>
      <c r="O62" s="416">
        <f>100000/N62</f>
        <v>99994.7418412869</v>
      </c>
      <c r="P62" s="416">
        <f>1+392.01*EXP(-0.2528*$A62)</f>
        <v>1.00013052932415</v>
      </c>
      <c r="Q62" s="416">
        <f>90000/P62</f>
        <v>89988.2538940378</v>
      </c>
      <c r="R62" s="416">
        <f>1+435.68*EXP(-0.2528*$A62)</f>
        <v>1.00014507031949</v>
      </c>
      <c r="S62" s="416">
        <f>100000/R62</f>
        <v>99985.4950722855</v>
      </c>
      <c r="T62" s="416">
        <f>1+872.36*EXP(-0.1428*($A62+13))</f>
        <v>1.02988502329402</v>
      </c>
      <c r="U62" s="416">
        <f>200000/T62</f>
        <v>194196.435015933</v>
      </c>
    </row>
    <row r="63" ht="26" customHeight="1">
      <c r="A63" s="432">
        <f>A62+1</f>
        <v>60</v>
      </c>
      <c r="B63" s="164">
        <v>195351</v>
      </c>
      <c r="C63" s="410"/>
      <c r="D63" s="417">
        <f>1+435.68*EXP(-0.2528*$A63)</f>
        <v>1.00011266497443</v>
      </c>
      <c r="E63" s="418">
        <f>100000/D63</f>
        <v>99988.7347717537</v>
      </c>
      <c r="F63" s="418">
        <f>1+348.34*EXP(-0.2528*$A63)</f>
        <v>1.00009007922602</v>
      </c>
      <c r="G63" s="418">
        <f>80000/F63</f>
        <v>79992.7943110013</v>
      </c>
      <c r="H63" s="418">
        <f>1+217.34*EXP(-0.2528*$A63)</f>
        <v>1.00005620318937</v>
      </c>
      <c r="I63" s="418">
        <f>50000/H63</f>
        <v>49997.1899984625</v>
      </c>
      <c r="J63" s="418">
        <f>1+217.34*EXP(-0.27*$A63)</f>
        <v>1.00002002484005</v>
      </c>
      <c r="K63" s="418">
        <f>50000/J63</f>
        <v>49998.9987780468</v>
      </c>
      <c r="L63" s="418">
        <f>1+261.01*EXP(-0.26*$A63)</f>
        <v>1.00004381907736</v>
      </c>
      <c r="M63" s="418">
        <f>60000/L63</f>
        <v>59997.37097056</v>
      </c>
      <c r="N63" s="418">
        <f>1+435.68*EXP(-0.27*$A63)</f>
        <v>1.00004014181612</v>
      </c>
      <c r="O63" s="418">
        <f>100000/N63</f>
        <v>99995.9859795181</v>
      </c>
      <c r="P63" s="418">
        <f>1+392.01*EXP(-0.2528*$A63)</f>
        <v>1.00010137210023</v>
      </c>
      <c r="Q63" s="418">
        <f>90000/P63</f>
        <v>89990.8774357528</v>
      </c>
      <c r="R63" s="418">
        <f>1+435.68*EXP(-0.2528*$A63)</f>
        <v>1.00011266497443</v>
      </c>
      <c r="S63" s="418">
        <f>100000/R63</f>
        <v>99988.7347717537</v>
      </c>
      <c r="T63" s="418">
        <f>1+872.36*EXP(-0.1428*($A63+13))</f>
        <v>1.02590814665033</v>
      </c>
      <c r="U63" s="418">
        <f>200000/T63</f>
        <v>194949.226841619</v>
      </c>
    </row>
    <row r="64" ht="26" customHeight="1">
      <c r="A64" s="432">
        <f>A63+1</f>
        <v>61</v>
      </c>
      <c r="B64" s="165">
        <v>197675</v>
      </c>
      <c r="C64" s="414"/>
      <c r="D64" s="415">
        <f>1+435.68*EXP(-0.2528*$A64)</f>
        <v>1.00008749823195</v>
      </c>
      <c r="E64" s="416">
        <f>100000/D64</f>
        <v>99991.2509423321</v>
      </c>
      <c r="F64" s="416">
        <f>1+348.34*EXP(-0.2528*$A64)</f>
        <v>1.00006995761595</v>
      </c>
      <c r="G64" s="416">
        <f>80000/F64</f>
        <v>79994.4037822221</v>
      </c>
      <c r="H64" s="416">
        <f>1+217.34*EXP(-0.2528*$A64)</f>
        <v>1.00004364870027</v>
      </c>
      <c r="I64" s="416">
        <f>50000/H64</f>
        <v>49997.8176602428</v>
      </c>
      <c r="J64" s="416">
        <f>1+217.34*EXP(-0.27*$A64)</f>
        <v>1.00001528655227</v>
      </c>
      <c r="K64" s="416">
        <f>50000/J64</f>
        <v>49999.2356840703</v>
      </c>
      <c r="L64" s="416">
        <f>1+261.01*EXP(-0.26*$A64)</f>
        <v>1.00003378676909</v>
      </c>
      <c r="M64" s="416">
        <f>60000/L64</f>
        <v>59997.972862345</v>
      </c>
      <c r="N64" s="416">
        <f>1+435.68*EXP(-0.27*$A64)</f>
        <v>1.00003064343929</v>
      </c>
      <c r="O64" s="416">
        <f>100000/N64</f>
        <v>99996.9357499702</v>
      </c>
      <c r="P64" s="416">
        <f>1+392.01*EXP(-0.2528*$A64)</f>
        <v>1.00007872792395</v>
      </c>
      <c r="Q64" s="416">
        <f>90000/P64</f>
        <v>89992.9150446283</v>
      </c>
      <c r="R64" s="416">
        <f>1+435.68*EXP(-0.2528*$A64)</f>
        <v>1.00008749823195</v>
      </c>
      <c r="S64" s="416">
        <f>100000/R64</f>
        <v>99991.2509423321</v>
      </c>
      <c r="T64" s="416">
        <f>1+872.36*EXP(-0.1428*($A64+13))</f>
        <v>1.02246048317417</v>
      </c>
      <c r="U64" s="416">
        <f>200000/T64</f>
        <v>195606.581663784</v>
      </c>
    </row>
    <row r="65" ht="26" customHeight="1">
      <c r="A65" s="432">
        <f>A64+1</f>
        <v>62</v>
      </c>
      <c r="B65" s="164">
        <v>199414</v>
      </c>
      <c r="C65" s="410"/>
      <c r="D65" s="417">
        <f>1+435.68*EXP(-0.2528*$A65)</f>
        <v>1.0000679531561</v>
      </c>
      <c r="E65" s="418">
        <f>100000/D65</f>
        <v>99993.205146121807</v>
      </c>
      <c r="F65" s="418">
        <f>1+348.34*EXP(-0.2528*$A65)</f>
        <v>1.00005433070693</v>
      </c>
      <c r="G65" s="418">
        <f>80000/F65</f>
        <v>79995.6537795788</v>
      </c>
      <c r="H65" s="418">
        <f>1+217.34*EXP(-0.2528*$A65)</f>
        <v>1.00003389859288</v>
      </c>
      <c r="I65" s="418">
        <f>50000/H65</f>
        <v>49998.3051278098</v>
      </c>
      <c r="J65" s="418">
        <f>1+217.34*EXP(-0.27*$A65)</f>
        <v>1.00001166944055</v>
      </c>
      <c r="K65" s="418">
        <f>50000/J65</f>
        <v>49999.4165347812</v>
      </c>
      <c r="L65" s="418">
        <f>1+261.01*EXP(-0.26*$A65)</f>
        <v>1.00002605134188</v>
      </c>
      <c r="M65" s="418">
        <f>60000/L65</f>
        <v>59998.4369602065</v>
      </c>
      <c r="N65" s="418">
        <f>1+435.68*EXP(-0.27*$A65)</f>
        <v>1.00002339257319</v>
      </c>
      <c r="O65" s="418">
        <f>100000/N65</f>
        <v>99997.660797401</v>
      </c>
      <c r="P65" s="418">
        <f>1+392.01*EXP(-0.2528*$A65)</f>
        <v>1.00006114193151</v>
      </c>
      <c r="Q65" s="418">
        <f>90000/P65</f>
        <v>89994.4975625938</v>
      </c>
      <c r="R65" s="418">
        <f>1+435.68*EXP(-0.2528*$A65)</f>
        <v>1.0000679531561</v>
      </c>
      <c r="S65" s="418">
        <f>100000/R65</f>
        <v>99993.205146121807</v>
      </c>
      <c r="T65" s="418">
        <f>1+872.36*EXP(-0.1428*($A65+13))</f>
        <v>1.01947160911299</v>
      </c>
      <c r="U65" s="418">
        <f>200000/T65</f>
        <v>196180.058583499</v>
      </c>
    </row>
    <row r="66" ht="26" customHeight="1">
      <c r="A66" s="432">
        <f>A65+1</f>
        <v>63</v>
      </c>
      <c r="B66" s="165">
        <v>201505</v>
      </c>
      <c r="C66" s="414"/>
      <c r="D66" s="415">
        <f>1+435.68*EXP(-0.2528*$A66)</f>
        <v>1.00005277399692</v>
      </c>
      <c r="E66" s="416">
        <f>100000/D66</f>
        <v>99994.7228788028</v>
      </c>
      <c r="F66" s="416">
        <f>1+348.34*EXP(-0.2528*$A66)</f>
        <v>1.00004219448698</v>
      </c>
      <c r="G66" s="416">
        <f>80000/F66</f>
        <v>79996.6245834656</v>
      </c>
      <c r="H66" s="416">
        <f>1+217.34*EXP(-0.2528*$A66)</f>
        <v>1.00002632643337</v>
      </c>
      <c r="I66" s="416">
        <f>50000/H66</f>
        <v>49998.6837129846</v>
      </c>
      <c r="J66" s="416">
        <f>1+217.34*EXP(-0.27*$A66)</f>
        <v>1.00000890821162</v>
      </c>
      <c r="K66" s="416">
        <f>50000/J66</f>
        <v>49999.5545933868</v>
      </c>
      <c r="L66" s="416">
        <f>1+261.01*EXP(-0.26*$A66)</f>
        <v>1.00002008692847</v>
      </c>
      <c r="M66" s="416">
        <f>60000/L66</f>
        <v>59998.7948085004</v>
      </c>
      <c r="N66" s="416">
        <f>1+435.68*EXP(-0.27*$A66)</f>
        <v>1.00001785741069</v>
      </c>
      <c r="O66" s="416">
        <f>100000/N66</f>
        <v>99998.2142908191</v>
      </c>
      <c r="P66" s="416">
        <f>1+392.01*EXP(-0.2528*$A66)</f>
        <v>1.00004748424195</v>
      </c>
      <c r="Q66" s="416">
        <f>90000/P66</f>
        <v>89995.7266211427</v>
      </c>
      <c r="R66" s="416">
        <f>1+435.68*EXP(-0.2528*$A66)</f>
        <v>1.00005277399692</v>
      </c>
      <c r="S66" s="416">
        <f>100000/R66</f>
        <v>99994.7228788028</v>
      </c>
      <c r="T66" s="416">
        <f>1+872.36*EXP(-0.1428*($A66+13))</f>
        <v>1.01688047218347</v>
      </c>
      <c r="U66" s="416">
        <f>200000/T66</f>
        <v>196679.949582034</v>
      </c>
    </row>
    <row r="67" ht="26" customHeight="1">
      <c r="A67" s="432">
        <f>A66+1</f>
        <v>64</v>
      </c>
      <c r="B67" s="433"/>
      <c r="C67" s="410"/>
      <c r="D67" s="417">
        <f>1+435.68*EXP(-0.2528*$A67)</f>
        <v>1.00004098550989</v>
      </c>
      <c r="E67" s="418">
        <f>100000/D67</f>
        <v>99995.9016169853</v>
      </c>
      <c r="F67" s="418">
        <f>1+348.34*EXP(-0.2528*$A67)</f>
        <v>1.00003276921712</v>
      </c>
      <c r="G67" s="418">
        <f>80000/F67</f>
        <v>79997.378548533306</v>
      </c>
      <c r="H67" s="418">
        <f>1+217.34*EXP(-0.2528*$A67)</f>
        <v>1.00002044571869</v>
      </c>
      <c r="I67" s="418">
        <f>50000/H67</f>
        <v>49998.9777349664</v>
      </c>
      <c r="J67" s="418">
        <f>1+217.34*EXP(-0.27*$A67)</f>
        <v>1.00000680034608</v>
      </c>
      <c r="K67" s="418">
        <f>50000/J67</f>
        <v>49999.6599850082</v>
      </c>
      <c r="L67" s="418">
        <f>1+261.01*EXP(-0.26*$A67)</f>
        <v>1.00001548805805</v>
      </c>
      <c r="M67" s="418">
        <f>60000/L67</f>
        <v>59999.0707309096</v>
      </c>
      <c r="N67" s="418">
        <f>1+435.68*EXP(-0.27*$A67)</f>
        <v>1.00001363198114</v>
      </c>
      <c r="O67" s="418">
        <f>100000/N67</f>
        <v>99998.6368204688</v>
      </c>
      <c r="P67" s="418">
        <f>1+392.01*EXP(-0.2528*$A67)</f>
        <v>1.0000368773635</v>
      </c>
      <c r="Q67" s="418">
        <f>90000/P67</f>
        <v>89996.681159675107</v>
      </c>
      <c r="R67" s="418">
        <f>1+435.68*EXP(-0.2528*$A67)</f>
        <v>1.00004098550989</v>
      </c>
      <c r="S67" s="418">
        <f>100000/R67</f>
        <v>99995.9016169853</v>
      </c>
      <c r="T67" s="418">
        <f>1+872.36*EXP(-0.1428*($A67+13))</f>
        <v>1.01463414448614</v>
      </c>
      <c r="U67" s="418">
        <f>200000/T67</f>
        <v>197115.384975823</v>
      </c>
    </row>
    <row r="68" ht="26" customHeight="1">
      <c r="A68" s="432">
        <f>A67+1</f>
        <v>65</v>
      </c>
      <c r="B68" s="434"/>
      <c r="C68" s="414"/>
      <c r="D68" s="415">
        <f>1+435.68*EXP(-0.2528*$A68)</f>
        <v>1.00003183029747</v>
      </c>
      <c r="E68" s="416">
        <f>100000/D68</f>
        <v>99996.817071566606</v>
      </c>
      <c r="F68" s="416">
        <f>1+348.34*EXP(-0.2528*$A68)</f>
        <v>1.00002544933396</v>
      </c>
      <c r="G68" s="416">
        <f>80000/F68</f>
        <v>79997.964105095394</v>
      </c>
      <c r="H68" s="416">
        <f>1+217.34*EXP(-0.2528*$A68)</f>
        <v>1.00001587861929</v>
      </c>
      <c r="I68" s="416">
        <f>50000/H68</f>
        <v>49999.2060816418</v>
      </c>
      <c r="J68" s="416">
        <f>1+217.34*EXP(-0.27*$A68)</f>
        <v>1.00000519124475</v>
      </c>
      <c r="K68" s="416">
        <f>50000/J68</f>
        <v>49999.7404391099</v>
      </c>
      <c r="L68" s="416">
        <f>1+261.01*EXP(-0.26*$A68)</f>
        <v>1.00001194209172</v>
      </c>
      <c r="M68" s="416">
        <f>60000/L68</f>
        <v>59999.2834830535</v>
      </c>
      <c r="N68" s="416">
        <f>1+435.68*EXP(-0.27*$A68)</f>
        <v>1.00001040637487</v>
      </c>
      <c r="O68" s="416">
        <f>100000/N68</f>
        <v>99998.959373342193</v>
      </c>
      <c r="P68" s="416">
        <f>1+392.01*EXP(-0.2528*$A68)</f>
        <v>1.00002863981572</v>
      </c>
      <c r="Q68" s="416">
        <f>90000/P68</f>
        <v>89997.4224904046</v>
      </c>
      <c r="R68" s="416">
        <f>1+435.68*EXP(-0.2528*$A68)</f>
        <v>1.00003183029747</v>
      </c>
      <c r="S68" s="416">
        <f>100000/R68</f>
        <v>99996.817071566606</v>
      </c>
      <c r="T68" s="416">
        <f>1+872.36*EXP(-0.1428*($A68+13))</f>
        <v>1.01268674137272</v>
      </c>
      <c r="U68" s="416">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35" customWidth="1"/>
    <col min="2" max="11" width="16.3516" style="435" customWidth="1"/>
    <col min="12" max="16384" width="16.3516" style="435"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2">
        <v>1</v>
      </c>
      <c r="E3" s="142">
        <f>C3/5</f>
        <v>44.2</v>
      </c>
      <c r="F3" s="436"/>
      <c r="G3" s="142">
        <v>1</v>
      </c>
      <c r="H3" s="142">
        <v>20</v>
      </c>
      <c r="I3" s="142">
        <v>1</v>
      </c>
      <c r="J3" s="436"/>
      <c r="K3" s="436"/>
    </row>
    <row r="4" ht="26" customHeight="1">
      <c r="B4" s="15">
        <v>43886</v>
      </c>
      <c r="C4" s="16">
        <v>90</v>
      </c>
      <c r="D4" s="144">
        <f>'Italy-main'!J5-'Italy-main'!J4</f>
        <v>3</v>
      </c>
      <c r="E4" s="144">
        <f>C4/5</f>
        <v>18</v>
      </c>
      <c r="F4" s="437"/>
      <c r="G4" s="144">
        <v>3</v>
      </c>
      <c r="H4" s="144">
        <f>C4-C3</f>
        <v>-131</v>
      </c>
      <c r="I4" s="144">
        <f>D4-D3</f>
        <v>2</v>
      </c>
      <c r="J4" s="144">
        <f>I4-I3</f>
        <v>1</v>
      </c>
      <c r="K4" s="144">
        <f>(H4-H3)/7.5</f>
        <v>-20.1333333333333</v>
      </c>
    </row>
    <row r="5" ht="26" customHeight="1">
      <c r="B5" s="15">
        <v>43887</v>
      </c>
      <c r="C5" s="11">
        <v>74</v>
      </c>
      <c r="D5" s="142">
        <f>'Italy-main'!J6-'Italy-main'!J5</f>
        <v>2</v>
      </c>
      <c r="E5" s="142">
        <f>C5/5</f>
        <v>14.8</v>
      </c>
      <c r="F5" s="436"/>
      <c r="G5" s="142">
        <v>2</v>
      </c>
      <c r="H5" s="142">
        <f>C5-C4</f>
        <v>-16</v>
      </c>
      <c r="I5" s="142">
        <f>D5-D4</f>
        <v>-1</v>
      </c>
      <c r="J5" s="142">
        <f>I5-I4</f>
        <v>-3</v>
      </c>
      <c r="K5" s="142">
        <f>(H5-H4)/7.5</f>
        <v>15.3333333333333</v>
      </c>
    </row>
    <row r="6" ht="26" customHeight="1">
      <c r="B6" s="15">
        <v>43888</v>
      </c>
      <c r="C6" s="16">
        <v>203</v>
      </c>
      <c r="D6" s="144">
        <f>'Italy-main'!J7-'Italy-main'!J6</f>
        <v>5</v>
      </c>
      <c r="E6" s="144">
        <f>C6/5</f>
        <v>40.6</v>
      </c>
      <c r="F6" s="437"/>
      <c r="G6" s="144">
        <v>5</v>
      </c>
      <c r="H6" s="144">
        <f>C6-C5</f>
        <v>129</v>
      </c>
      <c r="I6" s="144">
        <f>D6-D5</f>
        <v>3</v>
      </c>
      <c r="J6" s="144">
        <f>I6-I5</f>
        <v>4</v>
      </c>
      <c r="K6" s="144">
        <f>(H6-H5)/7.5</f>
        <v>19.3333333333333</v>
      </c>
    </row>
    <row r="7" ht="26" customHeight="1">
      <c r="B7" s="15">
        <v>43889</v>
      </c>
      <c r="C7" s="11">
        <v>233</v>
      </c>
      <c r="D7" s="142">
        <f>'Italy-main'!J8-'Italy-main'!J7</f>
        <v>4</v>
      </c>
      <c r="E7" s="142">
        <f>C7/5</f>
        <v>46.6</v>
      </c>
      <c r="F7" s="436"/>
      <c r="G7" s="142">
        <v>4</v>
      </c>
      <c r="H7" s="142">
        <f>C7-C6</f>
        <v>30</v>
      </c>
      <c r="I7" s="142">
        <f>D7-D6</f>
        <v>-1</v>
      </c>
      <c r="J7" s="142">
        <f>I7-I6</f>
        <v>-4</v>
      </c>
      <c r="K7" s="142">
        <f>(H7-H6)/7.5</f>
        <v>-13.2</v>
      </c>
    </row>
    <row r="8" ht="26" customHeight="1">
      <c r="B8" s="15">
        <v>43890</v>
      </c>
      <c r="C8" s="16">
        <v>228</v>
      </c>
      <c r="D8" s="144">
        <f>'Italy-main'!J9-'Italy-main'!J8</f>
        <v>8</v>
      </c>
      <c r="E8" s="144">
        <f>C8/5</f>
        <v>45.6</v>
      </c>
      <c r="F8" s="437"/>
      <c r="G8" s="144">
        <v>8</v>
      </c>
      <c r="H8" s="144">
        <f>C8-C7</f>
        <v>-5</v>
      </c>
      <c r="I8" s="144">
        <f>D8-D7</f>
        <v>4</v>
      </c>
      <c r="J8" s="144">
        <f>I8-I7</f>
        <v>5</v>
      </c>
      <c r="K8" s="144">
        <f>(H8-H7)/7.5</f>
        <v>-4.66666666666667</v>
      </c>
    </row>
    <row r="9" ht="26" customHeight="1">
      <c r="B9" s="15">
        <v>43891</v>
      </c>
      <c r="C9" s="11">
        <v>528</v>
      </c>
      <c r="D9" s="142">
        <f>'Italy-main'!J10-'Italy-main'!J9</f>
        <v>5</v>
      </c>
      <c r="E9" s="142">
        <f>C9/5</f>
        <v>105.6</v>
      </c>
      <c r="F9" s="142">
        <f>D9/C3</f>
        <v>0.0226244343891403</v>
      </c>
      <c r="G9" s="142">
        <f>C3*0.19</f>
        <v>41.99</v>
      </c>
      <c r="H9" s="142">
        <f>C9-C8</f>
        <v>300</v>
      </c>
      <c r="I9" s="142">
        <f>D9-D8</f>
        <v>-3</v>
      </c>
      <c r="J9" s="142">
        <f>I9-I8</f>
        <v>-7</v>
      </c>
      <c r="K9" s="142">
        <f>(H9-H8)/7.5</f>
        <v>40.6666666666667</v>
      </c>
    </row>
    <row r="10" ht="26" customHeight="1">
      <c r="B10" s="15">
        <v>43892</v>
      </c>
      <c r="C10" s="16">
        <v>258</v>
      </c>
      <c r="D10" s="144">
        <f>'Italy-main'!J11-'Italy-main'!J10</f>
        <v>18</v>
      </c>
      <c r="E10" s="144">
        <f>C10/5</f>
        <v>51.6</v>
      </c>
      <c r="F10" s="144">
        <f>D10/C4</f>
        <v>0.2</v>
      </c>
      <c r="G10" s="144">
        <f>C4*0.2</f>
        <v>18</v>
      </c>
      <c r="H10" s="144">
        <f>C10-C9</f>
        <v>-270</v>
      </c>
      <c r="I10" s="144">
        <f>D10-D9</f>
        <v>13</v>
      </c>
      <c r="J10" s="144">
        <f>I10-I9</f>
        <v>16</v>
      </c>
      <c r="K10" s="144">
        <f>(H10-H9)/7.5</f>
        <v>-76</v>
      </c>
    </row>
    <row r="11" ht="26" customHeight="1">
      <c r="B11" s="15">
        <v>43893</v>
      </c>
      <c r="C11" s="11">
        <v>428</v>
      </c>
      <c r="D11" s="142">
        <f>'Italy-main'!J12-'Italy-main'!J11</f>
        <v>27</v>
      </c>
      <c r="E11" s="142">
        <f>C11/5</f>
        <v>85.59999999999999</v>
      </c>
      <c r="F11" s="142">
        <f>D11/C5</f>
        <v>0.364864864864865</v>
      </c>
      <c r="G11" s="142">
        <f>C5*0.2</f>
        <v>14.8</v>
      </c>
      <c r="H11" s="142">
        <f>C11-C10</f>
        <v>170</v>
      </c>
      <c r="I11" s="142">
        <f>D11-D10</f>
        <v>9</v>
      </c>
      <c r="J11" s="142">
        <f>I11-I10</f>
        <v>-4</v>
      </c>
      <c r="K11" s="142">
        <f>(H11-H10)/7.5</f>
        <v>58.6666666666667</v>
      </c>
    </row>
    <row r="12" ht="26" customHeight="1">
      <c r="B12" s="15">
        <v>43894</v>
      </c>
      <c r="C12" s="16">
        <v>443</v>
      </c>
      <c r="D12" s="144">
        <f>'Italy-main'!J13-'Italy-main'!J12</f>
        <v>28</v>
      </c>
      <c r="E12" s="144">
        <f>C12/5</f>
        <v>88.59999999999999</v>
      </c>
      <c r="F12" s="144">
        <f>D12/C6</f>
        <v>0.137931034482759</v>
      </c>
      <c r="G12" s="144">
        <f>C6*0.2</f>
        <v>40.6</v>
      </c>
      <c r="H12" s="144">
        <f>C12-C11</f>
        <v>15</v>
      </c>
      <c r="I12" s="144">
        <f>D12-D11</f>
        <v>1</v>
      </c>
      <c r="J12" s="144">
        <f>I12-I11</f>
        <v>-8</v>
      </c>
      <c r="K12" s="144">
        <f>(H12-H11)/7.5</f>
        <v>-20.6666666666667</v>
      </c>
    </row>
    <row r="13" ht="26" customHeight="1">
      <c r="B13" s="15">
        <v>43895</v>
      </c>
      <c r="C13" s="11">
        <v>590</v>
      </c>
      <c r="D13" s="142">
        <f>'Italy-main'!J14-'Italy-main'!J13</f>
        <v>41</v>
      </c>
      <c r="E13" s="142">
        <f>C13/5</f>
        <v>118</v>
      </c>
      <c r="F13" s="142">
        <f>D13/C7</f>
        <v>0.175965665236052</v>
      </c>
      <c r="G13" s="142">
        <f>C7*0.2</f>
        <v>46.6</v>
      </c>
      <c r="H13" s="142">
        <f>C13-C12</f>
        <v>147</v>
      </c>
      <c r="I13" s="142">
        <f>D13-D12</f>
        <v>13</v>
      </c>
      <c r="J13" s="142">
        <f>I13-I12</f>
        <v>12</v>
      </c>
      <c r="K13" s="142">
        <f>(H13-H12)/7.5</f>
        <v>17.6</v>
      </c>
    </row>
    <row r="14" ht="27" customHeight="1">
      <c r="B14" s="21">
        <v>43896</v>
      </c>
      <c r="C14" s="16">
        <v>620</v>
      </c>
      <c r="D14" s="144">
        <f>'Italy-main'!J15-'Italy-main'!J14</f>
        <v>49</v>
      </c>
      <c r="E14" s="144">
        <f>C14/5</f>
        <v>124</v>
      </c>
      <c r="F14" s="144">
        <f>D14/C8</f>
        <v>0.214912280701754</v>
      </c>
      <c r="G14" s="144">
        <f>C8*0.2</f>
        <v>45.6</v>
      </c>
      <c r="H14" s="144">
        <f>C14-C13</f>
        <v>30</v>
      </c>
      <c r="I14" s="144">
        <f>D14-D13</f>
        <v>8</v>
      </c>
      <c r="J14" s="144">
        <f>I14-I13</f>
        <v>-5</v>
      </c>
      <c r="K14" s="144">
        <f>(H14-H13)/7.5</f>
        <v>-15.6</v>
      </c>
    </row>
    <row r="15" ht="28" customHeight="1">
      <c r="B15" s="22">
        <v>43897</v>
      </c>
      <c r="C15" s="23">
        <v>1145</v>
      </c>
      <c r="D15" s="142">
        <f>'Italy-main'!J16-'Italy-main'!J15</f>
        <v>36</v>
      </c>
      <c r="E15" s="142">
        <f>C15/5</f>
        <v>229</v>
      </c>
      <c r="F15" s="142">
        <f>D15/C9</f>
        <v>0.0681818181818182</v>
      </c>
      <c r="G15" s="142">
        <f>C9*0.2</f>
        <v>105.6</v>
      </c>
      <c r="H15" s="142">
        <f>C15-C14</f>
        <v>525</v>
      </c>
      <c r="I15" s="142">
        <f>D15-D14</f>
        <v>-13</v>
      </c>
      <c r="J15" s="142">
        <f>I15-I14</f>
        <v>-21</v>
      </c>
      <c r="K15" s="142">
        <f>(H15-H14)/7.5</f>
        <v>66</v>
      </c>
    </row>
    <row r="16" ht="28" customHeight="1">
      <c r="B16" s="24">
        <v>43898</v>
      </c>
      <c r="C16" s="25">
        <v>1326</v>
      </c>
      <c r="D16" s="144">
        <f>'Italy-main'!J17-'Italy-main'!J16</f>
        <v>133</v>
      </c>
      <c r="E16" s="144">
        <f>C16/5</f>
        <v>265.2</v>
      </c>
      <c r="F16" s="144">
        <f>D16/C10</f>
        <v>0.5155038759689921</v>
      </c>
      <c r="G16" s="144">
        <f>C10*0.2</f>
        <v>51.6</v>
      </c>
      <c r="H16" s="144">
        <f>C16-C15</f>
        <v>181</v>
      </c>
      <c r="I16" s="144">
        <f>D16-D15</f>
        <v>97</v>
      </c>
      <c r="J16" s="144">
        <f>I16-I15</f>
        <v>110</v>
      </c>
      <c r="K16" s="144">
        <f>(H16-H15)/7.5</f>
        <v>-45.8666666666667</v>
      </c>
    </row>
    <row r="17" ht="28" customHeight="1">
      <c r="B17" s="29">
        <v>43899</v>
      </c>
      <c r="C17" s="30">
        <v>1598</v>
      </c>
      <c r="D17" s="142">
        <f>'Italy-main'!J18-'Italy-main'!J17</f>
        <v>97</v>
      </c>
      <c r="E17" s="142">
        <f>C17/5</f>
        <v>319.6</v>
      </c>
      <c r="F17" s="142">
        <f>D17/C11</f>
        <v>0.226635514018692</v>
      </c>
      <c r="G17" s="142">
        <f>C11*0.2</f>
        <v>85.59999999999999</v>
      </c>
      <c r="H17" s="142">
        <f>C17-C16</f>
        <v>272</v>
      </c>
      <c r="I17" s="142">
        <f>D17-D16</f>
        <v>-36</v>
      </c>
      <c r="J17" s="142">
        <f>I17-I16</f>
        <v>-133</v>
      </c>
      <c r="K17" s="142">
        <f>(H17-H16)/7.5</f>
        <v>12.1333333333333</v>
      </c>
    </row>
    <row r="18" ht="27" customHeight="1">
      <c r="B18" s="35">
        <v>43900</v>
      </c>
      <c r="C18" s="36">
        <v>529</v>
      </c>
      <c r="D18" s="144">
        <f>'Italy-main'!J19-'Italy-main'!J18</f>
        <v>168</v>
      </c>
      <c r="E18" s="144">
        <f>C18/5</f>
        <v>105.8</v>
      </c>
      <c r="F18" s="144">
        <f>D18/C12</f>
        <v>0.379232505643341</v>
      </c>
      <c r="G18" s="144">
        <f>C12*0.2</f>
        <v>88.59999999999999</v>
      </c>
      <c r="H18" s="144">
        <f>C18-C17</f>
        <v>-1069</v>
      </c>
      <c r="I18" s="144">
        <f>D18-D17</f>
        <v>71</v>
      </c>
      <c r="J18" s="144">
        <f>I18-I17</f>
        <v>107</v>
      </c>
      <c r="K18" s="144">
        <f>(H18-H17)/7.5</f>
        <v>-178.8</v>
      </c>
    </row>
    <row r="19" ht="26" customHeight="1">
      <c r="B19" s="15">
        <v>43901</v>
      </c>
      <c r="C19" s="11">
        <v>2076</v>
      </c>
      <c r="D19" s="142">
        <f>'Italy-main'!J20-'Italy-main'!J19</f>
        <v>196</v>
      </c>
      <c r="E19" s="142">
        <f>C19/5</f>
        <v>415.2</v>
      </c>
      <c r="F19" s="142">
        <f>D19/C13</f>
        <v>0.332203389830508</v>
      </c>
      <c r="G19" s="142">
        <f>C13*0.2</f>
        <v>118</v>
      </c>
      <c r="H19" s="142">
        <f>C19-C18</f>
        <v>1547</v>
      </c>
      <c r="I19" s="142">
        <f>D19-D18</f>
        <v>28</v>
      </c>
      <c r="J19" s="142">
        <f>I19-I18</f>
        <v>-43</v>
      </c>
      <c r="K19" s="142">
        <f>(H19-H18)/7.5</f>
        <v>348.8</v>
      </c>
    </row>
    <row r="20" ht="26" customHeight="1">
      <c r="B20" s="15">
        <v>43902</v>
      </c>
      <c r="C20" s="40">
        <v>2249</v>
      </c>
      <c r="D20" s="144">
        <f>'Italy-main'!J21-'Italy-main'!J20</f>
        <v>189</v>
      </c>
      <c r="E20" s="144">
        <f>C20/5</f>
        <v>449.8</v>
      </c>
      <c r="F20" s="144">
        <f>D20/C14</f>
        <v>0.304838709677419</v>
      </c>
      <c r="G20" s="144">
        <f>C14*0.2</f>
        <v>124</v>
      </c>
      <c r="H20" s="144">
        <f>C20-C19</f>
        <v>173</v>
      </c>
      <c r="I20" s="144">
        <f>D20-D19</f>
        <v>-7</v>
      </c>
      <c r="J20" s="144">
        <f>I20-I19</f>
        <v>-35</v>
      </c>
      <c r="K20" s="144">
        <f>(H20-H19)/7.5</f>
        <v>-183.2</v>
      </c>
    </row>
    <row r="21" ht="26" customHeight="1">
      <c r="B21" s="44">
        <v>43903</v>
      </c>
      <c r="C21" s="146">
        <v>2116</v>
      </c>
      <c r="D21" s="142">
        <f>'Italy-main'!J22-'Italy-main'!J21</f>
        <v>250</v>
      </c>
      <c r="E21" s="142">
        <f>C21/5</f>
        <v>423.2</v>
      </c>
      <c r="F21" s="142">
        <f>D21/C15</f>
        <v>0.218340611353712</v>
      </c>
      <c r="G21" s="142">
        <f>C15*0.2</f>
        <v>229</v>
      </c>
      <c r="H21" s="142">
        <f>C21-C20</f>
        <v>-133</v>
      </c>
      <c r="I21" s="142">
        <f>D21-D20</f>
        <v>61</v>
      </c>
      <c r="J21" s="142">
        <f>I21-I20</f>
        <v>68</v>
      </c>
      <c r="K21" s="142">
        <f>(H21-H20)/7.5</f>
        <v>-40.8</v>
      </c>
    </row>
    <row r="22" ht="26" customHeight="1">
      <c r="B22" s="44">
        <v>43904</v>
      </c>
      <c r="C22" s="147">
        <v>2795</v>
      </c>
      <c r="D22" s="144">
        <f>'Italy-main'!J23-'Italy-main'!J22</f>
        <v>175</v>
      </c>
      <c r="E22" s="144">
        <f>C22/5</f>
        <v>559</v>
      </c>
      <c r="F22" s="144">
        <f>D22/C16</f>
        <v>0.131975867269985</v>
      </c>
      <c r="G22" s="144">
        <f>C16*0.2</f>
        <v>265.2</v>
      </c>
      <c r="H22" s="144">
        <f>C22-C21</f>
        <v>679</v>
      </c>
      <c r="I22" s="144">
        <f>D22-D21</f>
        <v>-75</v>
      </c>
      <c r="J22" s="144">
        <f>I22-I21</f>
        <v>-136</v>
      </c>
      <c r="K22" s="144">
        <f>(H22-H21)/7.5</f>
        <v>108.266666666667</v>
      </c>
    </row>
    <row r="23" ht="26" customHeight="1">
      <c r="B23" s="44">
        <v>43905</v>
      </c>
      <c r="C23" s="146">
        <v>2853</v>
      </c>
      <c r="D23" s="142">
        <f>'Italy-main'!J24-'Italy-main'!J23</f>
        <v>368</v>
      </c>
      <c r="E23" s="142">
        <f>C23/5</f>
        <v>570.6</v>
      </c>
      <c r="F23" s="142">
        <f>D23/C17</f>
        <v>0.230287859824781</v>
      </c>
      <c r="G23" s="142">
        <f>C17*0.2</f>
        <v>319.6</v>
      </c>
      <c r="H23" s="142">
        <f>C23-C22</f>
        <v>58</v>
      </c>
      <c r="I23" s="142">
        <f>D23-D22</f>
        <v>193</v>
      </c>
      <c r="J23" s="142">
        <f>I23-I22</f>
        <v>268</v>
      </c>
      <c r="K23" s="142">
        <f>(H23-H22)/7.5</f>
        <v>-82.8</v>
      </c>
    </row>
    <row r="24" ht="26" customHeight="1">
      <c r="B24" s="44">
        <v>43906</v>
      </c>
      <c r="C24" s="147">
        <v>2470</v>
      </c>
      <c r="D24" s="144">
        <f>'Italy-main'!J25-'Italy-main'!J24</f>
        <v>349</v>
      </c>
      <c r="E24" s="144">
        <f>C24/5</f>
        <v>494</v>
      </c>
      <c r="F24" s="144">
        <f>D24/C18</f>
        <v>0.659735349716446</v>
      </c>
      <c r="G24" s="144">
        <f>C18*0.2</f>
        <v>105.8</v>
      </c>
      <c r="H24" s="144">
        <f>C24-C23</f>
        <v>-383</v>
      </c>
      <c r="I24" s="144">
        <f>D24-D23</f>
        <v>-19</v>
      </c>
      <c r="J24" s="144">
        <f>I24-I23</f>
        <v>-212</v>
      </c>
      <c r="K24" s="144">
        <f>(H24-H23)/7.5</f>
        <v>-58.8</v>
      </c>
    </row>
    <row r="25" ht="26" customHeight="1">
      <c r="B25" s="44">
        <v>43907</v>
      </c>
      <c r="C25" s="146">
        <v>2989</v>
      </c>
      <c r="D25" s="142">
        <f>'Italy-main'!J26-'Italy-main'!J25</f>
        <v>345</v>
      </c>
      <c r="E25" s="142">
        <f>C25/5</f>
        <v>597.8</v>
      </c>
      <c r="F25" s="142">
        <f>D25/C19</f>
        <v>0.166184971098266</v>
      </c>
      <c r="G25" s="142">
        <f>C19*0.2</f>
        <v>415.2</v>
      </c>
      <c r="H25" s="142">
        <f>C25-C24</f>
        <v>519</v>
      </c>
      <c r="I25" s="142">
        <f>D25-D24</f>
        <v>-4</v>
      </c>
      <c r="J25" s="142">
        <f>I25-I24</f>
        <v>15</v>
      </c>
      <c r="K25" s="142">
        <f>(H25-H24)/7.5</f>
        <v>120.266666666667</v>
      </c>
    </row>
    <row r="26" ht="26" customHeight="1">
      <c r="B26" s="44">
        <v>43908</v>
      </c>
      <c r="C26" s="147">
        <v>2648</v>
      </c>
      <c r="D26" s="144">
        <f>'Italy-main'!J27-'Italy-main'!J26</f>
        <v>475</v>
      </c>
      <c r="E26" s="144">
        <f>C26/5</f>
        <v>529.6</v>
      </c>
      <c r="F26" s="144">
        <f>D26/C20</f>
        <v>0.211204979991107</v>
      </c>
      <c r="G26" s="144">
        <f>C20*0.2</f>
        <v>449.8</v>
      </c>
      <c r="H26" s="144">
        <f>C26-C25</f>
        <v>-341</v>
      </c>
      <c r="I26" s="144">
        <f>D26-D25</f>
        <v>130</v>
      </c>
      <c r="J26" s="144">
        <f>I26-I25</f>
        <v>134</v>
      </c>
      <c r="K26" s="144">
        <f>(H26-H25)/7.5</f>
        <v>-114.666666666667</v>
      </c>
    </row>
    <row r="27" ht="26" customHeight="1">
      <c r="B27" s="44">
        <v>43909</v>
      </c>
      <c r="C27" s="146">
        <v>4480</v>
      </c>
      <c r="D27" s="142">
        <f>'Italy-main'!J28-'Italy-main'!J27</f>
        <v>427</v>
      </c>
      <c r="E27" s="142">
        <f>C27/5</f>
        <v>896</v>
      </c>
      <c r="F27" s="142">
        <f>D27/C21</f>
        <v>0.20179584120983</v>
      </c>
      <c r="G27" s="142">
        <f>C21*0.2</f>
        <v>423.2</v>
      </c>
      <c r="H27" s="142">
        <f>C27-C26</f>
        <v>1832</v>
      </c>
      <c r="I27" s="142">
        <f>D27-D26</f>
        <v>-48</v>
      </c>
      <c r="J27" s="142">
        <f>I27-I26</f>
        <v>-178</v>
      </c>
      <c r="K27" s="142">
        <f>(H27-H26)/7.5</f>
        <v>289.733333333333</v>
      </c>
    </row>
    <row r="28" ht="27" customHeight="1">
      <c r="B28" s="53">
        <v>43910</v>
      </c>
      <c r="C28" s="239">
        <v>4670</v>
      </c>
      <c r="D28" s="144">
        <f>'Italy-main'!J29-'Italy-main'!J28</f>
        <v>627</v>
      </c>
      <c r="E28" s="144">
        <f>C28/5</f>
        <v>934</v>
      </c>
      <c r="F28" s="144">
        <f>D28/C22</f>
        <v>0.22432915921288</v>
      </c>
      <c r="G28" s="144">
        <f>C22*0.2</f>
        <v>559</v>
      </c>
      <c r="H28" s="144">
        <f>C28-C27</f>
        <v>190</v>
      </c>
      <c r="I28" s="144">
        <f>D28-D27</f>
        <v>200</v>
      </c>
      <c r="J28" s="144">
        <f>I28-I27</f>
        <v>248</v>
      </c>
      <c r="K28" s="144">
        <f>(H28-H27)/7.5</f>
        <v>-218.933333333333</v>
      </c>
    </row>
    <row r="29" ht="28" customHeight="1">
      <c r="B29" s="58">
        <v>43911</v>
      </c>
      <c r="C29" s="438">
        <v>4821</v>
      </c>
      <c r="D29" s="142">
        <f>'Italy-main'!J30-'Italy-main'!J29</f>
        <v>793</v>
      </c>
      <c r="E29" s="142">
        <f>C29/5</f>
        <v>964.2</v>
      </c>
      <c r="F29" s="142">
        <f>D29/C23</f>
        <v>0.27795303189625</v>
      </c>
      <c r="G29" s="142">
        <f>C23*0.2</f>
        <v>570.6</v>
      </c>
      <c r="H29" s="142">
        <f>C29-C28</f>
        <v>151</v>
      </c>
      <c r="I29" s="142">
        <f>D29-D28</f>
        <v>166</v>
      </c>
      <c r="J29" s="142">
        <f>I29-I28</f>
        <v>-34</v>
      </c>
      <c r="K29" s="142">
        <f>(H29-H28)/7.5</f>
        <v>-5.2</v>
      </c>
    </row>
    <row r="30" ht="27" customHeight="1">
      <c r="B30" s="64">
        <v>43912</v>
      </c>
      <c r="C30" s="248">
        <v>3957</v>
      </c>
      <c r="D30" s="144">
        <f>'Italy-main'!J31-'Italy-main'!J30</f>
        <v>651</v>
      </c>
      <c r="E30" s="144">
        <f>C30/5</f>
        <v>791.4</v>
      </c>
      <c r="F30" s="144">
        <f>D30/C24</f>
        <v>0.263562753036437</v>
      </c>
      <c r="G30" s="144">
        <f>C24*0.2</f>
        <v>494</v>
      </c>
      <c r="H30" s="144">
        <f>C30-C29</f>
        <v>-864</v>
      </c>
      <c r="I30" s="144">
        <f>D30-D29</f>
        <v>-142</v>
      </c>
      <c r="J30" s="144">
        <f>I30-I29</f>
        <v>-308</v>
      </c>
      <c r="K30" s="144">
        <f>(H30-H29)/7.5</f>
        <v>-135.333333333333</v>
      </c>
    </row>
    <row r="31" ht="27" customHeight="1">
      <c r="B31" s="66">
        <v>43913</v>
      </c>
      <c r="C31" s="146">
        <v>3780</v>
      </c>
      <c r="D31" s="142">
        <f>'Italy-main'!J32-'Italy-main'!J31</f>
        <v>601</v>
      </c>
      <c r="E31" s="142">
        <f>C31/5</f>
        <v>756</v>
      </c>
      <c r="F31" s="142">
        <f>D31/C25</f>
        <v>0.201070592171295</v>
      </c>
      <c r="G31" s="142">
        <f>C25*0.2</f>
        <v>597.8</v>
      </c>
      <c r="H31" s="142">
        <f>C31-C30</f>
        <v>-177</v>
      </c>
      <c r="I31" s="142">
        <f>D31-D30</f>
        <v>-50</v>
      </c>
      <c r="J31" s="142">
        <f>I31-I30</f>
        <v>92</v>
      </c>
      <c r="K31" s="142">
        <f>(H31-H30)/7.5</f>
        <v>91.59999999999999</v>
      </c>
    </row>
    <row r="32" ht="28" customHeight="1">
      <c r="B32" s="67">
        <v>43914</v>
      </c>
      <c r="C32" s="156">
        <v>3612</v>
      </c>
      <c r="D32" s="144">
        <f>'Italy-main'!J33-'Italy-main'!J32</f>
        <v>743</v>
      </c>
      <c r="E32" s="144">
        <f>C32/5</f>
        <v>722.4</v>
      </c>
      <c r="F32" s="144">
        <f>D32/C26</f>
        <v>0.280589123867069</v>
      </c>
      <c r="G32" s="144">
        <f>C26*0.2</f>
        <v>529.6</v>
      </c>
      <c r="H32" s="144">
        <f>C32-C31</f>
        <v>-168</v>
      </c>
      <c r="I32" s="144">
        <f>D32-D31</f>
        <v>142</v>
      </c>
      <c r="J32" s="144">
        <f>I32-I31</f>
        <v>192</v>
      </c>
      <c r="K32" s="144">
        <f>(H32-H31)/7.5</f>
        <v>1.2</v>
      </c>
    </row>
    <row r="33" ht="27" customHeight="1">
      <c r="B33" s="157">
        <v>43915</v>
      </c>
      <c r="C33" s="146">
        <v>3491</v>
      </c>
      <c r="D33" s="142">
        <f>'Italy-main'!J34-'Italy-main'!J33</f>
        <v>683</v>
      </c>
      <c r="E33" s="142">
        <f>C33/5</f>
        <v>698.2</v>
      </c>
      <c r="F33" s="142">
        <f>D33/C27</f>
        <v>0.152455357142857</v>
      </c>
      <c r="G33" s="142">
        <f>C27*0.2</f>
        <v>896</v>
      </c>
      <c r="H33" s="142">
        <f>C33-C32</f>
        <v>-121</v>
      </c>
      <c r="I33" s="142">
        <f>D33-D32</f>
        <v>-60</v>
      </c>
      <c r="J33" s="142">
        <f>I33-I32</f>
        <v>-202</v>
      </c>
      <c r="K33" s="142">
        <f>(H33-H32)/7.5</f>
        <v>6.26666666666667</v>
      </c>
    </row>
    <row r="34" ht="26" customHeight="1">
      <c r="B34" s="44">
        <v>43916</v>
      </c>
      <c r="C34" s="147">
        <v>4492</v>
      </c>
      <c r="D34" s="144">
        <f>'Italy-main'!J35-'Italy-main'!J34</f>
        <v>662</v>
      </c>
      <c r="E34" s="144">
        <f>C34/5</f>
        <v>898.4</v>
      </c>
      <c r="F34" s="144">
        <f>D34/C28</f>
        <v>0.141755888650964</v>
      </c>
      <c r="G34" s="144">
        <f>C28*0.2</f>
        <v>934</v>
      </c>
      <c r="H34" s="144">
        <f>C34-C33</f>
        <v>1001</v>
      </c>
      <c r="I34" s="144">
        <f>D34-D33</f>
        <v>-21</v>
      </c>
      <c r="J34" s="144">
        <f>I34-I33</f>
        <v>39</v>
      </c>
      <c r="K34" s="144">
        <f>(H34-H33)/7.5</f>
        <v>149.6</v>
      </c>
    </row>
    <row r="35" ht="26" customHeight="1">
      <c r="B35" s="44">
        <v>43917</v>
      </c>
      <c r="C35" s="146">
        <v>4401</v>
      </c>
      <c r="D35" s="142">
        <f>'Italy-main'!J36-'Italy-main'!J35</f>
        <v>969</v>
      </c>
      <c r="E35" s="142">
        <f>C35/5</f>
        <v>880.2</v>
      </c>
      <c r="F35" s="142">
        <f>D35/C29</f>
        <v>0.20099564405725</v>
      </c>
      <c r="G35" s="142">
        <f>C29*0.2</f>
        <v>964.2</v>
      </c>
      <c r="H35" s="142">
        <f>C35-C34</f>
        <v>-91</v>
      </c>
      <c r="I35" s="142">
        <f>D35-D34</f>
        <v>307</v>
      </c>
      <c r="J35" s="142">
        <f>I35-I34</f>
        <v>328</v>
      </c>
      <c r="K35" s="142">
        <f>(H35-H34)/7.5</f>
        <v>-145.6</v>
      </c>
    </row>
    <row r="36" ht="26" customHeight="1">
      <c r="B36" s="44">
        <v>43918</v>
      </c>
      <c r="C36" s="147">
        <v>3651</v>
      </c>
      <c r="D36" s="144">
        <f>'Italy-main'!J37-'Italy-main'!J36</f>
        <v>889</v>
      </c>
      <c r="E36" s="144">
        <f>C36/5</f>
        <v>730.2</v>
      </c>
      <c r="F36" s="144">
        <f>D36/C30</f>
        <v>0.224665150366439</v>
      </c>
      <c r="G36" s="144">
        <f>C30*0.2</f>
        <v>791.4</v>
      </c>
      <c r="H36" s="144">
        <f>C36-C35</f>
        <v>-750</v>
      </c>
      <c r="I36" s="144">
        <f>D36-D35</f>
        <v>-80</v>
      </c>
      <c r="J36" s="144">
        <f>I36-I35</f>
        <v>-387</v>
      </c>
      <c r="K36" s="144">
        <f>(H36-H35)/7.5</f>
        <v>-87.8666666666667</v>
      </c>
    </row>
    <row r="37" ht="26" customHeight="1">
      <c r="B37" s="44">
        <v>43919</v>
      </c>
      <c r="C37" s="146">
        <v>3815</v>
      </c>
      <c r="D37" s="142">
        <f>'Italy-main'!J38-'Italy-main'!J37</f>
        <v>756</v>
      </c>
      <c r="E37" s="142">
        <f>C37/5</f>
        <v>763</v>
      </c>
      <c r="F37" s="142">
        <f>D37/C31</f>
        <v>0.2</v>
      </c>
      <c r="G37" s="142">
        <f>C31*0.2</f>
        <v>756</v>
      </c>
      <c r="H37" s="142">
        <f>C37-C36</f>
        <v>164</v>
      </c>
      <c r="I37" s="142">
        <f>D37-D36</f>
        <v>-133</v>
      </c>
      <c r="J37" s="142">
        <f>I37-I36</f>
        <v>-53</v>
      </c>
      <c r="K37" s="142">
        <f>(H37-H36)/7.5</f>
        <v>121.866666666667</v>
      </c>
    </row>
    <row r="38" ht="26" customHeight="1">
      <c r="B38" s="44">
        <v>43920</v>
      </c>
      <c r="C38" s="147">
        <v>1648</v>
      </c>
      <c r="D38" s="144">
        <f>'Italy-main'!J39-'Italy-main'!J38</f>
        <v>812</v>
      </c>
      <c r="E38" s="144">
        <f>C38/5</f>
        <v>329.6</v>
      </c>
      <c r="F38" s="439"/>
      <c r="G38" s="144">
        <f>C32*0.2</f>
        <v>722.4</v>
      </c>
      <c r="H38" s="144">
        <f>C38-C37</f>
        <v>-2167</v>
      </c>
      <c r="I38" s="144">
        <f>D38-D37</f>
        <v>56</v>
      </c>
      <c r="J38" s="144">
        <f>I38-I37</f>
        <v>189</v>
      </c>
      <c r="K38" s="144">
        <f>(H38-H37)/7.5</f>
        <v>-310.8</v>
      </c>
    </row>
    <row r="39" ht="26" customHeight="1">
      <c r="B39" s="44">
        <v>43921</v>
      </c>
      <c r="C39" s="146">
        <v>2107</v>
      </c>
      <c r="D39" s="142">
        <f>'Italy-main'!J40-'Italy-main'!J39</f>
        <v>837</v>
      </c>
      <c r="E39" s="142">
        <f>C39/5</f>
        <v>421.4</v>
      </c>
      <c r="F39" s="440"/>
      <c r="G39" s="142">
        <f>C33*0.2</f>
        <v>698.2</v>
      </c>
      <c r="H39" s="142">
        <f>C39-C38</f>
        <v>459</v>
      </c>
      <c r="I39" s="142">
        <f>D39-D38</f>
        <v>25</v>
      </c>
      <c r="J39" s="142">
        <f>I39-I38</f>
        <v>-31</v>
      </c>
      <c r="K39" s="142">
        <f>(H39-H38)/7.5</f>
        <v>350.133333333333</v>
      </c>
    </row>
    <row r="40" ht="26" customHeight="1">
      <c r="B40" s="44">
        <v>43922</v>
      </c>
      <c r="C40" s="147">
        <v>2937</v>
      </c>
      <c r="D40" s="144">
        <f>'Italy-main'!J41-'Italy-main'!J40</f>
        <v>727</v>
      </c>
      <c r="E40" s="144">
        <f>C40/5</f>
        <v>587.4</v>
      </c>
      <c r="F40" s="441"/>
      <c r="G40" s="144">
        <f>C34*0.2</f>
        <v>898.4</v>
      </c>
      <c r="H40" s="144">
        <f>C40-C39</f>
        <v>830</v>
      </c>
      <c r="I40" s="144">
        <f>D40-D39</f>
        <v>-110</v>
      </c>
      <c r="J40" s="144">
        <f>I40-I39</f>
        <v>-135</v>
      </c>
      <c r="K40" s="144">
        <f>(H40-H39)/7.5</f>
        <v>49.4666666666667</v>
      </c>
    </row>
    <row r="41" ht="26" customHeight="1">
      <c r="B41" s="44">
        <v>43923</v>
      </c>
      <c r="C41" s="146">
        <v>2477</v>
      </c>
      <c r="D41" s="142">
        <f>'Italy-main'!J42-'Italy-main'!J41</f>
        <v>760</v>
      </c>
      <c r="E41" s="142">
        <f>C41/5</f>
        <v>495.4</v>
      </c>
      <c r="F41" s="440"/>
      <c r="G41" s="142">
        <f>C35*0.2</f>
        <v>880.2</v>
      </c>
      <c r="H41" s="142">
        <f>C41-C40</f>
        <v>-460</v>
      </c>
      <c r="I41" s="142">
        <f>D41-D40</f>
        <v>33</v>
      </c>
      <c r="J41" s="142">
        <f>I41-I40</f>
        <v>143</v>
      </c>
      <c r="K41" s="142">
        <f>(H41-H40)/7.5</f>
        <v>-172</v>
      </c>
    </row>
    <row r="42" ht="26" customHeight="1">
      <c r="B42" s="44">
        <v>43924</v>
      </c>
      <c r="C42" s="147">
        <v>2339</v>
      </c>
      <c r="D42" s="144">
        <f>'Italy-main'!J43-'Italy-main'!J42</f>
        <v>766</v>
      </c>
      <c r="E42" s="144">
        <f>C42/5</f>
        <v>467.8</v>
      </c>
      <c r="F42" s="441"/>
      <c r="G42" s="144">
        <f>C36*0.2</f>
        <v>730.2</v>
      </c>
      <c r="H42" s="144">
        <f>C42-C41</f>
        <v>-138</v>
      </c>
      <c r="I42" s="144">
        <f>D42-D41</f>
        <v>6</v>
      </c>
      <c r="J42" s="144">
        <f>I42-I41</f>
        <v>-27</v>
      </c>
      <c r="K42" s="144">
        <f>(H42-H41)/7.5</f>
        <v>42.9333333333333</v>
      </c>
    </row>
    <row r="43" ht="26" customHeight="1">
      <c r="B43" s="75">
        <v>43925</v>
      </c>
      <c r="C43" s="45">
        <v>2886</v>
      </c>
      <c r="D43" s="162">
        <f>'Italy-main'!J44-'Italy-main'!J43</f>
        <v>681</v>
      </c>
      <c r="E43" s="142">
        <f>C43/5</f>
        <v>577.2</v>
      </c>
      <c r="F43" s="440"/>
      <c r="G43" s="142">
        <f>C37*0.2</f>
        <v>763</v>
      </c>
      <c r="H43" s="142">
        <f>C43-C42</f>
        <v>547</v>
      </c>
      <c r="I43" s="142">
        <f>D43-D42</f>
        <v>-85</v>
      </c>
      <c r="J43" s="142">
        <f>I43-I42</f>
        <v>-91</v>
      </c>
      <c r="K43" s="142">
        <f>(H43-H42)/7.5</f>
        <v>91.3333333333333</v>
      </c>
    </row>
    <row r="44" ht="26" customHeight="1">
      <c r="B44" s="77">
        <v>43926</v>
      </c>
      <c r="C44" s="163">
        <v>2972</v>
      </c>
      <c r="D44" s="144">
        <f>'Italy-main'!J45-'Italy-main'!J44</f>
        <v>525</v>
      </c>
      <c r="E44" s="144">
        <f>C44/5</f>
        <v>594.4</v>
      </c>
      <c r="F44" s="441"/>
      <c r="G44" s="144">
        <f>C38*0.2</f>
        <v>329.6</v>
      </c>
      <c r="H44" s="144">
        <f>C44-C43</f>
        <v>86</v>
      </c>
      <c r="I44" s="144">
        <f>D44-D43</f>
        <v>-156</v>
      </c>
      <c r="J44" s="144">
        <f>I44-I43</f>
        <v>-71</v>
      </c>
      <c r="K44" s="144">
        <f>(H44-H43)/7.5</f>
        <v>-61.4666666666667</v>
      </c>
    </row>
    <row r="45" ht="26" customHeight="1">
      <c r="B45" s="77">
        <v>43927</v>
      </c>
      <c r="C45" s="164">
        <v>1941</v>
      </c>
      <c r="D45" s="142">
        <f>'Italy-main'!J46-'Italy-main'!J45</f>
        <v>636</v>
      </c>
      <c r="E45" s="142">
        <f>C45/5</f>
        <v>388.2</v>
      </c>
      <c r="F45" s="440"/>
      <c r="G45" s="142">
        <f>C39*0.2</f>
        <v>421.4</v>
      </c>
      <c r="H45" s="142">
        <f>C45-C44</f>
        <v>-1031</v>
      </c>
      <c r="I45" s="142">
        <f>D45-D44</f>
        <v>111</v>
      </c>
      <c r="J45" s="142">
        <f>I45-I44</f>
        <v>267</v>
      </c>
      <c r="K45" s="142">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2" customWidth="1"/>
    <col min="2" max="14" width="16.3516" style="442" customWidth="1"/>
    <col min="15" max="16384" width="16.3516" style="442"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3"/>
      <c r="N3" s="443"/>
    </row>
    <row r="4" ht="27" customHeight="1">
      <c r="B4" s="444">
        <v>0</v>
      </c>
      <c r="C4" s="11">
        <v>101</v>
      </c>
      <c r="D4" s="11">
        <v>26</v>
      </c>
      <c r="E4" s="11">
        <v>127</v>
      </c>
      <c r="F4" s="11">
        <v>94</v>
      </c>
      <c r="G4" s="11">
        <v>221</v>
      </c>
      <c r="H4" s="11">
        <v>221</v>
      </c>
      <c r="I4" s="11">
        <v>1</v>
      </c>
      <c r="J4" s="12">
        <v>7</v>
      </c>
      <c r="K4" s="13">
        <v>229</v>
      </c>
      <c r="L4" s="14">
        <v>4324</v>
      </c>
      <c r="M4" s="228">
        <v>1</v>
      </c>
      <c r="N4" s="228">
        <v>1</v>
      </c>
    </row>
    <row r="5" ht="26" customHeight="1">
      <c r="B5" s="445">
        <f>$B4+1</f>
        <v>1</v>
      </c>
      <c r="C5" s="16">
        <v>114</v>
      </c>
      <c r="D5" s="16">
        <v>35</v>
      </c>
      <c r="E5" s="16">
        <v>150</v>
      </c>
      <c r="F5" s="16">
        <v>162</v>
      </c>
      <c r="G5" s="16">
        <v>311</v>
      </c>
      <c r="H5" s="16">
        <v>90</v>
      </c>
      <c r="I5" s="16">
        <v>1</v>
      </c>
      <c r="J5" s="17">
        <v>10</v>
      </c>
      <c r="K5" s="18">
        <v>322</v>
      </c>
      <c r="L5" s="19">
        <v>8623</v>
      </c>
      <c r="M5" s="229">
        <f>(J5-J4)/($B5)</f>
        <v>3</v>
      </c>
      <c r="N5" s="229">
        <f>('Germany'!D5-'Germany'!D4)/($B5)</f>
        <v>0</v>
      </c>
    </row>
    <row r="6" ht="26" customHeight="1">
      <c r="B6" s="445">
        <f>$B5+1</f>
        <v>2</v>
      </c>
      <c r="C6" s="11">
        <v>128</v>
      </c>
      <c r="D6" s="11">
        <v>36</v>
      </c>
      <c r="E6" s="11">
        <v>164</v>
      </c>
      <c r="F6" s="11">
        <v>221</v>
      </c>
      <c r="G6" s="11">
        <v>385</v>
      </c>
      <c r="H6" s="11">
        <v>74</v>
      </c>
      <c r="I6" s="11">
        <v>3</v>
      </c>
      <c r="J6" s="12">
        <v>12</v>
      </c>
      <c r="K6" s="20">
        <v>400</v>
      </c>
      <c r="L6" s="14">
        <v>9587</v>
      </c>
      <c r="M6" s="228">
        <f>(J6-J5)/($B6)</f>
        <v>1</v>
      </c>
      <c r="N6" s="228">
        <f>('Germany'!D6-'Germany'!D5)/($B6)</f>
        <v>0</v>
      </c>
    </row>
    <row r="7" ht="26" customHeight="1">
      <c r="B7" s="445">
        <f>$B6+1</f>
        <v>3</v>
      </c>
      <c r="C7" s="16">
        <v>248</v>
      </c>
      <c r="D7" s="16">
        <v>56</v>
      </c>
      <c r="E7" s="16">
        <v>304</v>
      </c>
      <c r="F7" s="16">
        <v>284</v>
      </c>
      <c r="G7" s="16">
        <v>588</v>
      </c>
      <c r="H7" s="16">
        <v>203</v>
      </c>
      <c r="I7" s="16">
        <v>45</v>
      </c>
      <c r="J7" s="17">
        <v>17</v>
      </c>
      <c r="K7" s="18">
        <v>650</v>
      </c>
      <c r="L7" s="19">
        <v>12014</v>
      </c>
      <c r="M7" s="229">
        <f>(J7-J6)/($B7)</f>
        <v>1.66666666666667</v>
      </c>
      <c r="N7" s="229">
        <f>('Germany'!D7-'Germany'!D6)/($B7)</f>
        <v>0</v>
      </c>
    </row>
    <row r="8" ht="26" customHeight="1">
      <c r="B8" s="445">
        <f>$B7+1</f>
        <v>4</v>
      </c>
      <c r="C8" s="11">
        <v>345</v>
      </c>
      <c r="D8" s="11">
        <v>64</v>
      </c>
      <c r="E8" s="11">
        <v>409</v>
      </c>
      <c r="F8" s="11">
        <v>412</v>
      </c>
      <c r="G8" s="11">
        <v>821</v>
      </c>
      <c r="H8" s="11">
        <v>233</v>
      </c>
      <c r="I8" s="11">
        <v>46</v>
      </c>
      <c r="J8" s="12">
        <v>21</v>
      </c>
      <c r="K8" s="20">
        <v>888</v>
      </c>
      <c r="L8" s="14">
        <v>15695</v>
      </c>
      <c r="M8" s="228">
        <f>(J8-J7)/($B8)</f>
        <v>1</v>
      </c>
      <c r="N8" s="228">
        <f>('Germany'!D8-'Germany'!D7)/($B8)</f>
        <v>0</v>
      </c>
    </row>
    <row r="9" ht="26" customHeight="1">
      <c r="B9" s="445">
        <f>$B8+1</f>
        <v>5</v>
      </c>
      <c r="C9" s="16">
        <v>401</v>
      </c>
      <c r="D9" s="16">
        <v>105</v>
      </c>
      <c r="E9" s="16">
        <v>506</v>
      </c>
      <c r="F9" s="16">
        <v>543</v>
      </c>
      <c r="G9" s="16">
        <v>1049</v>
      </c>
      <c r="H9" s="16">
        <v>228</v>
      </c>
      <c r="I9" s="16">
        <v>50</v>
      </c>
      <c r="J9" s="17">
        <v>29</v>
      </c>
      <c r="K9" s="18">
        <v>1128</v>
      </c>
      <c r="L9" s="19">
        <v>18661</v>
      </c>
      <c r="M9" s="229">
        <f>(J9-J8)/($B9)</f>
        <v>1.6</v>
      </c>
      <c r="N9" s="229">
        <f>('Germany'!D9-'Germany'!D8)/($B9)</f>
        <v>0</v>
      </c>
    </row>
    <row r="10" ht="26" customHeight="1">
      <c r="B10" s="445">
        <f>$B9+1</f>
        <v>6</v>
      </c>
      <c r="C10" s="11">
        <v>639</v>
      </c>
      <c r="D10" s="11">
        <v>140</v>
      </c>
      <c r="E10" s="11">
        <v>779</v>
      </c>
      <c r="F10" s="11">
        <v>798</v>
      </c>
      <c r="G10" s="11">
        <v>1577</v>
      </c>
      <c r="H10" s="11">
        <v>528</v>
      </c>
      <c r="I10" s="11">
        <v>83</v>
      </c>
      <c r="J10" s="12">
        <v>34</v>
      </c>
      <c r="K10" s="20">
        <v>1694</v>
      </c>
      <c r="L10" s="14">
        <v>21127</v>
      </c>
      <c r="M10" s="228">
        <f>(J10-J9)/($B10)</f>
        <v>0.833333333333333</v>
      </c>
      <c r="N10" s="228">
        <f>('Germany'!D10-'Germany'!D9)/($B10)</f>
        <v>0</v>
      </c>
    </row>
    <row r="11" ht="26" customHeight="1">
      <c r="B11" s="445">
        <f>$B10+1</f>
        <v>7</v>
      </c>
      <c r="C11" s="16">
        <v>742</v>
      </c>
      <c r="D11" s="16">
        <v>166</v>
      </c>
      <c r="E11" s="16">
        <v>908</v>
      </c>
      <c r="F11" s="16">
        <v>927</v>
      </c>
      <c r="G11" s="16">
        <v>1835</v>
      </c>
      <c r="H11" s="16">
        <v>258</v>
      </c>
      <c r="I11" s="16">
        <v>149</v>
      </c>
      <c r="J11" s="17">
        <v>52</v>
      </c>
      <c r="K11" s="18">
        <v>2036</v>
      </c>
      <c r="L11" s="19">
        <v>23345</v>
      </c>
      <c r="M11" s="229">
        <f>(J11-J10)/($B11)</f>
        <v>2.57142857142857</v>
      </c>
      <c r="N11" s="229">
        <f>('Germany'!D11-'Germany'!D10)/($B11)</f>
        <v>0</v>
      </c>
    </row>
    <row r="12" ht="26" customHeight="1">
      <c r="B12" s="445">
        <f>$B11+1</f>
        <v>8</v>
      </c>
      <c r="C12" s="11">
        <v>1034</v>
      </c>
      <c r="D12" s="11">
        <v>229</v>
      </c>
      <c r="E12" s="11">
        <v>1263</v>
      </c>
      <c r="F12" s="11">
        <v>1000</v>
      </c>
      <c r="G12" s="11">
        <v>2263</v>
      </c>
      <c r="H12" s="11">
        <v>428</v>
      </c>
      <c r="I12" s="11">
        <v>160</v>
      </c>
      <c r="J12" s="12">
        <v>79</v>
      </c>
      <c r="K12" s="20">
        <v>2502</v>
      </c>
      <c r="L12" s="14">
        <v>25856</v>
      </c>
      <c r="M12" s="228">
        <f>(J12-J11)/($B12)</f>
        <v>3.375</v>
      </c>
      <c r="N12" s="228">
        <f>('Germany'!D12-'Germany'!D11)/($B12)</f>
        <v>0</v>
      </c>
    </row>
    <row r="13" ht="26" customHeight="1">
      <c r="B13" s="445">
        <f>$B12+1</f>
        <v>9</v>
      </c>
      <c r="C13" s="16">
        <v>1346</v>
      </c>
      <c r="D13" s="16">
        <v>295</v>
      </c>
      <c r="E13" s="16">
        <v>1641</v>
      </c>
      <c r="F13" s="16">
        <v>1065</v>
      </c>
      <c r="G13" s="16">
        <v>2706</v>
      </c>
      <c r="H13" s="16">
        <v>443</v>
      </c>
      <c r="I13" s="16">
        <v>276</v>
      </c>
      <c r="J13" s="17">
        <v>107</v>
      </c>
      <c r="K13" s="18">
        <v>3089</v>
      </c>
      <c r="L13" s="19">
        <v>29837</v>
      </c>
      <c r="M13" s="229">
        <f>(J13-J12)/($B13)</f>
        <v>3.11111111111111</v>
      </c>
      <c r="N13" s="229">
        <f>('Germany'!D13-'Germany'!D12)/($B13)</f>
        <v>0</v>
      </c>
    </row>
    <row r="14" ht="26" customHeight="1">
      <c r="B14" s="445">
        <f>$B13+1</f>
        <v>10</v>
      </c>
      <c r="C14" s="11">
        <v>1790</v>
      </c>
      <c r="D14" s="11">
        <v>351</v>
      </c>
      <c r="E14" s="11">
        <v>2141</v>
      </c>
      <c r="F14" s="11">
        <v>1155</v>
      </c>
      <c r="G14" s="11">
        <v>3296</v>
      </c>
      <c r="H14" s="11">
        <v>590</v>
      </c>
      <c r="I14" s="11">
        <v>414</v>
      </c>
      <c r="J14" s="12">
        <v>148</v>
      </c>
      <c r="K14" s="20">
        <v>3858</v>
      </c>
      <c r="L14" s="14">
        <v>32362</v>
      </c>
      <c r="M14" s="228">
        <f>(J14-J13)/($B14)</f>
        <v>4.1</v>
      </c>
      <c r="N14" s="228">
        <f>('Germany'!D14-'Germany'!D13)/($B14)</f>
        <v>0</v>
      </c>
    </row>
    <row r="15" ht="26" customHeight="1">
      <c r="B15" s="445">
        <f>$B14+1</f>
        <v>11</v>
      </c>
      <c r="C15" s="16">
        <v>2394</v>
      </c>
      <c r="D15" s="16">
        <v>462</v>
      </c>
      <c r="E15" s="16">
        <v>2856</v>
      </c>
      <c r="F15" s="16">
        <v>1060</v>
      </c>
      <c r="G15" s="16">
        <v>3916</v>
      </c>
      <c r="H15" s="16">
        <v>620</v>
      </c>
      <c r="I15" s="16">
        <v>523</v>
      </c>
      <c r="J15" s="17">
        <v>197</v>
      </c>
      <c r="K15" s="18">
        <v>4636</v>
      </c>
      <c r="L15" s="19">
        <v>36359</v>
      </c>
      <c r="M15" s="229">
        <f>(J15-J14)/($B15)</f>
        <v>4.45454545454545</v>
      </c>
      <c r="N15" s="229">
        <f>('Germany'!D15-'Germany'!D14)/($B15)</f>
        <v>0</v>
      </c>
    </row>
    <row r="16" ht="26" customHeight="1">
      <c r="B16" s="445">
        <f>$B15+1</f>
        <v>12</v>
      </c>
      <c r="C16" s="11">
        <v>2651</v>
      </c>
      <c r="D16" s="11">
        <v>567</v>
      </c>
      <c r="E16" s="11">
        <v>3218</v>
      </c>
      <c r="F16" s="11">
        <v>1843</v>
      </c>
      <c r="G16" s="11">
        <v>5061</v>
      </c>
      <c r="H16" s="11">
        <v>1145</v>
      </c>
      <c r="I16" s="11">
        <v>589</v>
      </c>
      <c r="J16" s="12">
        <v>233</v>
      </c>
      <c r="K16" s="20">
        <v>5883</v>
      </c>
      <c r="L16" s="14">
        <v>42062</v>
      </c>
      <c r="M16" s="228">
        <f>(J16-J15)/($B16)</f>
        <v>3</v>
      </c>
      <c r="N16" s="228">
        <f>('Germany'!D16-'Germany'!D15)/($B16)</f>
        <v>0</v>
      </c>
    </row>
    <row r="17" ht="27" customHeight="1">
      <c r="B17" s="445">
        <f>$B16+1</f>
        <v>13</v>
      </c>
      <c r="C17" s="25">
        <v>3557</v>
      </c>
      <c r="D17" s="25">
        <v>650</v>
      </c>
      <c r="E17" s="25">
        <v>4207</v>
      </c>
      <c r="F17" s="25">
        <v>2180</v>
      </c>
      <c r="G17" s="25">
        <v>6387</v>
      </c>
      <c r="H17" s="25">
        <v>1326</v>
      </c>
      <c r="I17" s="25">
        <v>622</v>
      </c>
      <c r="J17" s="26">
        <v>366</v>
      </c>
      <c r="K17" s="27">
        <v>7375</v>
      </c>
      <c r="L17" s="28">
        <v>49937</v>
      </c>
      <c r="M17" s="229">
        <f>(J17-J16)/($B17)</f>
        <v>10.2307692307692</v>
      </c>
      <c r="N17" s="229">
        <f>('Germany'!D17-'Germany'!D16)/($B17)</f>
        <v>0</v>
      </c>
    </row>
    <row r="18" ht="28" customHeight="1">
      <c r="B18" s="445">
        <f>$B17+1</f>
        <v>14</v>
      </c>
      <c r="C18" s="31">
        <v>4316</v>
      </c>
      <c r="D18" s="31">
        <v>733</v>
      </c>
      <c r="E18" s="31">
        <v>5049</v>
      </c>
      <c r="F18" s="31">
        <v>2936</v>
      </c>
      <c r="G18" s="31">
        <v>7985</v>
      </c>
      <c r="H18" s="31">
        <v>1598</v>
      </c>
      <c r="I18" s="31">
        <v>724</v>
      </c>
      <c r="J18" s="32">
        <v>463</v>
      </c>
      <c r="K18" s="33">
        <v>9172</v>
      </c>
      <c r="L18" s="446">
        <v>53826</v>
      </c>
      <c r="M18" s="228">
        <f>(J18-J17)/($B18)</f>
        <v>6.92857142857143</v>
      </c>
      <c r="N18" s="228">
        <f>('Germany'!D18-'Germany'!D17)/($B18)</f>
        <v>0.142857142857143</v>
      </c>
    </row>
    <row r="19" ht="27" customHeight="1">
      <c r="B19" s="445">
        <f>$B18+1</f>
        <v>15</v>
      </c>
      <c r="C19" s="36">
        <v>5038</v>
      </c>
      <c r="D19" s="36">
        <v>877</v>
      </c>
      <c r="E19" s="36">
        <v>5915</v>
      </c>
      <c r="F19" s="36">
        <v>2599</v>
      </c>
      <c r="G19" s="36">
        <v>8514</v>
      </c>
      <c r="H19" s="36">
        <v>529</v>
      </c>
      <c r="I19" s="36">
        <v>1004</v>
      </c>
      <c r="J19" s="37">
        <v>631</v>
      </c>
      <c r="K19" s="38">
        <v>10149</v>
      </c>
      <c r="L19" s="39">
        <v>60761</v>
      </c>
      <c r="M19" s="229">
        <f>(J19-J18)/($B19)</f>
        <v>11.2</v>
      </c>
      <c r="N19" s="229">
        <f>('Germany'!D19-'Germany'!D18)/($B19)</f>
        <v>0</v>
      </c>
    </row>
    <row r="20" ht="26" customHeight="1">
      <c r="B20" s="445">
        <f>$B19+1</f>
        <v>16</v>
      </c>
      <c r="C20" s="11">
        <v>5838</v>
      </c>
      <c r="D20" s="11">
        <v>1028</v>
      </c>
      <c r="E20" s="11">
        <v>6866</v>
      </c>
      <c r="F20" s="11">
        <v>3724</v>
      </c>
      <c r="G20" s="11">
        <v>10590</v>
      </c>
      <c r="H20" s="11">
        <v>2076</v>
      </c>
      <c r="I20" s="11">
        <v>1045</v>
      </c>
      <c r="J20" s="12">
        <v>827</v>
      </c>
      <c r="K20" s="20">
        <v>12462</v>
      </c>
      <c r="L20" s="14">
        <v>73154</v>
      </c>
      <c r="M20" s="228">
        <f>(J20-J19)/($B20)</f>
        <v>12.25</v>
      </c>
      <c r="N20" s="228">
        <f>('Germany'!D20-'Germany'!D19)/($B20)</f>
        <v>0.0625</v>
      </c>
    </row>
    <row r="21" ht="26" customHeight="1">
      <c r="B21" s="445">
        <f>$B20+1</f>
        <v>17</v>
      </c>
      <c r="C21" s="40">
        <v>6650</v>
      </c>
      <c r="D21" s="40">
        <v>1153</v>
      </c>
      <c r="E21" s="40">
        <v>7803</v>
      </c>
      <c r="F21" s="40">
        <v>5036</v>
      </c>
      <c r="G21" s="40">
        <v>12839</v>
      </c>
      <c r="H21" s="40">
        <v>2249</v>
      </c>
      <c r="I21" s="40">
        <v>1258</v>
      </c>
      <c r="J21" s="41">
        <v>1016</v>
      </c>
      <c r="K21" s="42">
        <v>15113</v>
      </c>
      <c r="L21" s="43">
        <v>86011</v>
      </c>
      <c r="M21" s="229">
        <f>(J21-J20)/($B21)</f>
        <v>11.1176470588235</v>
      </c>
      <c r="N21" s="229">
        <f>('Germany'!D21-'Germany'!D20)/($B21)</f>
        <v>0</v>
      </c>
    </row>
    <row r="22" ht="26" customHeight="1">
      <c r="B22" s="447">
        <f>$B21+1</f>
        <v>18</v>
      </c>
      <c r="C22" s="45">
        <v>7426</v>
      </c>
      <c r="D22" s="45">
        <v>1328</v>
      </c>
      <c r="E22" s="45">
        <v>8754</v>
      </c>
      <c r="F22" s="45">
        <v>6201</v>
      </c>
      <c r="G22" s="45">
        <v>14955</v>
      </c>
      <c r="H22" s="45">
        <v>2116</v>
      </c>
      <c r="I22" s="45">
        <v>1439</v>
      </c>
      <c r="J22" s="46">
        <v>1266</v>
      </c>
      <c r="K22" s="47">
        <v>17660</v>
      </c>
      <c r="L22" s="448">
        <v>97488</v>
      </c>
      <c r="M22" s="228">
        <f>(J22-J21)/($B22)</f>
        <v>13.8888888888889</v>
      </c>
      <c r="N22" s="228">
        <f>('Germany'!D22-'Germany'!D21)/($B22)</f>
        <v>0.222222222222222</v>
      </c>
    </row>
    <row r="23" ht="26" customHeight="1">
      <c r="B23" s="447">
        <f>$B22+1</f>
        <v>19</v>
      </c>
      <c r="C23" s="49">
        <v>8372</v>
      </c>
      <c r="D23" s="49">
        <v>1518</v>
      </c>
      <c r="E23" s="49">
        <v>9890</v>
      </c>
      <c r="F23" s="49">
        <v>7860</v>
      </c>
      <c r="G23" s="49">
        <v>17750</v>
      </c>
      <c r="H23" s="49">
        <v>2795</v>
      </c>
      <c r="I23" s="49">
        <v>1966</v>
      </c>
      <c r="J23" s="50">
        <v>1441</v>
      </c>
      <c r="K23" s="51">
        <v>21157</v>
      </c>
      <c r="L23" s="156">
        <v>109170</v>
      </c>
      <c r="M23" s="229">
        <f>(J23-J22)/($B23)</f>
        <v>9.210526315789471</v>
      </c>
      <c r="N23" s="229">
        <f>('Germany'!D23-'Germany'!D22)/($B23)</f>
        <v>0.105263157894737</v>
      </c>
    </row>
    <row r="24" ht="26" customHeight="1">
      <c r="B24" s="447">
        <f>$B23+1</f>
        <v>20</v>
      </c>
      <c r="C24" s="45">
        <v>9663</v>
      </c>
      <c r="D24" s="45">
        <v>1672</v>
      </c>
      <c r="E24" s="45">
        <v>11335</v>
      </c>
      <c r="F24" s="45">
        <v>9268</v>
      </c>
      <c r="G24" s="45">
        <v>20603</v>
      </c>
      <c r="H24" s="45">
        <v>2853</v>
      </c>
      <c r="I24" s="45">
        <v>2335</v>
      </c>
      <c r="J24" s="46">
        <v>1809</v>
      </c>
      <c r="K24" s="47">
        <v>24747</v>
      </c>
      <c r="L24" s="448">
        <v>124899</v>
      </c>
      <c r="M24" s="228">
        <f>(J24-J23)/($B24)</f>
        <v>18.4</v>
      </c>
      <c r="N24" s="228">
        <f>('Germany'!D24-'Germany'!D23)/($B24)</f>
        <v>0.1</v>
      </c>
    </row>
    <row r="25" ht="26" customHeight="1">
      <c r="B25" s="447">
        <f>$B24+1</f>
        <v>21</v>
      </c>
      <c r="C25" s="49">
        <v>11025</v>
      </c>
      <c r="D25" s="49">
        <v>1851</v>
      </c>
      <c r="E25" s="49">
        <v>12876</v>
      </c>
      <c r="F25" s="49">
        <v>10197</v>
      </c>
      <c r="G25" s="49">
        <v>23073</v>
      </c>
      <c r="H25" s="49">
        <v>2470</v>
      </c>
      <c r="I25" s="49">
        <v>2749</v>
      </c>
      <c r="J25" s="50">
        <v>2158</v>
      </c>
      <c r="K25" s="51">
        <v>27980</v>
      </c>
      <c r="L25" s="156">
        <v>137962</v>
      </c>
      <c r="M25" s="229">
        <f>(J25-J24)/($B25)</f>
        <v>16.6190476190476</v>
      </c>
      <c r="N25" s="229">
        <f>('Germany'!D25-'Germany'!D24)/($B25)</f>
        <v>0.285714285714286</v>
      </c>
    </row>
    <row r="26" ht="26" customHeight="1">
      <c r="B26" s="447">
        <f>$B25+1</f>
        <v>22</v>
      </c>
      <c r="C26" s="45">
        <v>12894</v>
      </c>
      <c r="D26" s="45">
        <v>2060</v>
      </c>
      <c r="E26" s="45">
        <v>14954</v>
      </c>
      <c r="F26" s="45">
        <v>11108</v>
      </c>
      <c r="G26" s="45">
        <v>26062</v>
      </c>
      <c r="H26" s="45">
        <v>2989</v>
      </c>
      <c r="I26" s="45">
        <v>2941</v>
      </c>
      <c r="J26" s="46">
        <v>2503</v>
      </c>
      <c r="K26" s="47">
        <v>31506</v>
      </c>
      <c r="L26" s="448">
        <v>148657</v>
      </c>
      <c r="M26" s="228">
        <f>(J26-J25)/($B26)</f>
        <v>15.6818181818182</v>
      </c>
      <c r="N26" s="228">
        <f>('Germany'!D26-'Germany'!D25)/($B26)</f>
        <v>0.318181818181818</v>
      </c>
    </row>
    <row r="27" ht="26" customHeight="1">
      <c r="B27" s="447">
        <f>$B26+1</f>
        <v>23</v>
      </c>
      <c r="C27" s="49">
        <v>14363</v>
      </c>
      <c r="D27" s="49">
        <v>2257</v>
      </c>
      <c r="E27" s="49">
        <v>16620</v>
      </c>
      <c r="F27" s="49">
        <v>12090</v>
      </c>
      <c r="G27" s="49">
        <v>28710</v>
      </c>
      <c r="H27" s="49">
        <v>2648</v>
      </c>
      <c r="I27" s="49">
        <v>4025</v>
      </c>
      <c r="J27" s="50">
        <v>2978</v>
      </c>
      <c r="K27" s="51">
        <v>35713</v>
      </c>
      <c r="L27" s="156">
        <v>165541</v>
      </c>
      <c r="M27" s="229">
        <f>(J27-J26)/($B27)</f>
        <v>20.6521739130435</v>
      </c>
      <c r="N27" s="229">
        <f>('Germany'!D27-'Germany'!D26)/($B27)</f>
        <v>0.173913043478261</v>
      </c>
    </row>
    <row r="28" ht="26" customHeight="1">
      <c r="B28" s="447">
        <f>$B27+1</f>
        <v>24</v>
      </c>
      <c r="C28" s="45">
        <v>15757</v>
      </c>
      <c r="D28" s="45">
        <v>2498</v>
      </c>
      <c r="E28" s="45">
        <v>18255</v>
      </c>
      <c r="F28" s="45">
        <v>14935</v>
      </c>
      <c r="G28" s="45">
        <v>33190</v>
      </c>
      <c r="H28" s="45">
        <v>4480</v>
      </c>
      <c r="I28" s="45">
        <v>4440</v>
      </c>
      <c r="J28" s="46">
        <v>3405</v>
      </c>
      <c r="K28" s="47">
        <v>41035</v>
      </c>
      <c r="L28" s="448">
        <v>182777</v>
      </c>
      <c r="M28" s="228">
        <f>(J28-J27)/($B28)</f>
        <v>17.7916666666667</v>
      </c>
      <c r="N28" s="228">
        <f>('Germany'!D28-'Germany'!D27)/($B28)</f>
        <v>0.666666666666667</v>
      </c>
    </row>
    <row r="29" ht="27" customHeight="1">
      <c r="B29" s="447">
        <f>$B28+1</f>
        <v>25</v>
      </c>
      <c r="C29" s="54">
        <v>16020</v>
      </c>
      <c r="D29" s="54">
        <v>2655</v>
      </c>
      <c r="E29" s="54">
        <v>18675</v>
      </c>
      <c r="F29" s="54">
        <v>19185</v>
      </c>
      <c r="G29" s="54">
        <v>37860</v>
      </c>
      <c r="H29" s="54">
        <v>4670</v>
      </c>
      <c r="I29" s="54">
        <v>5129</v>
      </c>
      <c r="J29" s="55">
        <v>4032</v>
      </c>
      <c r="K29" s="56">
        <v>47021</v>
      </c>
      <c r="L29" s="449">
        <v>206886</v>
      </c>
      <c r="M29" s="229">
        <f>(J29-J28)/($B29)</f>
        <v>25.08</v>
      </c>
      <c r="N29" s="229">
        <f>('Germany'!D29-'Germany'!D28)/($B29)</f>
        <v>0.96</v>
      </c>
    </row>
    <row r="30" ht="28" customHeight="1">
      <c r="B30" s="447">
        <f>$B29+1</f>
        <v>26</v>
      </c>
      <c r="C30" s="60">
        <v>17708</v>
      </c>
      <c r="D30" s="60">
        <v>2857</v>
      </c>
      <c r="E30" s="60">
        <v>20565</v>
      </c>
      <c r="F30" s="60">
        <v>22116</v>
      </c>
      <c r="G30" s="60">
        <v>42681</v>
      </c>
      <c r="H30" s="60">
        <v>4821</v>
      </c>
      <c r="I30" s="60">
        <v>6072</v>
      </c>
      <c r="J30" s="61">
        <v>4825</v>
      </c>
      <c r="K30" s="62">
        <v>53578</v>
      </c>
      <c r="L30" s="450">
        <v>233222</v>
      </c>
      <c r="M30" s="228">
        <f>(J30-J29)/($B30)</f>
        <v>30.5</v>
      </c>
      <c r="N30" s="228">
        <f>('Germany'!D30-'Germany'!D29)/($B30)</f>
        <v>0.615384615384615</v>
      </c>
    </row>
    <row r="31" ht="27" customHeight="1">
      <c r="B31" s="447">
        <f>$B30+1</f>
        <v>27</v>
      </c>
      <c r="C31" s="65">
        <v>19846</v>
      </c>
      <c r="D31" s="65">
        <v>3009</v>
      </c>
      <c r="E31" s="65">
        <v>22855</v>
      </c>
      <c r="F31" s="65">
        <v>23783</v>
      </c>
      <c r="G31" s="65">
        <v>46638</v>
      </c>
      <c r="H31" s="65">
        <v>3957</v>
      </c>
      <c r="I31" s="65">
        <v>7024</v>
      </c>
      <c r="J31" s="65">
        <v>5476</v>
      </c>
      <c r="K31" s="65">
        <v>59138</v>
      </c>
      <c r="L31" s="248">
        <v>258402</v>
      </c>
      <c r="M31" s="229">
        <f>(J31-J30)/($B31)</f>
        <v>24.1111111111111</v>
      </c>
      <c r="N31" s="229">
        <f>('Germany'!D31-'Germany'!D30)/($B31)</f>
        <v>0.37037037037037</v>
      </c>
    </row>
    <row r="32" ht="26" customHeight="1">
      <c r="B32" s="447">
        <f>$B31+1</f>
        <v>28</v>
      </c>
      <c r="C32" s="45">
        <v>20692</v>
      </c>
      <c r="D32" s="45">
        <v>3204</v>
      </c>
      <c r="E32" s="45">
        <v>23896</v>
      </c>
      <c r="F32" s="45">
        <v>26522</v>
      </c>
      <c r="G32" s="45">
        <v>50418</v>
      </c>
      <c r="H32" s="45">
        <v>3780</v>
      </c>
      <c r="I32" s="45">
        <v>7432</v>
      </c>
      <c r="J32" s="45">
        <v>6077</v>
      </c>
      <c r="K32" s="45">
        <v>63927</v>
      </c>
      <c r="L32" s="146">
        <v>275468</v>
      </c>
      <c r="M32" s="228">
        <f>(J32-J31)/($B32)</f>
        <v>21.4642857142857</v>
      </c>
      <c r="N32" s="228">
        <f>('Germany'!D32-'Germany'!D31)/($B32)</f>
        <v>1.03571428571429</v>
      </c>
    </row>
    <row r="33" ht="26" customHeight="1">
      <c r="B33" s="447">
        <f>$B32+1</f>
        <v>29</v>
      </c>
      <c r="C33" s="49">
        <v>21937</v>
      </c>
      <c r="D33" s="49">
        <v>3396</v>
      </c>
      <c r="E33" s="49">
        <v>25333</v>
      </c>
      <c r="F33" s="49">
        <v>28697</v>
      </c>
      <c r="G33" s="49">
        <v>54030</v>
      </c>
      <c r="H33" s="49">
        <v>3612</v>
      </c>
      <c r="I33" s="49">
        <v>8326</v>
      </c>
      <c r="J33" s="49">
        <v>6820</v>
      </c>
      <c r="K33" s="49">
        <v>69176</v>
      </c>
      <c r="L33" s="147">
        <v>296964</v>
      </c>
      <c r="M33" s="229">
        <f>(J33-J32)/($B33)</f>
        <v>25.6206896551724</v>
      </c>
      <c r="N33" s="229">
        <f>('Germany'!D33-'Germany'!D32)/($B33)</f>
        <v>1.24137931034483</v>
      </c>
    </row>
    <row r="34" ht="26" customHeight="1">
      <c r="B34" s="447">
        <f>$B33+1</f>
        <v>30</v>
      </c>
      <c r="C34" s="45">
        <v>23112</v>
      </c>
      <c r="D34" s="45">
        <v>3489</v>
      </c>
      <c r="E34" s="45">
        <v>26601</v>
      </c>
      <c r="F34" s="45">
        <v>30920</v>
      </c>
      <c r="G34" s="45">
        <v>57521</v>
      </c>
      <c r="H34" s="45">
        <v>3491</v>
      </c>
      <c r="I34" s="45">
        <v>9362</v>
      </c>
      <c r="J34" s="45">
        <v>7503</v>
      </c>
      <c r="K34" s="45">
        <v>74386</v>
      </c>
      <c r="L34" s="146">
        <v>324445</v>
      </c>
      <c r="M34" s="228">
        <f>(J34-J33)/($B34)</f>
        <v>22.7666666666667</v>
      </c>
      <c r="N34" s="228">
        <f>('Germany'!D34-'Germany'!D33)/($B34)</f>
        <v>1.56666666666667</v>
      </c>
    </row>
    <row r="35" ht="26" customHeight="1">
      <c r="B35" s="447">
        <f>$B34+1</f>
        <v>31</v>
      </c>
      <c r="C35" s="49">
        <v>24753</v>
      </c>
      <c r="D35" s="49">
        <v>3612</v>
      </c>
      <c r="E35" s="49">
        <v>28365</v>
      </c>
      <c r="F35" s="49">
        <v>33648</v>
      </c>
      <c r="G35" s="49">
        <v>62013</v>
      </c>
      <c r="H35" s="49">
        <v>4492</v>
      </c>
      <c r="I35" s="49">
        <v>10361</v>
      </c>
      <c r="J35" s="49">
        <v>8165</v>
      </c>
      <c r="K35" s="49">
        <v>80539</v>
      </c>
      <c r="L35" s="147">
        <v>361060</v>
      </c>
      <c r="M35" s="229">
        <f>(J35-J34)/($B35)</f>
        <v>21.3548387096774</v>
      </c>
      <c r="N35" s="229">
        <f>('Germany'!D35-'Germany'!D34)/($B35)</f>
        <v>1.80645161290323</v>
      </c>
    </row>
    <row r="36" ht="26" customHeight="1">
      <c r="B36" s="447">
        <f>$B35+1</f>
        <v>32</v>
      </c>
      <c r="C36" s="45">
        <v>26029</v>
      </c>
      <c r="D36" s="45">
        <v>3732</v>
      </c>
      <c r="E36" s="45">
        <v>29761</v>
      </c>
      <c r="F36" s="45">
        <v>36653</v>
      </c>
      <c r="G36" s="45">
        <v>66414</v>
      </c>
      <c r="H36" s="45">
        <v>4401</v>
      </c>
      <c r="I36" s="45">
        <v>10950</v>
      </c>
      <c r="J36" s="45">
        <v>9134</v>
      </c>
      <c r="K36" s="45">
        <v>86498</v>
      </c>
      <c r="L36" s="146">
        <v>394079</v>
      </c>
      <c r="M36" s="228">
        <f>(J36-J35)/($B36)</f>
        <v>30.28125</v>
      </c>
      <c r="N36" s="228">
        <f>('Germany'!D36-'Germany'!D35)/($B36)</f>
        <v>1.90625</v>
      </c>
    </row>
    <row r="37" ht="26" customHeight="1">
      <c r="B37" s="447">
        <f>$B36+1</f>
        <v>33</v>
      </c>
      <c r="C37" s="49">
        <v>26676</v>
      </c>
      <c r="D37" s="49">
        <v>3856</v>
      </c>
      <c r="E37" s="49">
        <v>30532</v>
      </c>
      <c r="F37" s="49">
        <v>39533</v>
      </c>
      <c r="G37" s="49">
        <v>70065</v>
      </c>
      <c r="H37" s="49">
        <v>3651</v>
      </c>
      <c r="I37" s="49">
        <v>12384</v>
      </c>
      <c r="J37" s="49">
        <v>10023</v>
      </c>
      <c r="K37" s="49">
        <v>92472</v>
      </c>
      <c r="L37" s="147">
        <v>429526</v>
      </c>
      <c r="M37" s="229">
        <f>(J37-J36)/($B37)</f>
        <v>26.9393939393939</v>
      </c>
      <c r="N37" s="229">
        <f>('Germany'!D37-'Germany'!D36)/($B37)</f>
        <v>2.27272727272727</v>
      </c>
    </row>
    <row r="38" ht="26" customHeight="1">
      <c r="B38" s="447">
        <f>$B37+1</f>
        <v>34</v>
      </c>
      <c r="C38" s="45">
        <v>27386</v>
      </c>
      <c r="D38" s="45">
        <v>3906</v>
      </c>
      <c r="E38" s="45">
        <v>31292</v>
      </c>
      <c r="F38" s="45">
        <v>42588</v>
      </c>
      <c r="G38" s="45">
        <v>73880</v>
      </c>
      <c r="H38" s="45">
        <v>3815</v>
      </c>
      <c r="I38" s="45">
        <v>13030</v>
      </c>
      <c r="J38" s="45">
        <v>10779</v>
      </c>
      <c r="K38" s="45">
        <v>97689</v>
      </c>
      <c r="L38" s="146">
        <v>454030</v>
      </c>
      <c r="M38" s="228">
        <f>(J38-J37)/($B38)</f>
        <v>22.2352941176471</v>
      </c>
      <c r="N38" s="228">
        <f>('Germany'!D38-'Germany'!D37)/($B38)</f>
        <v>1.70588235294118</v>
      </c>
    </row>
    <row r="39" ht="26" customHeight="1">
      <c r="B39" s="447">
        <f>$B38+1</f>
        <v>35</v>
      </c>
      <c r="C39" s="49">
        <v>27795</v>
      </c>
      <c r="D39" s="49">
        <v>3981</v>
      </c>
      <c r="E39" s="49">
        <v>31776</v>
      </c>
      <c r="F39" s="49">
        <v>43752</v>
      </c>
      <c r="G39" s="49">
        <v>75528</v>
      </c>
      <c r="H39" s="49">
        <v>1648</v>
      </c>
      <c r="I39" s="49">
        <v>14620</v>
      </c>
      <c r="J39" s="49">
        <v>11591</v>
      </c>
      <c r="K39" s="49">
        <v>101739</v>
      </c>
      <c r="L39" s="147">
        <v>477359</v>
      </c>
      <c r="M39" s="229">
        <f>(J39-J38)/($B39)</f>
        <v>23.2</v>
      </c>
      <c r="N39" s="229">
        <f>('Germany'!D39-'Germany'!D38)/($B39)</f>
        <v>4.57142857142857</v>
      </c>
    </row>
    <row r="40" ht="26" customHeight="1">
      <c r="B40" s="447">
        <f>$B39+1</f>
        <v>36</v>
      </c>
      <c r="C40" s="45">
        <v>28192</v>
      </c>
      <c r="D40" s="45">
        <v>4023</v>
      </c>
      <c r="E40" s="45">
        <v>32215</v>
      </c>
      <c r="F40" s="45">
        <v>45420</v>
      </c>
      <c r="G40" s="45">
        <v>77635</v>
      </c>
      <c r="H40" s="45">
        <v>2107</v>
      </c>
      <c r="I40" s="45">
        <v>15729</v>
      </c>
      <c r="J40" s="45">
        <v>12428</v>
      </c>
      <c r="K40" s="45">
        <v>105792</v>
      </c>
      <c r="L40" s="146">
        <v>506968</v>
      </c>
      <c r="M40" s="228">
        <f>(J40-J39)/($B40)</f>
        <v>23.25</v>
      </c>
      <c r="N40" s="228">
        <f>('Germany'!D40-'Germany'!D39)/($B40)</f>
        <v>2.38888888888889</v>
      </c>
    </row>
    <row r="41" ht="26" customHeight="1">
      <c r="B41" s="447">
        <f>$B40+1</f>
        <v>37</v>
      </c>
      <c r="C41" s="49">
        <v>28403</v>
      </c>
      <c r="D41" s="49">
        <v>4035</v>
      </c>
      <c r="E41" s="49">
        <v>32438</v>
      </c>
      <c r="F41" s="49">
        <v>48134</v>
      </c>
      <c r="G41" s="49">
        <v>80572</v>
      </c>
      <c r="H41" s="49">
        <v>2937</v>
      </c>
      <c r="I41" s="49">
        <v>16847</v>
      </c>
      <c r="J41" s="49">
        <v>13155</v>
      </c>
      <c r="K41" s="49">
        <v>110574</v>
      </c>
      <c r="L41" s="147">
        <v>541423</v>
      </c>
      <c r="M41" s="229">
        <f>(J41-J40)/($B41)</f>
        <v>19.6486486486486</v>
      </c>
      <c r="N41" s="229">
        <f>('Germany'!D41-'Germany'!D40)/($B41)</f>
        <v>5.59459459459459</v>
      </c>
    </row>
    <row r="42" ht="26" customHeight="1">
      <c r="B42" s="447">
        <f>$B41+1</f>
        <v>38</v>
      </c>
      <c r="C42" s="45">
        <v>28540</v>
      </c>
      <c r="D42" s="45">
        <v>4053</v>
      </c>
      <c r="E42" s="45">
        <v>32593</v>
      </c>
      <c r="F42" s="45">
        <v>50456</v>
      </c>
      <c r="G42" s="45">
        <v>83049</v>
      </c>
      <c r="H42" s="45">
        <v>2477</v>
      </c>
      <c r="I42" s="45">
        <v>18278</v>
      </c>
      <c r="J42" s="45">
        <v>13915</v>
      </c>
      <c r="K42" s="45">
        <v>115242</v>
      </c>
      <c r="L42" s="146">
        <v>581232</v>
      </c>
      <c r="M42" s="228">
        <f>(J42-J41)/($B42)</f>
        <v>20</v>
      </c>
      <c r="N42" s="228">
        <f>('Germany'!D42-'Germany'!D41)/($B42)</f>
        <v>5.21052631578947</v>
      </c>
    </row>
    <row r="43" ht="26" customHeight="1">
      <c r="B43" s="447">
        <f>$B42+1</f>
        <v>39</v>
      </c>
      <c r="C43" s="49">
        <v>28741</v>
      </c>
      <c r="D43" s="49">
        <v>4068</v>
      </c>
      <c r="E43" s="49">
        <v>32809</v>
      </c>
      <c r="F43" s="49">
        <v>52579</v>
      </c>
      <c r="G43" s="49">
        <v>85388</v>
      </c>
      <c r="H43" s="49">
        <v>2339</v>
      </c>
      <c r="I43" s="49">
        <v>19758</v>
      </c>
      <c r="J43" s="49">
        <v>14681</v>
      </c>
      <c r="K43" s="49">
        <v>119827</v>
      </c>
      <c r="L43" s="147">
        <v>619849</v>
      </c>
      <c r="M43" s="229">
        <f>(J43-J42)/($B43)</f>
        <v>19.6410256410256</v>
      </c>
      <c r="N43" s="229">
        <f>('Germany'!D43-'Germany'!D42)/($B43)</f>
        <v>4.30769230769231</v>
      </c>
    </row>
    <row r="44" ht="26" customHeight="1">
      <c r="B44" s="447">
        <f>$B43+1</f>
        <v>40</v>
      </c>
      <c r="C44" s="45">
        <v>29010</v>
      </c>
      <c r="D44" s="45">
        <v>3994</v>
      </c>
      <c r="E44" s="45">
        <v>33004</v>
      </c>
      <c r="F44" s="45">
        <v>55270</v>
      </c>
      <c r="G44" s="45">
        <v>88274</v>
      </c>
      <c r="H44" s="45">
        <v>2886</v>
      </c>
      <c r="I44" s="45">
        <v>20996</v>
      </c>
      <c r="J44" s="45">
        <v>15362</v>
      </c>
      <c r="K44" s="45">
        <v>124632</v>
      </c>
      <c r="L44" s="146">
        <v>657224</v>
      </c>
      <c r="M44" s="228">
        <f>(J44-J43)/($B44)</f>
        <v>17.025</v>
      </c>
      <c r="N44" s="228">
        <f>('Germany'!D44-'Germany'!D43)/($B44)</f>
        <v>3.8</v>
      </c>
    </row>
    <row r="45" ht="26" customHeight="1">
      <c r="B45" s="451">
        <f>$B44+1</f>
        <v>41</v>
      </c>
      <c r="C45" s="78">
        <v>28949</v>
      </c>
      <c r="D45" s="79">
        <v>3977</v>
      </c>
      <c r="E45" s="79">
        <v>32926</v>
      </c>
      <c r="F45" s="79">
        <v>58320</v>
      </c>
      <c r="G45" s="79">
        <v>91246</v>
      </c>
      <c r="H45" s="79">
        <v>2972</v>
      </c>
      <c r="I45" s="79">
        <v>21815</v>
      </c>
      <c r="J45" s="79">
        <v>15887</v>
      </c>
      <c r="K45" s="79">
        <v>128948</v>
      </c>
      <c r="L45" s="256">
        <v>691461</v>
      </c>
      <c r="M45" s="229">
        <f>(J45-J44)/($B45)</f>
        <v>12.8048780487805</v>
      </c>
      <c r="N45" s="229">
        <f>('Germany'!D45-'Germany'!D44)/($B45)</f>
        <v>3.63414634146341</v>
      </c>
    </row>
    <row r="46" ht="26" customHeight="1">
      <c r="B46" s="451">
        <f>$B45+1</f>
        <v>42</v>
      </c>
      <c r="C46" s="80">
        <v>28976</v>
      </c>
      <c r="D46" s="81">
        <v>3898</v>
      </c>
      <c r="E46" s="81">
        <v>32874</v>
      </c>
      <c r="F46" s="81">
        <v>60313</v>
      </c>
      <c r="G46" s="81">
        <v>93187</v>
      </c>
      <c r="H46" s="81">
        <v>1941</v>
      </c>
      <c r="I46" s="81">
        <v>22837</v>
      </c>
      <c r="J46" s="81">
        <v>16523</v>
      </c>
      <c r="K46" s="81">
        <v>132547</v>
      </c>
      <c r="L46" s="257">
        <v>721732</v>
      </c>
      <c r="M46" s="228">
        <f>(J46-J45)/($B46)</f>
        <v>15.1428571428571</v>
      </c>
      <c r="N46" s="228">
        <f>('Germany'!D46-'Germany'!D45)/($B46)</f>
        <v>2.47619047619048</v>
      </c>
    </row>
    <row r="47" ht="26" customHeight="1">
      <c r="B47" s="451">
        <f>$B46+1</f>
        <v>43</v>
      </c>
      <c r="C47" s="83">
        <v>28718</v>
      </c>
      <c r="D47" s="84">
        <v>3792</v>
      </c>
      <c r="E47" s="84">
        <v>32510</v>
      </c>
      <c r="F47" s="84">
        <v>61557</v>
      </c>
      <c r="G47" s="84">
        <v>94067</v>
      </c>
      <c r="H47" s="84">
        <v>880</v>
      </c>
      <c r="I47" s="84">
        <v>24392</v>
      </c>
      <c r="J47" s="84">
        <v>17127</v>
      </c>
      <c r="K47" s="84">
        <v>135586</v>
      </c>
      <c r="L47" s="258">
        <v>755445</v>
      </c>
      <c r="M47" s="229">
        <f>(J47-J46)/($B47)</f>
        <v>14.046511627907</v>
      </c>
      <c r="N47" s="229">
        <f>('Germany'!D47-'Germany'!D46)/($B47)</f>
        <v>7.04651162790698</v>
      </c>
    </row>
    <row r="48" ht="26" customHeight="1">
      <c r="B48" s="451">
        <f>$B47+1</f>
        <v>44</v>
      </c>
      <c r="C48" s="80">
        <v>28485</v>
      </c>
      <c r="D48" s="81">
        <v>3693</v>
      </c>
      <c r="E48" s="81">
        <v>32178</v>
      </c>
      <c r="F48" s="81">
        <v>63084</v>
      </c>
      <c r="G48" s="81">
        <v>95262</v>
      </c>
      <c r="H48" s="81">
        <v>1195</v>
      </c>
      <c r="I48" s="81">
        <v>26491</v>
      </c>
      <c r="J48" s="81">
        <v>17669</v>
      </c>
      <c r="K48" s="81">
        <v>139422</v>
      </c>
      <c r="L48" s="257">
        <v>807125</v>
      </c>
      <c r="M48" s="228">
        <f>(J48-J47)/($B48)</f>
        <v>12.3181818181818</v>
      </c>
      <c r="N48" s="228">
        <f>('Germany'!D48-'Germany'!D47)/($B48)</f>
        <v>4.84090909090909</v>
      </c>
    </row>
    <row r="49" ht="25.5" customHeight="1">
      <c r="B49" s="451">
        <f>$B48+1</f>
        <v>45</v>
      </c>
      <c r="C49" s="452"/>
      <c r="D49" s="275"/>
      <c r="E49" s="275"/>
      <c r="F49" s="275"/>
      <c r="G49" s="275"/>
      <c r="H49" s="275"/>
      <c r="I49" s="275"/>
      <c r="J49" s="275"/>
      <c r="K49" s="275"/>
      <c r="L49" s="275"/>
      <c r="M49" s="286"/>
      <c r="N49" s="286"/>
    </row>
    <row r="50" ht="25" customHeight="1">
      <c r="B50" s="451">
        <f>$B49+1</f>
        <v>46</v>
      </c>
      <c r="C50" s="453"/>
      <c r="D50" s="282"/>
      <c r="E50" s="282"/>
      <c r="F50" s="282"/>
      <c r="G50" s="282"/>
      <c r="H50" s="282"/>
      <c r="I50" s="282"/>
      <c r="J50" s="282"/>
      <c r="K50" s="282"/>
      <c r="L50" s="282"/>
      <c r="M50" s="282"/>
      <c r="N50" s="282"/>
    </row>
    <row r="51" ht="25" customHeight="1">
      <c r="B51" s="451">
        <f>$B50+1</f>
        <v>47</v>
      </c>
      <c r="C51" s="452"/>
      <c r="D51" s="275"/>
      <c r="E51" s="275"/>
      <c r="F51" s="275"/>
      <c r="G51" s="275"/>
      <c r="H51" s="275"/>
      <c r="I51" s="275"/>
      <c r="J51" s="275"/>
      <c r="K51" s="275"/>
      <c r="L51" s="275"/>
      <c r="M51" s="275"/>
      <c r="N51" s="275"/>
    </row>
    <row r="52" ht="25" customHeight="1">
      <c r="B52" s="451">
        <f>$B51+1</f>
        <v>48</v>
      </c>
      <c r="C52" s="453"/>
      <c r="D52" s="282"/>
      <c r="E52" s="282"/>
      <c r="F52" s="282"/>
      <c r="G52" s="282"/>
      <c r="H52" s="282"/>
      <c r="I52" s="282"/>
      <c r="J52" s="282"/>
      <c r="K52" s="282"/>
      <c r="L52" s="282"/>
      <c r="M52" s="282"/>
      <c r="N52" s="282"/>
    </row>
    <row r="53" ht="25" customHeight="1">
      <c r="B53" s="451">
        <f>$B52+1</f>
        <v>49</v>
      </c>
      <c r="C53" s="452"/>
      <c r="D53" s="275"/>
      <c r="E53" s="275"/>
      <c r="F53" s="275"/>
      <c r="G53" s="275"/>
      <c r="H53" s="275"/>
      <c r="I53" s="275"/>
      <c r="J53" s="275"/>
      <c r="K53" s="275"/>
      <c r="L53" s="275"/>
      <c r="M53" s="275"/>
      <c r="N53" s="275"/>
    </row>
    <row r="54" ht="25" customHeight="1">
      <c r="B54" s="451">
        <f>$B53+1</f>
        <v>50</v>
      </c>
      <c r="C54" s="453"/>
      <c r="D54" s="282"/>
      <c r="E54" s="282"/>
      <c r="F54" s="282"/>
      <c r="G54" s="282"/>
      <c r="H54" s="282"/>
      <c r="I54" s="282"/>
      <c r="J54" s="282"/>
      <c r="K54" s="282"/>
      <c r="L54" s="282"/>
      <c r="M54" s="282"/>
      <c r="N54" s="282"/>
    </row>
    <row r="55" ht="25" customHeight="1">
      <c r="B55" s="451">
        <f>$B54+1</f>
        <v>51</v>
      </c>
      <c r="C55" s="452"/>
      <c r="D55" s="275"/>
      <c r="E55" s="275"/>
      <c r="F55" s="275"/>
      <c r="G55" s="275"/>
      <c r="H55" s="275"/>
      <c r="I55" s="275"/>
      <c r="J55" s="275"/>
      <c r="K55" s="275"/>
      <c r="L55" s="275"/>
      <c r="M55" s="275"/>
      <c r="N55" s="275"/>
    </row>
    <row r="56" ht="25" customHeight="1">
      <c r="B56" s="451">
        <f>$B55+1</f>
        <v>52</v>
      </c>
      <c r="C56" s="453"/>
      <c r="D56" s="282"/>
      <c r="E56" s="282"/>
      <c r="F56" s="282"/>
      <c r="G56" s="282"/>
      <c r="H56" s="282"/>
      <c r="I56" s="282"/>
      <c r="J56" s="282"/>
      <c r="K56" s="282"/>
      <c r="L56" s="282"/>
      <c r="M56" s="282"/>
      <c r="N56" s="282"/>
    </row>
    <row r="57" ht="25" customHeight="1">
      <c r="B57" s="451">
        <f>$B56+1</f>
        <v>53</v>
      </c>
      <c r="C57" s="452"/>
      <c r="D57" s="275"/>
      <c r="E57" s="275"/>
      <c r="F57" s="275"/>
      <c r="G57" s="275"/>
      <c r="H57" s="275"/>
      <c r="I57" s="275"/>
      <c r="J57" s="275"/>
      <c r="K57" s="275"/>
      <c r="L57" s="275"/>
      <c r="M57" s="275"/>
      <c r="N57" s="275"/>
    </row>
    <row r="58" ht="25" customHeight="1">
      <c r="B58" s="451">
        <f>$B57+1</f>
        <v>54</v>
      </c>
      <c r="C58" s="453"/>
      <c r="D58" s="282"/>
      <c r="E58" s="282"/>
      <c r="F58" s="282"/>
      <c r="G58" s="282"/>
      <c r="H58" s="282"/>
      <c r="I58" s="282"/>
      <c r="J58" s="282"/>
      <c r="K58" s="282"/>
      <c r="L58" s="282"/>
      <c r="M58" s="282"/>
      <c r="N58" s="282"/>
    </row>
    <row r="59" ht="25" customHeight="1">
      <c r="B59" s="451">
        <f>$B58+1</f>
        <v>55</v>
      </c>
      <c r="C59" s="452"/>
      <c r="D59" s="275"/>
      <c r="E59" s="275"/>
      <c r="F59" s="275"/>
      <c r="G59" s="275"/>
      <c r="H59" s="275"/>
      <c r="I59" s="275"/>
      <c r="J59" s="275"/>
      <c r="K59" s="275"/>
      <c r="L59" s="275"/>
      <c r="M59" s="275"/>
      <c r="N59" s="275"/>
    </row>
    <row r="60" ht="25" customHeight="1">
      <c r="B60" s="451">
        <f>$B59+1</f>
        <v>56</v>
      </c>
      <c r="C60" s="453"/>
      <c r="D60" s="282"/>
      <c r="E60" s="282"/>
      <c r="F60" s="282"/>
      <c r="G60" s="282"/>
      <c r="H60" s="282"/>
      <c r="I60" s="282"/>
      <c r="J60" s="282"/>
      <c r="K60" s="282"/>
      <c r="L60" s="282"/>
      <c r="M60" s="282"/>
      <c r="N60" s="282"/>
    </row>
    <row r="61" ht="25" customHeight="1">
      <c r="B61" s="451">
        <f>$B60+1</f>
        <v>57</v>
      </c>
      <c r="C61" s="452"/>
      <c r="D61" s="275"/>
      <c r="E61" s="275"/>
      <c r="F61" s="275"/>
      <c r="G61" s="275"/>
      <c r="H61" s="275"/>
      <c r="I61" s="275"/>
      <c r="J61" s="275"/>
      <c r="K61" s="275"/>
      <c r="L61" s="275"/>
      <c r="M61" s="275"/>
      <c r="N61" s="275"/>
    </row>
    <row r="62" ht="25" customHeight="1">
      <c r="B62" s="451">
        <f>$B61+1</f>
        <v>58</v>
      </c>
      <c r="C62" s="453"/>
      <c r="D62" s="282"/>
      <c r="E62" s="282"/>
      <c r="F62" s="282"/>
      <c r="G62" s="282"/>
      <c r="H62" s="282"/>
      <c r="I62" s="282"/>
      <c r="J62" s="282"/>
      <c r="K62" s="282"/>
      <c r="L62" s="282"/>
      <c r="M62" s="282"/>
      <c r="N62" s="282"/>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50"/>
  <sheetViews>
    <sheetView workbookViewId="0" showGridLines="0" defaultGridColor="1"/>
  </sheetViews>
  <sheetFormatPr defaultColWidth="16.3333" defaultRowHeight="20.05" customHeight="1" outlineLevelRow="0" outlineLevelCol="0"/>
  <cols>
    <col min="1" max="1" width="15.7344" style="114" customWidth="1"/>
    <col min="2" max="18" width="16.3516" style="114" customWidth="1"/>
    <col min="19" max="16384" width="16.3516" style="114"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5">
        <v>22</v>
      </c>
      <c r="N3" t="s" s="4">
        <v>23</v>
      </c>
      <c r="O3" t="s" s="115">
        <v>24</v>
      </c>
      <c r="P3" t="s" s="116">
        <v>25</v>
      </c>
      <c r="Q3" t="s" s="116">
        <v>26</v>
      </c>
      <c r="R3" t="s" s="7">
        <v>27</v>
      </c>
    </row>
    <row r="4" ht="24.6" customHeight="1">
      <c r="B4" s="10">
        <v>43885</v>
      </c>
      <c r="C4" s="117">
        <f>'Italy-main'!J4/'Italy-main'!K4</f>
        <v>0.0305676855895197</v>
      </c>
      <c r="D4" s="117">
        <f>'Italy-main'!J4/'Italy-main'!I4</f>
        <v>7</v>
      </c>
      <c r="E4" s="117">
        <f>'Italy-main'!K4/'Italy-main'!L4</f>
        <v>0.0529602220166512</v>
      </c>
      <c r="F4" s="117">
        <f>'Italy-main'!D4/'Italy-main'!K4</f>
        <v>0.11353711790393</v>
      </c>
      <c r="G4" s="117">
        <f>('Italy-main'!J4+'Italy-main'!D4)/'Italy-main'!K4</f>
        <v>0.14410480349345</v>
      </c>
      <c r="H4" s="117">
        <f>'Italy-main'!H5/'Italy-main'!G4</f>
        <v>0.407239819004525</v>
      </c>
      <c r="I4" s="117">
        <v>0.1</v>
      </c>
      <c r="J4" s="117">
        <f>'Italy-main'!E4/'Italy-main'!K4</f>
        <v>0.554585152838428</v>
      </c>
      <c r="K4" s="118">
        <v>1</v>
      </c>
      <c r="L4" s="117">
        <v>0.1</v>
      </c>
      <c r="M4" s="117">
        <v>0.1667</v>
      </c>
      <c r="N4" s="118">
        <v>1</v>
      </c>
      <c r="O4" s="118">
        <v>1</v>
      </c>
      <c r="P4" s="118">
        <v>2000</v>
      </c>
      <c r="Q4" s="117">
        <f>R4/P4</f>
        <v>0.025</v>
      </c>
      <c r="R4" s="119">
        <v>50</v>
      </c>
    </row>
    <row r="5" ht="24.6" customHeight="1">
      <c r="B5" s="15">
        <v>43886</v>
      </c>
      <c r="C5" s="120">
        <f>'Italy-main'!J5/'Italy-main'!K5</f>
        <v>0.031055900621118</v>
      </c>
      <c r="D5" s="120">
        <f>'Italy-main'!J5/'Italy-main'!I5</f>
        <v>10</v>
      </c>
      <c r="E5" s="120">
        <f>'Italy-main'!K5/'Italy-main'!L5</f>
        <v>0.0373419923460513</v>
      </c>
      <c r="F5" s="120">
        <f>'Italy-main'!D5/'Italy-main'!K5</f>
        <v>0.108695652173913</v>
      </c>
      <c r="G5" s="120">
        <f>('Italy-main'!J5+'Italy-main'!D5)/'Italy-main'!K5</f>
        <v>0.139751552795031</v>
      </c>
      <c r="H5" s="120">
        <f>'Italy-main'!H6/'Italy-main'!G5</f>
        <v>0.237942122186495</v>
      </c>
      <c r="I5" s="120">
        <f>('Italy-main'!H5-'Italy-main'!H4)/'Italy-main'!H4</f>
        <v>-0.592760180995475</v>
      </c>
      <c r="J5" s="120">
        <f>'Italy-main'!E5/'Italy-main'!K5</f>
        <v>0.46583850931677</v>
      </c>
      <c r="K5" s="121">
        <f>'Italy-main'!J5-'Italy-main'!J4</f>
        <v>3</v>
      </c>
      <c r="L5" s="120">
        <f>(K5-K4)/K4</f>
        <v>2</v>
      </c>
      <c r="M5" s="120">
        <f>K5/'Italy-main'!J4</f>
        <v>0.428571428571429</v>
      </c>
      <c r="N5" s="121">
        <v>1</v>
      </c>
      <c r="O5" s="121">
        <v>1</v>
      </c>
      <c r="P5" s="121">
        <f>'Italy-main'!L5-'Italy-main'!L4</f>
        <v>4299</v>
      </c>
      <c r="Q5" s="120">
        <f>R5/P5</f>
        <v>0.0216329378925331</v>
      </c>
      <c r="R5" s="122">
        <f>'Italy-main'!K5-'Italy-main'!K4</f>
        <v>93</v>
      </c>
    </row>
    <row r="6" ht="24.6" customHeight="1">
      <c r="B6" s="15">
        <v>43887</v>
      </c>
      <c r="C6" s="117">
        <f>'Italy-main'!J6/'Italy-main'!K6</f>
        <v>0.03</v>
      </c>
      <c r="D6" s="117">
        <f>'Italy-main'!J6/'Italy-main'!I6</f>
        <v>4</v>
      </c>
      <c r="E6" s="117">
        <f>'Italy-main'!K6/'Italy-main'!L6</f>
        <v>0.0417231667883592</v>
      </c>
      <c r="F6" s="117">
        <f>'Italy-main'!D6/'Italy-main'!K6</f>
        <v>0.09</v>
      </c>
      <c r="G6" s="117">
        <f>('Italy-main'!J6+'Italy-main'!D6)/'Italy-main'!K6</f>
        <v>0.12</v>
      </c>
      <c r="H6" s="117">
        <f>'Italy-main'!H7/'Italy-main'!G6</f>
        <v>0.527272727272727</v>
      </c>
      <c r="I6" s="117">
        <f>('Italy-main'!H6-'Italy-main'!H5)/'Italy-main'!H5</f>
        <v>-0.177777777777778</v>
      </c>
      <c r="J6" s="117">
        <f>'Italy-main'!E6/'Italy-main'!K6</f>
        <v>0.41</v>
      </c>
      <c r="K6" s="118">
        <f>'Italy-main'!J6-'Italy-main'!J5</f>
        <v>2</v>
      </c>
      <c r="L6" s="117">
        <f>(K6-K5)/K5</f>
        <v>-0.333333333333333</v>
      </c>
      <c r="M6" s="117">
        <f>K6/'Italy-main'!J5</f>
        <v>0.2</v>
      </c>
      <c r="N6" s="118">
        <v>0.9838</v>
      </c>
      <c r="O6" s="118">
        <v>0.9663</v>
      </c>
      <c r="P6" s="118">
        <f>'Italy-main'!L6-'Italy-main'!L5</f>
        <v>964</v>
      </c>
      <c r="Q6" s="117">
        <f>R6/P6</f>
        <v>0.0809128630705394</v>
      </c>
      <c r="R6" s="119">
        <f>'Italy-main'!K6-'Italy-main'!K5</f>
        <v>78</v>
      </c>
    </row>
    <row r="7" ht="24.6" customHeight="1">
      <c r="B7" s="15">
        <v>43888</v>
      </c>
      <c r="C7" s="120">
        <f>'Italy-main'!J7/'Italy-main'!K7</f>
        <v>0.0261538461538462</v>
      </c>
      <c r="D7" s="120">
        <f>'Italy-main'!J7/'Italy-main'!I7</f>
        <v>0.377777777777778</v>
      </c>
      <c r="E7" s="120">
        <f>'Italy-main'!K7/'Italy-main'!L7</f>
        <v>0.0541035458631596</v>
      </c>
      <c r="F7" s="120">
        <f>'Italy-main'!D7/'Italy-main'!K7</f>
        <v>0.08615384615384621</v>
      </c>
      <c r="G7" s="120">
        <f>('Italy-main'!J7+'Italy-main'!D7)/'Italy-main'!K7</f>
        <v>0.112307692307692</v>
      </c>
      <c r="H7" s="120">
        <f>'Italy-main'!H8/'Italy-main'!G7</f>
        <v>0.396258503401361</v>
      </c>
      <c r="I7" s="120">
        <f>('Italy-main'!H7-'Italy-main'!H6)/'Italy-main'!H6</f>
        <v>1.74324324324324</v>
      </c>
      <c r="J7" s="120">
        <f>'Italy-main'!E7/'Italy-main'!K7</f>
        <v>0.467692307692308</v>
      </c>
      <c r="K7" s="121">
        <f>'Italy-main'!J7-'Italy-main'!J6</f>
        <v>5</v>
      </c>
      <c r="L7" s="120">
        <f>(K7-K6)/K6</f>
        <v>1.5</v>
      </c>
      <c r="M7" s="120">
        <f>K7/'Italy-main'!J6</f>
        <v>0.416666666666667</v>
      </c>
      <c r="N7" s="121">
        <v>0.9774</v>
      </c>
      <c r="O7" s="121">
        <v>0.9858</v>
      </c>
      <c r="P7" s="121">
        <f>'Italy-main'!L7-'Italy-main'!L6</f>
        <v>2427</v>
      </c>
      <c r="Q7" s="120">
        <f>R7/P7</f>
        <v>0.103007828594973</v>
      </c>
      <c r="R7" s="122">
        <f>'Italy-main'!K7-'Italy-main'!K6</f>
        <v>250</v>
      </c>
    </row>
    <row r="8" ht="24.6" customHeight="1">
      <c r="B8" s="15">
        <v>43889</v>
      </c>
      <c r="C8" s="117">
        <f>'Italy-main'!J8/'Italy-main'!K8</f>
        <v>0.0236486486486486</v>
      </c>
      <c r="D8" s="117">
        <f>'Italy-main'!J8/'Italy-main'!I8</f>
        <v>0.456521739130435</v>
      </c>
      <c r="E8" s="117">
        <f>'Italy-main'!K8/'Italy-main'!L8</f>
        <v>0.0565785281936923</v>
      </c>
      <c r="F8" s="117">
        <f>'Italy-main'!D8/'Italy-main'!K8</f>
        <v>0.0720720720720721</v>
      </c>
      <c r="G8" s="117">
        <f>('Italy-main'!J8+'Italy-main'!D8)/'Italy-main'!K8</f>
        <v>0.0957207207207207</v>
      </c>
      <c r="H8" s="117">
        <f>'Italy-main'!H9/'Italy-main'!G8</f>
        <v>0.277710109622412</v>
      </c>
      <c r="I8" s="117">
        <f>('Italy-main'!H8-'Italy-main'!H7)/'Italy-main'!H7</f>
        <v>0.147783251231527</v>
      </c>
      <c r="J8" s="117">
        <f>'Italy-main'!E8/'Italy-main'!K8</f>
        <v>0.460585585585586</v>
      </c>
      <c r="K8" s="118">
        <f>'Italy-main'!J8-'Italy-main'!J7</f>
        <v>4</v>
      </c>
      <c r="L8" s="117">
        <f>(K8-K7)/K7</f>
        <v>-0.2</v>
      </c>
      <c r="M8" s="117">
        <f>K8/'Italy-main'!J7</f>
        <v>0.235294117647059</v>
      </c>
      <c r="N8" s="118">
        <v>0.9886</v>
      </c>
      <c r="O8" s="118">
        <v>0.9905</v>
      </c>
      <c r="P8" s="118">
        <f>'Italy-main'!L8-'Italy-main'!L7</f>
        <v>3681</v>
      </c>
      <c r="Q8" s="117">
        <f>R8/P8</f>
        <v>0.0646563433849497</v>
      </c>
      <c r="R8" s="119">
        <f>'Italy-main'!K8-'Italy-main'!K7</f>
        <v>238</v>
      </c>
    </row>
    <row r="9" ht="24.6" customHeight="1">
      <c r="B9" s="15">
        <v>43890</v>
      </c>
      <c r="C9" s="120">
        <f>'Italy-main'!J9/'Italy-main'!K9</f>
        <v>0.025709219858156</v>
      </c>
      <c r="D9" s="120">
        <f>'Italy-main'!J9/'Italy-main'!I9</f>
        <v>0.58</v>
      </c>
      <c r="E9" s="120">
        <f>'Italy-main'!K9/'Italy-main'!L9</f>
        <v>0.0604469213868496</v>
      </c>
      <c r="F9" s="120">
        <f>'Italy-main'!D9/'Italy-main'!K9</f>
        <v>0.09308510638297871</v>
      </c>
      <c r="G9" s="120">
        <f>('Italy-main'!J9+'Italy-main'!D9)/'Italy-main'!K9</f>
        <v>0.118794326241135</v>
      </c>
      <c r="H9" s="120">
        <f>'Italy-main'!H10/'Italy-main'!G9</f>
        <v>0.5033365109628219</v>
      </c>
      <c r="I9" s="120">
        <f>('Italy-main'!H9-'Italy-main'!H8)/'Italy-main'!H8</f>
        <v>-0.0214592274678112</v>
      </c>
      <c r="J9" s="120">
        <f>'Italy-main'!E9/'Italy-main'!K9</f>
        <v>0.448581560283688</v>
      </c>
      <c r="K9" s="121">
        <f>'Italy-main'!J9-'Italy-main'!J8</f>
        <v>8</v>
      </c>
      <c r="L9" s="120">
        <f>(K9-K8)/K8</f>
        <v>1</v>
      </c>
      <c r="M9" s="120">
        <f>K9/'Italy-main'!J8</f>
        <v>0.380952380952381</v>
      </c>
      <c r="N9" s="121">
        <v>0.991</v>
      </c>
      <c r="O9" s="121">
        <v>0.9944</v>
      </c>
      <c r="P9" s="121">
        <f>'Italy-main'!L9-'Italy-main'!L8</f>
        <v>2966</v>
      </c>
      <c r="Q9" s="120">
        <f>R9/P9</f>
        <v>0.0809170600134862</v>
      </c>
      <c r="R9" s="122">
        <f>'Italy-main'!K9-'Italy-main'!K8</f>
        <v>240</v>
      </c>
    </row>
    <row r="10" ht="24.6" customHeight="1">
      <c r="B10" s="15">
        <v>43891</v>
      </c>
      <c r="C10" s="117">
        <f>'Italy-main'!J10/'Italy-main'!K10</f>
        <v>0.0200708382526564</v>
      </c>
      <c r="D10" s="117">
        <f>'Italy-main'!J10/'Italy-main'!I10</f>
        <v>0.409638554216867</v>
      </c>
      <c r="E10" s="117">
        <f>'Italy-main'!K10/'Italy-main'!L10</f>
        <v>0.0801817579400767</v>
      </c>
      <c r="F10" s="117">
        <f>'Italy-main'!D10/'Italy-main'!K10</f>
        <v>0.0826446280991736</v>
      </c>
      <c r="G10" s="117">
        <f>('Italy-main'!J10+'Italy-main'!D10)/'Italy-main'!K10</f>
        <v>0.10271546635183</v>
      </c>
      <c r="H10" s="117">
        <f>'Italy-main'!H11/'Italy-main'!G10</f>
        <v>0.163601775523145</v>
      </c>
      <c r="I10" s="117">
        <f>('Italy-main'!H10-'Italy-main'!H9)/'Italy-main'!H9</f>
        <v>1.31578947368421</v>
      </c>
      <c r="J10" s="117">
        <f>'Italy-main'!E10/'Italy-main'!K10</f>
        <v>0.459858323494687</v>
      </c>
      <c r="K10" s="118">
        <f>'Italy-main'!J10-'Italy-main'!J9</f>
        <v>5</v>
      </c>
      <c r="L10" s="117">
        <f>(K10-K9)/K9</f>
        <v>-0.375</v>
      </c>
      <c r="M10" s="117">
        <f>K10/'Italy-main'!J9</f>
        <v>0.172413793103448</v>
      </c>
      <c r="N10" s="118">
        <v>0.9943</v>
      </c>
      <c r="O10" s="118">
        <v>0.9933</v>
      </c>
      <c r="P10" s="118">
        <f>'Italy-main'!L10-'Italy-main'!L9</f>
        <v>2466</v>
      </c>
      <c r="Q10" s="117">
        <f>R10/P10</f>
        <v>0.229521492295215</v>
      </c>
      <c r="R10" s="119">
        <f>'Italy-main'!K10-'Italy-main'!K9</f>
        <v>566</v>
      </c>
    </row>
    <row r="11" ht="24.6" customHeight="1">
      <c r="B11" s="15">
        <v>43892</v>
      </c>
      <c r="C11" s="120">
        <f>'Italy-main'!J11/'Italy-main'!K11</f>
        <v>0.0255402750491159</v>
      </c>
      <c r="D11" s="120">
        <f>'Italy-main'!J11/'Italy-main'!I11</f>
        <v>0.348993288590604</v>
      </c>
      <c r="E11" s="120">
        <f>'Italy-main'!K11/'Italy-main'!L11</f>
        <v>0.08721353608909831</v>
      </c>
      <c r="F11" s="120">
        <f>'Italy-main'!D11/'Italy-main'!K11</f>
        <v>0.081532416502947</v>
      </c>
      <c r="G11" s="120">
        <f>('Italy-main'!J11+'Italy-main'!D11)/'Italy-main'!K11</f>
        <v>0.107072691552063</v>
      </c>
      <c r="H11" s="120">
        <f>'Italy-main'!H12/'Italy-main'!G11</f>
        <v>0.233242506811989</v>
      </c>
      <c r="I11" s="120">
        <f>('Italy-main'!H11-'Italy-main'!H10)/'Italy-main'!H10</f>
        <v>-0.511363636363636</v>
      </c>
      <c r="J11" s="120">
        <f>'Italy-main'!E11/'Italy-main'!K11</f>
        <v>0.445972495088409</v>
      </c>
      <c r="K11" s="121">
        <f>'Italy-main'!J11-'Italy-main'!J10</f>
        <v>18</v>
      </c>
      <c r="L11" s="120">
        <f>(K11-K10)/K10</f>
        <v>2.6</v>
      </c>
      <c r="M11" s="120">
        <f>K11/'Italy-main'!J10</f>
        <v>0.529411764705882</v>
      </c>
      <c r="N11" s="121">
        <v>0.9937</v>
      </c>
      <c r="O11" s="121">
        <v>0.9938</v>
      </c>
      <c r="P11" s="121">
        <f>'Italy-main'!L11-'Italy-main'!L10</f>
        <v>2218</v>
      </c>
      <c r="Q11" s="120">
        <f>R11/P11</f>
        <v>0.15419296663661</v>
      </c>
      <c r="R11" s="122">
        <f>'Italy-main'!K11-'Italy-main'!K10</f>
        <v>342</v>
      </c>
    </row>
    <row r="12" ht="24.6" customHeight="1">
      <c r="B12" s="15">
        <v>43893</v>
      </c>
      <c r="C12" s="117">
        <f>'Italy-main'!J12/'Italy-main'!K12</f>
        <v>0.0315747402078337</v>
      </c>
      <c r="D12" s="117">
        <f>'Italy-main'!J12/'Italy-main'!I12</f>
        <v>0.49375</v>
      </c>
      <c r="E12" s="117">
        <f>'Italy-main'!K12/'Italy-main'!L12</f>
        <v>0.0967667079207921</v>
      </c>
      <c r="F12" s="117">
        <f>'Italy-main'!D12/'Italy-main'!K12</f>
        <v>0.0915267785771383</v>
      </c>
      <c r="G12" s="117">
        <f>('Italy-main'!J12+'Italy-main'!D12)/'Italy-main'!K12</f>
        <v>0.123101518784972</v>
      </c>
      <c r="H12" s="117">
        <f>'Italy-main'!H13/'Italy-main'!G12</f>
        <v>0.195757843570482</v>
      </c>
      <c r="I12" s="117">
        <f>('Italy-main'!H12-'Italy-main'!H11)/'Italy-main'!H11</f>
        <v>0.658914728682171</v>
      </c>
      <c r="J12" s="117">
        <f>'Italy-main'!E12/'Italy-main'!K12</f>
        <v>0.504796163069544</v>
      </c>
      <c r="K12" s="118">
        <f>'Italy-main'!J12-'Italy-main'!J11</f>
        <v>27</v>
      </c>
      <c r="L12" s="117">
        <f>(K12-K11)/K11</f>
        <v>0.5</v>
      </c>
      <c r="M12" s="117">
        <f>K12/'Italy-main'!J11</f>
        <v>0.5192307692307691</v>
      </c>
      <c r="N12" s="118">
        <v>0.9913</v>
      </c>
      <c r="O12" s="118">
        <v>0.9909</v>
      </c>
      <c r="P12" s="118">
        <f>'Italy-main'!L12-'Italy-main'!L11</f>
        <v>2511</v>
      </c>
      <c r="Q12" s="117">
        <f>R12/P12</f>
        <v>0.185583432895261</v>
      </c>
      <c r="R12" s="119">
        <f>'Italy-main'!K12-'Italy-main'!K11</f>
        <v>466</v>
      </c>
    </row>
    <row r="13" ht="24.6" customHeight="1">
      <c r="B13" s="15">
        <v>43894</v>
      </c>
      <c r="C13" s="120">
        <f>'Italy-main'!J13/'Italy-main'!K13</f>
        <v>0.0346390417610877</v>
      </c>
      <c r="D13" s="120">
        <f>'Italy-main'!J13/'Italy-main'!I13</f>
        <v>0.38768115942029</v>
      </c>
      <c r="E13" s="120">
        <f>'Italy-main'!K13/'Italy-main'!L13</f>
        <v>0.103529175185173</v>
      </c>
      <c r="F13" s="120">
        <f>'Italy-main'!D13/'Italy-main'!K13</f>
        <v>0.0955001618646811</v>
      </c>
      <c r="G13" s="120">
        <f>('Italy-main'!J13+'Italy-main'!D13)/'Italy-main'!K13</f>
        <v>0.130139203625769</v>
      </c>
      <c r="H13" s="120">
        <f>'Italy-main'!H14/'Italy-main'!G13</f>
        <v>0.218033998521803</v>
      </c>
      <c r="I13" s="120">
        <f>('Italy-main'!H13-'Italy-main'!H12)/'Italy-main'!H12</f>
        <v>0.0350467289719626</v>
      </c>
      <c r="J13" s="120">
        <f>'Italy-main'!E13/'Italy-main'!K13</f>
        <v>0.53123988345743</v>
      </c>
      <c r="K13" s="121">
        <f>'Italy-main'!J13-'Italy-main'!J12</f>
        <v>28</v>
      </c>
      <c r="L13" s="120">
        <f>(K13-K12)/K12</f>
        <v>0.037037037037037</v>
      </c>
      <c r="M13" s="120">
        <f>K13/'Italy-main'!J12</f>
        <v>0.354430379746835</v>
      </c>
      <c r="N13" s="121">
        <v>0.989</v>
      </c>
      <c r="O13" s="121">
        <v>0.9919</v>
      </c>
      <c r="P13" s="121">
        <f>'Italy-main'!L13-'Italy-main'!L12</f>
        <v>3981</v>
      </c>
      <c r="Q13" s="120">
        <f>R13/P13</f>
        <v>0.14745038934941</v>
      </c>
      <c r="R13" s="122">
        <f>'Italy-main'!K13-'Italy-main'!K12</f>
        <v>587</v>
      </c>
    </row>
    <row r="14" ht="24.6" customHeight="1">
      <c r="B14" s="15">
        <v>43895</v>
      </c>
      <c r="C14" s="117">
        <f>'Italy-main'!J14/'Italy-main'!K14</f>
        <v>0.0383618455158113</v>
      </c>
      <c r="D14" s="117">
        <f>'Italy-main'!J14/'Italy-main'!I14</f>
        <v>0.357487922705314</v>
      </c>
      <c r="E14" s="117">
        <f>'Italy-main'!K14/'Italy-main'!L14</f>
        <v>0.119213892837278</v>
      </c>
      <c r="F14" s="117">
        <f>'Italy-main'!D14/'Italy-main'!K14</f>
        <v>0.0909797822706065</v>
      </c>
      <c r="G14" s="117">
        <f>('Italy-main'!J14+'Italy-main'!D14)/'Italy-main'!K14</f>
        <v>0.129341627786418</v>
      </c>
      <c r="H14" s="117">
        <f>'Italy-main'!H15/'Italy-main'!G14</f>
        <v>0.188106796116505</v>
      </c>
      <c r="I14" s="117">
        <f>('Italy-main'!H14-'Italy-main'!H13)/'Italy-main'!H13</f>
        <v>0.331828442437923</v>
      </c>
      <c r="J14" s="117">
        <f>'Italy-main'!E14/'Italy-main'!K14</f>
        <v>0.554950751684811</v>
      </c>
      <c r="K14" s="118">
        <f>'Italy-main'!J14-'Italy-main'!J13</f>
        <v>41</v>
      </c>
      <c r="L14" s="117">
        <f>(K14-K13)/K13</f>
        <v>0.464285714285714</v>
      </c>
      <c r="M14" s="117">
        <f>K14/'Italy-main'!J13</f>
        <v>0.383177570093458</v>
      </c>
      <c r="N14" s="118">
        <v>0.9877</v>
      </c>
      <c r="O14" s="118">
        <v>0.9931</v>
      </c>
      <c r="P14" s="118">
        <f>'Italy-main'!L14-'Italy-main'!L13</f>
        <v>2525</v>
      </c>
      <c r="Q14" s="117">
        <f>R14/P14</f>
        <v>0.304554455445545</v>
      </c>
      <c r="R14" s="119">
        <f>'Italy-main'!K14-'Italy-main'!K13</f>
        <v>769</v>
      </c>
    </row>
    <row r="15" ht="25.6" customHeight="1">
      <c r="B15" s="21">
        <v>43896</v>
      </c>
      <c r="C15" s="120">
        <f>'Italy-main'!J15/'Italy-main'!K15</f>
        <v>0.0424935289042278</v>
      </c>
      <c r="D15" s="120">
        <f>'Italy-main'!J15/'Italy-main'!I15</f>
        <v>0.376673040152964</v>
      </c>
      <c r="E15" s="120">
        <f>'Italy-main'!K15/'Italy-main'!L15</f>
        <v>0.127506257047774</v>
      </c>
      <c r="F15" s="120">
        <f>'Italy-main'!D15/'Italy-main'!K15</f>
        <v>0.0996548748921484</v>
      </c>
      <c r="G15" s="120">
        <f>('Italy-main'!J15+'Italy-main'!D15)/'Italy-main'!K15</f>
        <v>0.142148403796376</v>
      </c>
      <c r="H15" s="120">
        <f>'Italy-main'!H16/'Italy-main'!G15</f>
        <v>0.292390194075587</v>
      </c>
      <c r="I15" s="120">
        <f>('Italy-main'!H15-'Italy-main'!H14)/'Italy-main'!H14</f>
        <v>0.0508474576271186</v>
      </c>
      <c r="J15" s="120">
        <f>'Italy-main'!E15/'Italy-main'!K15</f>
        <v>0.616048317515099</v>
      </c>
      <c r="K15" s="121">
        <f>'Italy-main'!J15-'Italy-main'!J14</f>
        <v>49</v>
      </c>
      <c r="L15" s="120">
        <f>(K15-K14)/K14</f>
        <v>0.195121951219512</v>
      </c>
      <c r="M15" s="120">
        <f>K15/'Italy-main'!J14</f>
        <v>0.331081081081081</v>
      </c>
      <c r="N15" s="121">
        <v>0.9859</v>
      </c>
      <c r="O15" s="121">
        <v>0.9945000000000001</v>
      </c>
      <c r="P15" s="121">
        <f>'Italy-main'!L15-'Italy-main'!L14</f>
        <v>3997</v>
      </c>
      <c r="Q15" s="120">
        <f>R15/P15</f>
        <v>0.194645984488366</v>
      </c>
      <c r="R15" s="122">
        <f>'Italy-main'!K15-'Italy-main'!K14</f>
        <v>778</v>
      </c>
    </row>
    <row r="16" ht="26.6" customHeight="1">
      <c r="B16" s="22">
        <v>43897</v>
      </c>
      <c r="C16" s="123">
        <f>'Italy-main'!J16/'Italy-main'!K16</f>
        <v>0.0396056433792283</v>
      </c>
      <c r="D16" s="117">
        <f>'Italy-main'!J16/'Italy-main'!I16</f>
        <v>0.395585738539898</v>
      </c>
      <c r="E16" s="117">
        <f>'Italy-main'!K16/'Italy-main'!L16</f>
        <v>0.139864961247682</v>
      </c>
      <c r="F16" s="117">
        <f>'Italy-main'!D16/'Italy-main'!K16</f>
        <v>0.0963793982661907</v>
      </c>
      <c r="G16" s="117">
        <f>('Italy-main'!J16+'Italy-main'!D16)/'Italy-main'!K16</f>
        <v>0.135985041645419</v>
      </c>
      <c r="H16" s="117">
        <f>'Italy-main'!H17/'Italy-main'!G16</f>
        <v>0.262003556609366</v>
      </c>
      <c r="I16" s="117">
        <f>('Italy-main'!H16-'Italy-main'!H15)/'Italy-main'!H15</f>
        <v>0.846774193548387</v>
      </c>
      <c r="J16" s="117">
        <f>'Italy-main'!E16/'Italy-main'!K16</f>
        <v>0.546999830018698</v>
      </c>
      <c r="K16" s="118">
        <f>'Italy-main'!J16-'Italy-main'!J15</f>
        <v>36</v>
      </c>
      <c r="L16" s="117">
        <f>(K16-K15)/K15</f>
        <v>-0.26530612244898</v>
      </c>
      <c r="M16" s="117">
        <f>K16/'Italy-main'!J15</f>
        <v>0.182741116751269</v>
      </c>
      <c r="N16" s="118">
        <v>0.9858</v>
      </c>
      <c r="O16" s="118">
        <v>0.9953</v>
      </c>
      <c r="P16" s="118">
        <f>'Italy-main'!L16-'Italy-main'!L15</f>
        <v>5703</v>
      </c>
      <c r="Q16" s="117">
        <f>R16/P16</f>
        <v>0.218656847273365</v>
      </c>
      <c r="R16" s="119">
        <f>'Italy-main'!K16-'Italy-main'!K15</f>
        <v>1247</v>
      </c>
    </row>
    <row r="17" ht="26.6" customHeight="1">
      <c r="B17" s="24">
        <v>43898</v>
      </c>
      <c r="C17" s="124">
        <f>'Italy-main'!J17/'Italy-main'!K17</f>
        <v>0.0496271186440678</v>
      </c>
      <c r="D17" s="124">
        <f>'Italy-main'!J17/'Italy-main'!I17</f>
        <v>0.588424437299035</v>
      </c>
      <c r="E17" s="124">
        <f>'Italy-main'!K17/'Italy-main'!L17</f>
        <v>0.147686084466428</v>
      </c>
      <c r="F17" s="124">
        <f>'Italy-main'!D17/'Italy-main'!K17</f>
        <v>0.088135593220339</v>
      </c>
      <c r="G17" s="124">
        <f>('Italy-main'!J17+'Italy-main'!D17)/'Italy-main'!K17</f>
        <v>0.137762711864407</v>
      </c>
      <c r="H17" s="124">
        <f>'Italy-main'!H18/'Italy-main'!G17</f>
        <v>0.250195710036011</v>
      </c>
      <c r="I17" s="124">
        <f>('Italy-main'!H17-'Italy-main'!H16)/'Italy-main'!H16</f>
        <v>0.158078602620087</v>
      </c>
      <c r="J17" s="124">
        <f>'Italy-main'!E17/'Italy-main'!K17</f>
        <v>0.570440677966102</v>
      </c>
      <c r="K17" s="125">
        <f>'Italy-main'!J17-'Italy-main'!J16</f>
        <v>133</v>
      </c>
      <c r="L17" s="124">
        <f>(K17-K16)/K16</f>
        <v>2.69444444444444</v>
      </c>
      <c r="M17" s="124">
        <f>K17/'Italy-main'!J16</f>
        <v>0.570815450643777</v>
      </c>
      <c r="N17" s="125">
        <v>0.9863</v>
      </c>
      <c r="O17" s="125">
        <v>0.996</v>
      </c>
      <c r="P17" s="121">
        <f>'Italy-main'!L17-'Italy-main'!L16</f>
        <v>7875</v>
      </c>
      <c r="Q17" s="120">
        <f>R17/P17</f>
        <v>0.189460317460317</v>
      </c>
      <c r="R17" s="122">
        <f>'Italy-main'!K17-'Italy-main'!K16</f>
        <v>1492</v>
      </c>
    </row>
    <row r="18" ht="26.6" customHeight="1">
      <c r="B18" s="29">
        <v>43899</v>
      </c>
      <c r="C18" s="126">
        <f>'Italy-main'!J18/'Italy-main'!K18</f>
        <v>0.0504797208896642</v>
      </c>
      <c r="D18" s="127">
        <f>'Italy-main'!J18/'Italy-main'!I18</f>
        <v>0.639502762430939</v>
      </c>
      <c r="E18" s="127">
        <f>'Italy-main'!K18/'Italy-main'!L18</f>
        <v>0.170400921487757</v>
      </c>
      <c r="F18" s="127">
        <f>'Italy-main'!D18/'Italy-main'!K18</f>
        <v>0.079917139119058</v>
      </c>
      <c r="G18" s="127">
        <f>('Italy-main'!J18+'Italy-main'!D18)/'Italy-main'!K18</f>
        <v>0.130396860008722</v>
      </c>
      <c r="H18" s="127">
        <f>'Italy-main'!H19/'Italy-main'!G18</f>
        <v>0.0662492172824045</v>
      </c>
      <c r="I18" s="127">
        <f>('Italy-main'!H18-'Italy-main'!H17)/'Italy-main'!H17</f>
        <v>0.205128205128205</v>
      </c>
      <c r="J18" s="127">
        <f>'Italy-main'!E18/'Italy-main'!K18</f>
        <v>0.550479720889664</v>
      </c>
      <c r="K18" s="128">
        <f>'Italy-main'!J18-'Italy-main'!J17</f>
        <v>97</v>
      </c>
      <c r="L18" s="127">
        <f>(K18-K17)/K17</f>
        <v>-0.270676691729323</v>
      </c>
      <c r="M18" s="127">
        <f>K18/'Italy-main'!J17</f>
        <v>0.265027322404372</v>
      </c>
      <c r="N18" s="128">
        <v>0.9869</v>
      </c>
      <c r="O18" s="128">
        <v>0.9968</v>
      </c>
      <c r="P18" s="118">
        <f>'Italy-main'!L18-'Italy-main'!L17</f>
        <v>3889</v>
      </c>
      <c r="Q18" s="117">
        <f>R18/P18</f>
        <v>0.462072512213937</v>
      </c>
      <c r="R18" s="119">
        <f>'Italy-main'!K18-'Italy-main'!K17</f>
        <v>1797</v>
      </c>
    </row>
    <row r="19" ht="25.6" customHeight="1">
      <c r="B19" s="35">
        <v>43900</v>
      </c>
      <c r="C19" s="129">
        <f>'Italy-main'!J19/'Italy-main'!K19</f>
        <v>0.0621736131638585</v>
      </c>
      <c r="D19" s="129">
        <f>'Italy-main'!J19/'Italy-main'!I19</f>
        <v>0.628486055776892</v>
      </c>
      <c r="E19" s="129">
        <f>'Italy-main'!K19/'Italy-main'!L19</f>
        <v>0.167031484011126</v>
      </c>
      <c r="F19" s="129">
        <f>'Italy-main'!D19/'Italy-main'!K19</f>
        <v>0.0864124544290078</v>
      </c>
      <c r="G19" s="129">
        <f>('Italy-main'!J19+'Italy-main'!D19)/'Italy-main'!K19</f>
        <v>0.148586067592866</v>
      </c>
      <c r="H19" s="129">
        <f>'Italy-main'!H20/'Italy-main'!G19</f>
        <v>0.243833685694151</v>
      </c>
      <c r="I19" s="129">
        <f>('Italy-main'!H19-'Italy-main'!H18)/'Italy-main'!H18</f>
        <v>-0.668961201501877</v>
      </c>
      <c r="J19" s="129">
        <f>'Italy-main'!E19/'Italy-main'!K19</f>
        <v>0.58281604098926</v>
      </c>
      <c r="K19" s="130">
        <f>'Italy-main'!J19-'Italy-main'!J18</f>
        <v>168</v>
      </c>
      <c r="L19" s="129">
        <f>(K19-K18)/K18</f>
        <v>0.731958762886598</v>
      </c>
      <c r="M19" s="129">
        <f>K19/'Italy-main'!J18</f>
        <v>0.362850971922246</v>
      </c>
      <c r="N19" s="130">
        <v>0.9853</v>
      </c>
      <c r="O19" s="130">
        <v>0.9973</v>
      </c>
      <c r="P19" s="121">
        <f>'Italy-main'!L19-'Italy-main'!L18</f>
        <v>6935</v>
      </c>
      <c r="Q19" s="120">
        <f>R19/P19</f>
        <v>0.140879596250901</v>
      </c>
      <c r="R19" s="122">
        <f>'Italy-main'!K19-'Italy-main'!K18</f>
        <v>977</v>
      </c>
    </row>
    <row r="20" ht="24.6" customHeight="1">
      <c r="B20" s="15">
        <v>43901</v>
      </c>
      <c r="C20" s="117">
        <f>'Italy-main'!J20/'Italy-main'!K20</f>
        <v>0.0663617396886535</v>
      </c>
      <c r="D20" s="117">
        <f>'Italy-main'!J20/'Italy-main'!I20</f>
        <v>0.791387559808612</v>
      </c>
      <c r="E20" s="117">
        <f>'Italy-main'!K20/'Italy-main'!L20</f>
        <v>0.170352954042158</v>
      </c>
      <c r="F20" s="117">
        <f>'Italy-main'!D20/'Italy-main'!K20</f>
        <v>0.082490771946718</v>
      </c>
      <c r="G20" s="117">
        <f>('Italy-main'!J20+'Italy-main'!D20)/'Italy-main'!K20</f>
        <v>0.148852511635372</v>
      </c>
      <c r="H20" s="117">
        <f>'Italy-main'!H21/'Italy-main'!G20</f>
        <v>0.212370160528801</v>
      </c>
      <c r="I20" s="117">
        <f>('Italy-main'!H20-'Italy-main'!H19)/'Italy-main'!H19</f>
        <v>2.92438563327032</v>
      </c>
      <c r="J20" s="117">
        <f>'Italy-main'!E20/'Italy-main'!K20</f>
        <v>0.550954902904831</v>
      </c>
      <c r="K20" s="118">
        <f>'Italy-main'!J20-'Italy-main'!J19</f>
        <v>196</v>
      </c>
      <c r="L20" s="117">
        <f>(K20-K19)/K19</f>
        <v>0.166666666666667</v>
      </c>
      <c r="M20" s="117">
        <f>K20/'Italy-main'!J19</f>
        <v>0.310618066561014</v>
      </c>
      <c r="N20" s="118">
        <v>0.9847</v>
      </c>
      <c r="O20" s="118">
        <v>0.9977</v>
      </c>
      <c r="P20" s="118">
        <f>'Italy-main'!L20-'Italy-main'!L19</f>
        <v>12393</v>
      </c>
      <c r="Q20" s="117">
        <f>R20/P20</f>
        <v>0.186637618010167</v>
      </c>
      <c r="R20" s="119">
        <f>'Italy-main'!K20-'Italy-main'!K19</f>
        <v>2313</v>
      </c>
    </row>
    <row r="21" ht="24.6" customHeight="1">
      <c r="B21" s="15">
        <v>43902</v>
      </c>
      <c r="C21" s="120">
        <f>'Italy-main'!J21/'Italy-main'!K21</f>
        <v>0.0672268907563025</v>
      </c>
      <c r="D21" s="120">
        <f>'Italy-main'!J21/'Italy-main'!I21</f>
        <v>0.807631160572337</v>
      </c>
      <c r="E21" s="120">
        <f>'Italy-main'!K21/'Italy-main'!L21</f>
        <v>0.175710083593959</v>
      </c>
      <c r="F21" s="120">
        <f>'Italy-main'!D21/'Italy-main'!K21</f>
        <v>0.0762919340964732</v>
      </c>
      <c r="G21" s="120">
        <f>('Italy-main'!J21+'Italy-main'!D21)/'Italy-main'!K21</f>
        <v>0.143518824852776</v>
      </c>
      <c r="H21" s="120">
        <f>'Italy-main'!H22/'Italy-main'!G21</f>
        <v>0.164810343484695</v>
      </c>
      <c r="I21" s="120">
        <f>('Italy-main'!H21-'Italy-main'!H20)/'Italy-main'!H20</f>
        <v>0.0833333333333333</v>
      </c>
      <c r="J21" s="120">
        <f>'Italy-main'!E21/'Italy-main'!K21</f>
        <v>0.516310461192351</v>
      </c>
      <c r="K21" s="121">
        <f>'Italy-main'!J21-'Italy-main'!J20</f>
        <v>189</v>
      </c>
      <c r="L21" s="120">
        <f>(K21-K20)/K20</f>
        <v>-0.0357142857142857</v>
      </c>
      <c r="M21" s="120">
        <f>K21/'Italy-main'!J20</f>
        <v>0.228536880290206</v>
      </c>
      <c r="N21" s="121">
        <v>0.9845</v>
      </c>
      <c r="O21" s="121">
        <v>0.9978</v>
      </c>
      <c r="P21" s="121">
        <f>'Italy-main'!L21-'Italy-main'!L20</f>
        <v>12857</v>
      </c>
      <c r="Q21" s="120">
        <f>R21/P21</f>
        <v>0.206191179901999</v>
      </c>
      <c r="R21" s="122">
        <f>'Italy-main'!K21-'Italy-main'!K20</f>
        <v>2651</v>
      </c>
    </row>
    <row r="22" ht="24.6" customHeight="1">
      <c r="B22" s="15">
        <v>43903</v>
      </c>
      <c r="C22" s="117">
        <f>'Italy-main'!J22/'Italy-main'!K22</f>
        <v>0.071687429218573</v>
      </c>
      <c r="D22" s="117">
        <f>'Italy-main'!J22/'Italy-main'!I22</f>
        <v>0.879777623349548</v>
      </c>
      <c r="E22" s="117">
        <f>'Italy-main'!K22/'Italy-main'!L22</f>
        <v>0.18115050057443</v>
      </c>
      <c r="F22" s="117">
        <f>'Italy-main'!D22/'Italy-main'!K22</f>
        <v>0.07519818799547</v>
      </c>
      <c r="G22" s="117">
        <f>('Italy-main'!J22+'Italy-main'!D22)/'Italy-main'!K22</f>
        <v>0.146885617214043</v>
      </c>
      <c r="H22" s="117">
        <f>'Italy-main'!H23/'Italy-main'!G22</f>
        <v>0.186894015379472</v>
      </c>
      <c r="I22" s="117">
        <f>('Italy-main'!H22-'Italy-main'!H21)/'Italy-main'!H21</f>
        <v>-0.05913739439751</v>
      </c>
      <c r="J22" s="117">
        <f>'Italy-main'!E22/'Italy-main'!K22</f>
        <v>0.495696489241223</v>
      </c>
      <c r="K22" s="118">
        <f>'Italy-main'!J22-'Italy-main'!J21</f>
        <v>250</v>
      </c>
      <c r="L22" s="117">
        <f>(K22-K21)/K21</f>
        <v>0.322751322751323</v>
      </c>
      <c r="M22" s="117">
        <f>K22/'Italy-main'!J21</f>
        <v>0.246062992125984</v>
      </c>
      <c r="N22" s="131">
        <v>0.9839</v>
      </c>
      <c r="O22" s="132">
        <v>0.9976</v>
      </c>
      <c r="P22" s="118">
        <f>'Italy-main'!L22-'Italy-main'!L21</f>
        <v>11477</v>
      </c>
      <c r="Q22" s="117">
        <f>R22/P22</f>
        <v>0.221922105079725</v>
      </c>
      <c r="R22" s="119">
        <f>'Italy-main'!K22-'Italy-main'!K21</f>
        <v>2547</v>
      </c>
    </row>
    <row r="23" ht="24.6" customHeight="1">
      <c r="B23" s="15">
        <v>43904</v>
      </c>
      <c r="C23" s="120">
        <f>'Italy-main'!J23/'Italy-main'!K23</f>
        <v>0.0681098454412251</v>
      </c>
      <c r="D23" s="120">
        <f>'Italy-main'!J23/'Italy-main'!I23</f>
        <v>0.732960325534079</v>
      </c>
      <c r="E23" s="120">
        <f>'Italy-main'!K23/'Italy-main'!L23</f>
        <v>0.193798662636255</v>
      </c>
      <c r="F23" s="120">
        <f>'Italy-main'!D23/'Italy-main'!K23</f>
        <v>0.07174930283121431</v>
      </c>
      <c r="G23" s="120">
        <f>('Italy-main'!J23+'Italy-main'!D23)/'Italy-main'!K23</f>
        <v>0.139859148272439</v>
      </c>
      <c r="H23" s="120">
        <f>'Italy-main'!H24/'Italy-main'!G23</f>
        <v>0.160732394366197</v>
      </c>
      <c r="I23" s="120">
        <f>('Italy-main'!H23-'Italy-main'!H22)/'Italy-main'!H22</f>
        <v>0.320888468809074</v>
      </c>
      <c r="J23" s="120">
        <f>'Italy-main'!E23/'Italy-main'!K23</f>
        <v>0.46745757905185</v>
      </c>
      <c r="K23" s="121">
        <f>'Italy-main'!J23-'Italy-main'!J22</f>
        <v>175</v>
      </c>
      <c r="L23" s="120">
        <f>(K23-K22)/K22</f>
        <v>-0.3</v>
      </c>
      <c r="M23" s="120">
        <f>K23/'Italy-main'!J22</f>
        <v>0.138230647709321</v>
      </c>
      <c r="N23" s="133">
        <v>0.9837</v>
      </c>
      <c r="O23" s="134">
        <v>0.9965000000000001</v>
      </c>
      <c r="P23" s="121">
        <f>'Italy-main'!L23-'Italy-main'!L22</f>
        <v>11682</v>
      </c>
      <c r="Q23" s="120">
        <f>R23/P23</f>
        <v>0.299349426468071</v>
      </c>
      <c r="R23" s="122">
        <f>'Italy-main'!K23-'Italy-main'!K22</f>
        <v>3497</v>
      </c>
    </row>
    <row r="24" ht="24.6" customHeight="1">
      <c r="B24" s="15">
        <v>43905</v>
      </c>
      <c r="C24" s="117">
        <f>'Italy-main'!J24/'Italy-main'!K24</f>
        <v>0.0730997696690508</v>
      </c>
      <c r="D24" s="117">
        <f>'Italy-main'!J24/'Italy-main'!I24</f>
        <v>0.774732334047109</v>
      </c>
      <c r="E24" s="117">
        <f>'Italy-main'!K24/'Italy-main'!L24</f>
        <v>0.198136093963923</v>
      </c>
      <c r="F24" s="117">
        <f>'Italy-main'!D24/'Italy-main'!K24</f>
        <v>0.0675637451004162</v>
      </c>
      <c r="G24" s="117">
        <f>('Italy-main'!J24+'Italy-main'!D24)/'Italy-main'!K24</f>
        <v>0.140663514769467</v>
      </c>
      <c r="H24" s="117">
        <f>'Italy-main'!H25/'Italy-main'!G24</f>
        <v>0.119885453574722</v>
      </c>
      <c r="I24" s="117">
        <f>('Italy-main'!H24-'Italy-main'!H23)/'Italy-main'!H23</f>
        <v>0.0207513416815742</v>
      </c>
      <c r="J24" s="117">
        <f>'Italy-main'!E24/'Italy-main'!K24</f>
        <v>0.458035317412212</v>
      </c>
      <c r="K24" s="118">
        <f>'Italy-main'!J24-'Italy-main'!J23</f>
        <v>368</v>
      </c>
      <c r="L24" s="117">
        <f>(K24-K23)/K23</f>
        <v>1.10285714285714</v>
      </c>
      <c r="M24" s="117">
        <f>K24/'Italy-main'!J23</f>
        <v>0.255378209576683</v>
      </c>
      <c r="N24" s="135">
        <v>0.9833</v>
      </c>
      <c r="O24" s="136">
        <v>0.9956</v>
      </c>
      <c r="P24" s="118">
        <f>'Italy-main'!L24-'Italy-main'!L23</f>
        <v>15729</v>
      </c>
      <c r="Q24" s="117">
        <f>R24/P24</f>
        <v>0.228240829041897</v>
      </c>
      <c r="R24" s="119">
        <f>'Italy-main'!K24-'Italy-main'!K23</f>
        <v>3590</v>
      </c>
    </row>
    <row r="25" ht="24.6" customHeight="1">
      <c r="B25" s="15">
        <v>43906</v>
      </c>
      <c r="C25" s="120">
        <f>'Italy-main'!J25/'Italy-main'!K25</f>
        <v>0.0771265189421015</v>
      </c>
      <c r="D25" s="120">
        <f>'Italy-main'!J25/'Italy-main'!I25</f>
        <v>0.78501273190251</v>
      </c>
      <c r="E25" s="120">
        <f>'Italy-main'!K25/'Italy-main'!L25</f>
        <v>0.202809469274148</v>
      </c>
      <c r="F25" s="120">
        <f>'Italy-main'!D25/'Italy-main'!K25</f>
        <v>0.06615439599714081</v>
      </c>
      <c r="G25" s="120">
        <f>('Italy-main'!J25+'Italy-main'!D25)/'Italy-main'!K25</f>
        <v>0.143280914939242</v>
      </c>
      <c r="H25" s="120">
        <f>'Italy-main'!H26/'Italy-main'!G25</f>
        <v>0.129545356043861</v>
      </c>
      <c r="I25" s="120">
        <f>('Italy-main'!H25-'Italy-main'!H24)/'Italy-main'!H24</f>
        <v>-0.134244654749387</v>
      </c>
      <c r="J25" s="120">
        <f>'Italy-main'!E25/'Italy-main'!K25</f>
        <v>0.460185847033595</v>
      </c>
      <c r="K25" s="121">
        <f>'Italy-main'!J25-'Italy-main'!J24</f>
        <v>349</v>
      </c>
      <c r="L25" s="120">
        <f>(K25-K24)/K24</f>
        <v>-0.0516304347826087</v>
      </c>
      <c r="M25" s="120">
        <f>K25/'Italy-main'!J24</f>
        <v>0.192924267551133</v>
      </c>
      <c r="N25" s="133">
        <v>0.9823</v>
      </c>
      <c r="O25" s="134">
        <v>0.9945000000000001</v>
      </c>
      <c r="P25" s="121">
        <f>'Italy-main'!L25-'Italy-main'!L24</f>
        <v>13063</v>
      </c>
      <c r="Q25" s="120">
        <f>R25/P25</f>
        <v>0.247492918931333</v>
      </c>
      <c r="R25" s="122">
        <f>'Italy-main'!K25-'Italy-main'!K24</f>
        <v>3233</v>
      </c>
    </row>
    <row r="26" ht="24.6" customHeight="1">
      <c r="B26" s="15">
        <v>43907</v>
      </c>
      <c r="C26" s="117">
        <f>'Italy-main'!J26/'Italy-main'!K26</f>
        <v>0.0794451850441186</v>
      </c>
      <c r="D26" s="117">
        <f>'Italy-main'!J26/'Italy-main'!I26</f>
        <v>0.851071064263856</v>
      </c>
      <c r="E26" s="117">
        <f>'Italy-main'!K26/'Italy-main'!L26</f>
        <v>0.211937547508695</v>
      </c>
      <c r="F26" s="117">
        <f>'Italy-main'!D26/'Italy-main'!K26</f>
        <v>0.0653843712308767</v>
      </c>
      <c r="G26" s="117">
        <f>('Italy-main'!J26+'Italy-main'!D26)/'Italy-main'!K26</f>
        <v>0.144829556274995</v>
      </c>
      <c r="H26" s="117">
        <f>'Italy-main'!H27/'Italy-main'!G26</f>
        <v>0.1016038677001</v>
      </c>
      <c r="I26" s="117">
        <f>('Italy-main'!H26-'Italy-main'!H25)/'Italy-main'!H25</f>
        <v>0.210121457489879</v>
      </c>
      <c r="J26" s="117">
        <f>'Italy-main'!E26/'Italy-main'!K26</f>
        <v>0.474639751158509</v>
      </c>
      <c r="K26" s="118">
        <f>'Italy-main'!J26-'Italy-main'!J25</f>
        <v>345</v>
      </c>
      <c r="L26" s="117">
        <f>(K26-K25)/K25</f>
        <v>-0.0114613180515759</v>
      </c>
      <c r="M26" s="117">
        <f>K26/'Italy-main'!J25</f>
        <v>0.159870250231696</v>
      </c>
      <c r="N26" s="135">
        <v>0.981</v>
      </c>
      <c r="O26" s="136">
        <v>0.9929</v>
      </c>
      <c r="P26" s="118">
        <f>'Italy-main'!L26-'Italy-main'!L25</f>
        <v>10695</v>
      </c>
      <c r="Q26" s="117">
        <f>R26/P26</f>
        <v>0.329686769518467</v>
      </c>
      <c r="R26" s="119">
        <f>'Italy-main'!K26-'Italy-main'!K25</f>
        <v>3526</v>
      </c>
    </row>
    <row r="27" ht="24.6" customHeight="1">
      <c r="B27" s="15">
        <v>43908</v>
      </c>
      <c r="C27" s="120">
        <f>'Italy-main'!J27/'Italy-main'!K27</f>
        <v>0.0833870019320696</v>
      </c>
      <c r="D27" s="120">
        <f>'Italy-main'!J27/'Italy-main'!I27</f>
        <v>0.739875776397516</v>
      </c>
      <c r="E27" s="120">
        <f>'Italy-main'!K27/'Italy-main'!L27</f>
        <v>0.215735074694487</v>
      </c>
      <c r="F27" s="120">
        <f>'Italy-main'!D27/'Italy-main'!K27</f>
        <v>0.06319827513790501</v>
      </c>
      <c r="G27" s="120">
        <f>('Italy-main'!J27+'Italy-main'!D27)/'Italy-main'!K27</f>
        <v>0.146585277069975</v>
      </c>
      <c r="H27" s="120">
        <f>'Italy-main'!H28/'Italy-main'!G27</f>
        <v>0.156043190525949</v>
      </c>
      <c r="I27" s="120">
        <f>('Italy-main'!H27-'Italy-main'!H26)/'Italy-main'!H26</f>
        <v>-0.114084978253597</v>
      </c>
      <c r="J27" s="120">
        <f>'Italy-main'!E27/'Italy-main'!K27</f>
        <v>0.465376753563128</v>
      </c>
      <c r="K27" s="121">
        <f>'Italy-main'!J27-'Italy-main'!J26</f>
        <v>475</v>
      </c>
      <c r="L27" s="120">
        <f>(K27-K26)/K26</f>
        <v>0.376811594202899</v>
      </c>
      <c r="M27" s="120">
        <f>K27/'Italy-main'!J26</f>
        <v>0.189772273272074</v>
      </c>
      <c r="N27" s="133">
        <v>0.9796</v>
      </c>
      <c r="O27" s="134">
        <v>0.9913</v>
      </c>
      <c r="P27" s="121">
        <f>'Italy-main'!L27-'Italy-main'!L26</f>
        <v>16884</v>
      </c>
      <c r="Q27" s="120">
        <f>R27/P27</f>
        <v>0.249170812603648</v>
      </c>
      <c r="R27" s="122">
        <f>'Italy-main'!K27-'Italy-main'!K26</f>
        <v>4207</v>
      </c>
    </row>
    <row r="28" ht="24.6" customHeight="1">
      <c r="B28" s="15">
        <v>43909</v>
      </c>
      <c r="C28" s="117">
        <f>'Italy-main'!J28/'Italy-main'!K28</f>
        <v>0.0829779456561472</v>
      </c>
      <c r="D28" s="117">
        <f>'Italy-main'!J28/'Italy-main'!I28</f>
        <v>0.766891891891892</v>
      </c>
      <c r="E28" s="117">
        <f>'Italy-main'!K28/'Italy-main'!L28</f>
        <v>0.224508554139744</v>
      </c>
      <c r="F28" s="117">
        <f>'Italy-main'!D28/'Italy-main'!K28</f>
        <v>0.0608748629218959</v>
      </c>
      <c r="G28" s="117">
        <f>('Italy-main'!J28+'Italy-main'!D28)/'Italy-main'!K28</f>
        <v>0.143852808578043</v>
      </c>
      <c r="H28" s="117">
        <f>'Italy-main'!H29/'Italy-main'!G28</f>
        <v>0.140705031636035</v>
      </c>
      <c r="I28" s="117">
        <f>('Italy-main'!H28-'Italy-main'!H27)/'Italy-main'!H27</f>
        <v>0.691842900302115</v>
      </c>
      <c r="J28" s="117">
        <f>'Italy-main'!E28/'Italy-main'!K28</f>
        <v>0.444864140367979</v>
      </c>
      <c r="K28" s="118">
        <f>'Italy-main'!J28-'Italy-main'!J27</f>
        <v>427</v>
      </c>
      <c r="L28" s="117">
        <f>(K28-K27)/K27</f>
        <v>-0.101052631578947</v>
      </c>
      <c r="M28" s="117">
        <f>K28/'Italy-main'!J27</f>
        <v>0.143384822028207</v>
      </c>
      <c r="N28" s="135">
        <v>0.9784</v>
      </c>
      <c r="O28" s="136">
        <v>0.9893999999999999</v>
      </c>
      <c r="P28" s="118">
        <f>'Italy-main'!L28-'Italy-main'!L27</f>
        <v>17236</v>
      </c>
      <c r="Q28" s="117">
        <f>R28/P28</f>
        <v>0.308772336969134</v>
      </c>
      <c r="R28" s="119">
        <f>'Italy-main'!K28-'Italy-main'!K27</f>
        <v>5322</v>
      </c>
    </row>
    <row r="29" ht="24.6" customHeight="1">
      <c r="B29" s="15">
        <v>43910</v>
      </c>
      <c r="C29" s="120">
        <f>'Italy-main'!J29/'Italy-main'!K29</f>
        <v>0.0857489206950086</v>
      </c>
      <c r="D29" s="120">
        <f>'Italy-main'!J29/'Italy-main'!I29</f>
        <v>0.786118151686489</v>
      </c>
      <c r="E29" s="120">
        <f>'Italy-main'!K29/'Italy-main'!L29</f>
        <v>0.227279757934321</v>
      </c>
      <c r="F29" s="120">
        <f>'Italy-main'!D29/'Italy-main'!K29</f>
        <v>0.0564641330469365</v>
      </c>
      <c r="G29" s="120">
        <f>('Italy-main'!J29+'Italy-main'!D29)/'Italy-main'!K29</f>
        <v>0.142213053741945</v>
      </c>
      <c r="H29" s="120">
        <f>'Italy-main'!H30/'Italy-main'!G29</f>
        <v>0.127337559429477</v>
      </c>
      <c r="I29" s="120">
        <f>('Italy-main'!H29-'Italy-main'!H28)/'Italy-main'!H28</f>
        <v>0.0424107142857143</v>
      </c>
      <c r="J29" s="120">
        <f>'Italy-main'!E29/'Italy-main'!K29</f>
        <v>0.397162969736926</v>
      </c>
      <c r="K29" s="121">
        <f>'Italy-main'!J29-'Italy-main'!J28</f>
        <v>627</v>
      </c>
      <c r="L29" s="120">
        <f>(K29-K28)/K28</f>
        <v>0.468384074941452</v>
      </c>
      <c r="M29" s="120">
        <f>K29/'Italy-main'!J28</f>
        <v>0.184140969162996</v>
      </c>
      <c r="N29" s="133">
        <v>0.9772999999999999</v>
      </c>
      <c r="O29" s="134">
        <v>0.9876</v>
      </c>
      <c r="P29" s="121">
        <f>'Italy-main'!L29-'Italy-main'!L28</f>
        <v>24109</v>
      </c>
      <c r="Q29" s="120">
        <f>R29/P29</f>
        <v>0.248289020697665</v>
      </c>
      <c r="R29" s="122">
        <f>'Italy-main'!K29-'Italy-main'!K28</f>
        <v>5986</v>
      </c>
    </row>
    <row r="30" ht="24.6" customHeight="1">
      <c r="B30" s="15">
        <v>43911</v>
      </c>
      <c r="C30" s="117">
        <f>'Italy-main'!J30/'Italy-main'!K30</f>
        <v>0.0900556198439658</v>
      </c>
      <c r="D30" s="117">
        <f>'Italy-main'!J30/'Italy-main'!I30</f>
        <v>0.794631093544137</v>
      </c>
      <c r="E30" s="117">
        <f>'Italy-main'!K30/'Italy-main'!L30</f>
        <v>0.22972961384432</v>
      </c>
      <c r="F30" s="117">
        <f>'Italy-main'!D30/'Italy-main'!K30</f>
        <v>0.0533241255739296</v>
      </c>
      <c r="G30" s="117">
        <f>('Italy-main'!J30+'Italy-main'!D30)/'Italy-main'!K30</f>
        <v>0.143379745417895</v>
      </c>
      <c r="H30" s="117">
        <f>'Italy-main'!H31/'Italy-main'!G30</f>
        <v>0.0927110423841991</v>
      </c>
      <c r="I30" s="117">
        <f>('Italy-main'!H30-'Italy-main'!H29)/'Italy-main'!H29</f>
        <v>0.0323340471092077</v>
      </c>
      <c r="J30" s="117">
        <f>'Italy-main'!E30/'Italy-main'!K30</f>
        <v>0.383832916495577</v>
      </c>
      <c r="K30" s="118">
        <f>'Italy-main'!J30-'Italy-main'!J29</f>
        <v>793</v>
      </c>
      <c r="L30" s="117">
        <f>(K30-K29)/K29</f>
        <v>0.264752791068581</v>
      </c>
      <c r="M30" s="117">
        <f>K30/'Italy-main'!J29</f>
        <v>0.196676587301587</v>
      </c>
      <c r="N30" s="135">
        <v>0.9762999999999999</v>
      </c>
      <c r="O30" s="136">
        <v>0.9861</v>
      </c>
      <c r="P30" s="118">
        <f>'Italy-main'!L30-'Italy-main'!L29</f>
        <v>26336</v>
      </c>
      <c r="Q30" s="117">
        <f>R30/P30</f>
        <v>0.248974787363305</v>
      </c>
      <c r="R30" s="119">
        <f>'Italy-main'!K30-'Italy-main'!K29</f>
        <v>6557</v>
      </c>
    </row>
    <row r="31" ht="24.6" customHeight="1">
      <c r="B31" s="15">
        <v>43912</v>
      </c>
      <c r="C31" s="120">
        <f>'Italy-main'!J31/'Italy-main'!K31</f>
        <v>0.0925969765632926</v>
      </c>
      <c r="D31" s="120">
        <f>'Italy-main'!J31/'Italy-main'!I31</f>
        <v>0.779612756264237</v>
      </c>
      <c r="E31" s="120">
        <f>'Italy-main'!K31/'Italy-main'!L31</f>
        <v>0.228860457736395</v>
      </c>
      <c r="F31" s="120">
        <f>'Italy-main'!D31/'Italy-main'!K31</f>
        <v>0.0508809902262505</v>
      </c>
      <c r="G31" s="120">
        <f>('Italy-main'!J31+'Italy-main'!D31)/'Italy-main'!K31</f>
        <v>0.143477966789543</v>
      </c>
      <c r="H31" s="120">
        <f>'Italy-main'!H32/'Italy-main'!G31</f>
        <v>0.0810497877267464</v>
      </c>
      <c r="I31" s="120">
        <f>('Italy-main'!H31-'Italy-main'!H30)/'Italy-main'!H30</f>
        <v>-0.179215930304916</v>
      </c>
      <c r="J31" s="120">
        <f>'Italy-main'!E31/'Italy-main'!K31</f>
        <v>0.386468937062464</v>
      </c>
      <c r="K31" s="121">
        <f>'Italy-main'!J31-'Italy-main'!J30</f>
        <v>651</v>
      </c>
      <c r="L31" s="120">
        <f>(K31-K30)/K30</f>
        <v>-0.17906683480454</v>
      </c>
      <c r="M31" s="120">
        <f>K31/'Italy-main'!J30</f>
        <v>0.134922279792746</v>
      </c>
      <c r="N31" s="133">
        <v>0.975</v>
      </c>
      <c r="O31" s="134">
        <v>0.9844000000000001</v>
      </c>
      <c r="P31" s="121">
        <f>'Italy-main'!L31-'Italy-main'!L30</f>
        <v>25180</v>
      </c>
      <c r="Q31" s="120">
        <f>R31/P31</f>
        <v>0.220810166799047</v>
      </c>
      <c r="R31" s="122">
        <f>'Italy-main'!K31-'Italy-main'!K30</f>
        <v>5560</v>
      </c>
    </row>
    <row r="32" ht="25.6" customHeight="1">
      <c r="B32" s="137">
        <v>43913</v>
      </c>
      <c r="C32" s="117">
        <f>'Italy-main'!J32/'Italy-main'!K32</f>
        <v>0.0950615545856993</v>
      </c>
      <c r="D32" s="117">
        <f>'Italy-main'!J32/'Italy-main'!I32</f>
        <v>0.817680301399354</v>
      </c>
      <c r="E32" s="117">
        <f>'Italy-main'!K32/'Italy-main'!L32</f>
        <v>0.232066882541711</v>
      </c>
      <c r="F32" s="117">
        <f>'Italy-main'!D32/'Italy-main'!K32</f>
        <v>0.0501196677460228</v>
      </c>
      <c r="G32" s="117">
        <f>('Italy-main'!J32+'Italy-main'!D32)/'Italy-main'!K32</f>
        <v>0.145181222331722</v>
      </c>
      <c r="H32" s="117">
        <f>'Italy-main'!H33/'Italy-main'!G32</f>
        <v>0.0716410805664644</v>
      </c>
      <c r="I32" s="117">
        <f>('Italy-main'!H32-'Italy-main'!H31)/'Italy-main'!H31</f>
        <v>-0.0447308567096285</v>
      </c>
      <c r="J32" s="117">
        <f>'Italy-main'!E32/'Italy-main'!K32</f>
        <v>0.373801367184445</v>
      </c>
      <c r="K32" s="118">
        <f>'Italy-main'!J32-'Italy-main'!J31</f>
        <v>601</v>
      </c>
      <c r="L32" s="117">
        <f>(K32-K31)/K31</f>
        <v>-0.0768049155145929</v>
      </c>
      <c r="M32" s="117">
        <f>K32/'Italy-main'!J31</f>
        <v>0.109751643535427</v>
      </c>
      <c r="N32" s="135">
        <v>0.9732</v>
      </c>
      <c r="O32" s="136">
        <v>0.9823</v>
      </c>
      <c r="P32" s="118">
        <f>'Italy-main'!L32-'Italy-main'!L31</f>
        <v>17066</v>
      </c>
      <c r="Q32" s="117">
        <f>R32/P32</f>
        <v>0.28061643032931</v>
      </c>
      <c r="R32" s="119">
        <f>'Italy-main'!K32-'Italy-main'!K31</f>
        <v>4789</v>
      </c>
    </row>
    <row r="33" ht="26.6" customHeight="1">
      <c r="B33" s="67">
        <v>43914</v>
      </c>
      <c r="C33" s="138">
        <f>'Italy-main'!J33/'Italy-main'!K33</f>
        <v>0.09858910604834049</v>
      </c>
      <c r="D33" s="120">
        <f>'Italy-main'!J33/'Italy-main'!I33</f>
        <v>0.819120826327168</v>
      </c>
      <c r="E33" s="120">
        <f>'Italy-main'!K33/'Italy-main'!L33</f>
        <v>0.232944060559529</v>
      </c>
      <c r="F33" s="120">
        <f>'Italy-main'!D33/'Italy-main'!K33</f>
        <v>0.0490921706950387</v>
      </c>
      <c r="G33" s="120">
        <f>('Italy-main'!J33+'Italy-main'!D33)/'Italy-main'!K33</f>
        <v>0.147681276743379</v>
      </c>
      <c r="H33" s="120">
        <f>'Italy-main'!H34/'Italy-main'!G33</f>
        <v>0.0646122524523413</v>
      </c>
      <c r="I33" s="120">
        <f>('Italy-main'!H33-'Italy-main'!H32)/'Italy-main'!H32</f>
        <v>-0.0444444444444444</v>
      </c>
      <c r="J33" s="120">
        <f>'Italy-main'!E33/'Italy-main'!K33</f>
        <v>0.366210824563432</v>
      </c>
      <c r="K33" s="121">
        <f>'Italy-main'!J33-'Italy-main'!J32</f>
        <v>743</v>
      </c>
      <c r="L33" s="120">
        <f>(K33-K32)/K32</f>
        <v>0.236272878535774</v>
      </c>
      <c r="M33" s="120">
        <f>K33/'Italy-main'!J32</f>
        <v>0.122264275135758</v>
      </c>
      <c r="N33" s="133">
        <v>0.9712</v>
      </c>
      <c r="O33" s="134">
        <v>0.98</v>
      </c>
      <c r="P33" s="121">
        <f>'Italy-main'!L33-'Italy-main'!L32</f>
        <v>21496</v>
      </c>
      <c r="Q33" s="120">
        <f>R33/P33</f>
        <v>0.244184964644585</v>
      </c>
      <c r="R33" s="122">
        <f>'Italy-main'!K33-'Italy-main'!K32</f>
        <v>5249</v>
      </c>
    </row>
    <row r="34" ht="25.6" customHeight="1">
      <c r="B34" s="139">
        <v>43915</v>
      </c>
      <c r="C34" s="117">
        <f>'Italy-main'!J34/'Italy-main'!K34</f>
        <v>0.100865754308606</v>
      </c>
      <c r="D34" s="117">
        <f>'Italy-main'!J34/'Italy-main'!I34</f>
        <v>0.801431318094424</v>
      </c>
      <c r="E34" s="117">
        <f>'Italy-main'!K34/'Italy-main'!L34</f>
        <v>0.229271525219991</v>
      </c>
      <c r="F34" s="117">
        <f>'Italy-main'!D34/'Italy-main'!K34</f>
        <v>0.0469039873094399</v>
      </c>
      <c r="G34" s="117">
        <f>('Italy-main'!J34+'Italy-main'!D34)/'Italy-main'!K34</f>
        <v>0.147769741618046</v>
      </c>
      <c r="H34" s="117">
        <f>'Italy-main'!H35/'Italy-main'!G34</f>
        <v>0.0780932181290311</v>
      </c>
      <c r="I34" s="117">
        <f>('Italy-main'!H34-'Italy-main'!H33)/'Italy-main'!H33</f>
        <v>-0.033499446290144</v>
      </c>
      <c r="J34" s="117">
        <f>'Italy-main'!E34/'Italy-main'!K34</f>
        <v>0.357607614336031</v>
      </c>
      <c r="K34" s="118">
        <f>'Italy-main'!J34-'Italy-main'!J33</f>
        <v>683</v>
      </c>
      <c r="L34" s="117">
        <f>(K34-K33)/K33</f>
        <v>-0.0807537012113055</v>
      </c>
      <c r="M34" s="117">
        <f>K34/'Italy-main'!J33</f>
        <v>0.100146627565982</v>
      </c>
      <c r="N34" s="135">
        <v>0.9688</v>
      </c>
      <c r="O34" s="136">
        <v>0.9775</v>
      </c>
      <c r="P34" s="118">
        <f>'Italy-main'!L34-'Italy-main'!L33</f>
        <v>27481</v>
      </c>
      <c r="Q34" s="117">
        <f>R34/P34</f>
        <v>0.189585531821986</v>
      </c>
      <c r="R34" s="119">
        <f>'Italy-main'!K34-'Italy-main'!K33</f>
        <v>5210</v>
      </c>
    </row>
    <row r="35" ht="24.6" customHeight="1">
      <c r="B35" s="15">
        <v>43916</v>
      </c>
      <c r="C35" s="120">
        <f>'Italy-main'!J35/'Italy-main'!K35</f>
        <v>0.101379455915768</v>
      </c>
      <c r="D35" s="120">
        <f>'Italy-main'!J35/'Italy-main'!I35</f>
        <v>0.788051346395136</v>
      </c>
      <c r="E35" s="120">
        <f>'Italy-main'!K35/'Italy-main'!L35</f>
        <v>0.223062648867224</v>
      </c>
      <c r="F35" s="120">
        <f>'Italy-main'!D35/'Italy-main'!K35</f>
        <v>0.0448478376935398</v>
      </c>
      <c r="G35" s="120">
        <f>('Italy-main'!J35+'Italy-main'!D35)/'Italy-main'!K35</f>
        <v>0.146227293609307</v>
      </c>
      <c r="H35" s="120">
        <f>'Italy-main'!H36/'Italy-main'!G35</f>
        <v>0.0709689903729863</v>
      </c>
      <c r="I35" s="120">
        <f>('Italy-main'!H35-'Italy-main'!H34)/'Italy-main'!H34</f>
        <v>0.28673732454884</v>
      </c>
      <c r="J35" s="120">
        <f>'Italy-main'!E35/'Italy-main'!K35</f>
        <v>0.352189622418952</v>
      </c>
      <c r="K35" s="121">
        <f>'Italy-main'!J35-'Italy-main'!J34</f>
        <v>662</v>
      </c>
      <c r="L35" s="120">
        <f>(K35-K34)/K34</f>
        <v>-0.0307467057101025</v>
      </c>
      <c r="M35" s="120">
        <f>K35/'Italy-main'!J34</f>
        <v>0.0882313741170199</v>
      </c>
      <c r="N35" s="133">
        <v>0.9663</v>
      </c>
      <c r="O35" s="134">
        <v>0.9746</v>
      </c>
      <c r="P35" s="121">
        <f>'Italy-main'!L35-'Italy-main'!L34</f>
        <v>36615</v>
      </c>
      <c r="Q35" s="120">
        <f>R35/P35</f>
        <v>0.168045882834904</v>
      </c>
      <c r="R35" s="122">
        <f>'Italy-main'!K35-'Italy-main'!K34</f>
        <v>6153</v>
      </c>
    </row>
    <row r="36" ht="24.6" customHeight="1">
      <c r="B36" s="15">
        <v>43917</v>
      </c>
      <c r="C36" s="117">
        <f>'Italy-main'!J36/'Italy-main'!K36</f>
        <v>0.105597817290573</v>
      </c>
      <c r="D36" s="117">
        <f>'Italy-main'!J36/'Italy-main'!I36</f>
        <v>0.834155251141553</v>
      </c>
      <c r="E36" s="117">
        <f>'Italy-main'!K36/'Italy-main'!L36</f>
        <v>0.219494060835518</v>
      </c>
      <c r="F36" s="117">
        <f>'Italy-main'!D36/'Italy-main'!K36</f>
        <v>0.0431455062544799</v>
      </c>
      <c r="G36" s="117">
        <f>('Italy-main'!J36+'Italy-main'!D36)/'Italy-main'!K36</f>
        <v>0.148743323545053</v>
      </c>
      <c r="H36" s="117">
        <f>'Italy-main'!H37/'Italy-main'!G36</f>
        <v>0.0549733489926823</v>
      </c>
      <c r="I36" s="117">
        <f>('Italy-main'!H36-'Italy-main'!H35)/'Italy-main'!H35</f>
        <v>-0.0202582368655387</v>
      </c>
      <c r="J36" s="117">
        <f>'Italy-main'!E36/'Italy-main'!K36</f>
        <v>0.344065758745867</v>
      </c>
      <c r="K36" s="118">
        <f>'Italy-main'!J36-'Italy-main'!J35</f>
        <v>969</v>
      </c>
      <c r="L36" s="117">
        <f>(K36-K35)/K35</f>
        <v>0.463746223564955</v>
      </c>
      <c r="M36" s="117">
        <f>K36/'Italy-main'!J35</f>
        <v>0.118677281077771</v>
      </c>
      <c r="N36" s="135">
        <v>0.9637</v>
      </c>
      <c r="O36" s="136">
        <v>0.9719</v>
      </c>
      <c r="P36" s="118">
        <f>'Italy-main'!L36-'Italy-main'!L35</f>
        <v>33019</v>
      </c>
      <c r="Q36" s="117">
        <f>R36/P36</f>
        <v>0.180471849541173</v>
      </c>
      <c r="R36" s="119">
        <f>'Italy-main'!K36-'Italy-main'!K35</f>
        <v>5959</v>
      </c>
    </row>
    <row r="37" ht="24.6" customHeight="1">
      <c r="B37" s="15">
        <v>43918</v>
      </c>
      <c r="C37" s="120">
        <f>'Italy-main'!J37/'Italy-main'!K37</f>
        <v>0.108389566571503</v>
      </c>
      <c r="D37" s="120">
        <f>'Italy-main'!J37/'Italy-main'!I37</f>
        <v>0.8093507751937981</v>
      </c>
      <c r="E37" s="120">
        <f>'Italy-main'!K37/'Italy-main'!L37</f>
        <v>0.215288480790453</v>
      </c>
      <c r="F37" s="120">
        <f>'Italy-main'!D37/'Italy-main'!K37</f>
        <v>0.0416991089194567</v>
      </c>
      <c r="G37" s="120">
        <f>('Italy-main'!J37+'Italy-main'!D37)/'Italy-main'!K37</f>
        <v>0.150088675490959</v>
      </c>
      <c r="H37" s="120">
        <f>'Italy-main'!H38/'Italy-main'!G37</f>
        <v>0.0544494398058945</v>
      </c>
      <c r="I37" s="120">
        <f>('Italy-main'!H37-'Italy-main'!H36)/'Italy-main'!H36</f>
        <v>-0.170415814587594</v>
      </c>
      <c r="J37" s="120">
        <f>'Italy-main'!E37/'Italy-main'!K37</f>
        <v>0.330175620728437</v>
      </c>
      <c r="K37" s="121">
        <f>'Italy-main'!J37-'Italy-main'!J36</f>
        <v>889</v>
      </c>
      <c r="L37" s="120">
        <f>(K37-K36)/K36</f>
        <v>-0.0825593395252838</v>
      </c>
      <c r="M37" s="120">
        <f>K37/'Italy-main'!J36</f>
        <v>0.0973286621414495</v>
      </c>
      <c r="N37" s="133">
        <v>0.9609</v>
      </c>
      <c r="O37" s="134">
        <v>0.9691</v>
      </c>
      <c r="P37" s="121">
        <f>'Italy-main'!L37-'Italy-main'!L36</f>
        <v>35447</v>
      </c>
      <c r="Q37" s="120">
        <f>R37/P37</f>
        <v>0.168533303241459</v>
      </c>
      <c r="R37" s="122">
        <f>'Italy-main'!K37-'Italy-main'!K36</f>
        <v>5974</v>
      </c>
    </row>
    <row r="38" ht="24.6" customHeight="1">
      <c r="B38" s="15">
        <v>43919</v>
      </c>
      <c r="C38" s="117">
        <f>'Italy-main'!J38/'Italy-main'!K38</f>
        <v>0.110339956392224</v>
      </c>
      <c r="D38" s="117">
        <f>'Italy-main'!J38/'Italy-main'!I38</f>
        <v>0.8272448196469691</v>
      </c>
      <c r="E38" s="117">
        <f>'Italy-main'!K38/'Italy-main'!L38</f>
        <v>0.215159791203224</v>
      </c>
      <c r="F38" s="117">
        <f>'Italy-main'!D38/'Italy-main'!K38</f>
        <v>0.0399840309553788</v>
      </c>
      <c r="G38" s="117">
        <f>('Italy-main'!J38+'Italy-main'!D38)/'Italy-main'!K38</f>
        <v>0.150323987347603</v>
      </c>
      <c r="H38" s="117">
        <f>'Italy-main'!H39/'Italy-main'!G38</f>
        <v>0.0223064428803465</v>
      </c>
      <c r="I38" s="117">
        <f>('Italy-main'!H38-'Italy-main'!H37)/'Italy-main'!H37</f>
        <v>0.044919200219118</v>
      </c>
      <c r="J38" s="117">
        <f>'Italy-main'!E38/'Italy-main'!K38</f>
        <v>0.320322656593885</v>
      </c>
      <c r="K38" s="118">
        <f>'Italy-main'!J38-'Italy-main'!J37</f>
        <v>756</v>
      </c>
      <c r="L38" s="117">
        <f>(K38-K37)/K37</f>
        <v>-0.149606299212598</v>
      </c>
      <c r="M38" s="117">
        <f>K38/'Italy-main'!J37</f>
        <v>0.0754265190062855</v>
      </c>
      <c r="N38" s="135">
        <v>0.9579</v>
      </c>
      <c r="O38" s="136">
        <v>0.9661</v>
      </c>
      <c r="P38" s="118">
        <f>'Italy-main'!L38-'Italy-main'!L37</f>
        <v>24504</v>
      </c>
      <c r="Q38" s="117">
        <f>R38/P38</f>
        <v>0.212904015670911</v>
      </c>
      <c r="R38" s="119">
        <f>'Italy-main'!K38-'Italy-main'!K37</f>
        <v>5217</v>
      </c>
    </row>
    <row r="39" ht="24.6" customHeight="1">
      <c r="B39" s="15">
        <v>43920</v>
      </c>
      <c r="C39" s="120">
        <f>'Italy-main'!J39/'Italy-main'!K39</f>
        <v>0.113928778541169</v>
      </c>
      <c r="D39" s="120">
        <f>'Italy-main'!J39/'Italy-main'!I39</f>
        <v>0.79281805745554</v>
      </c>
      <c r="E39" s="120">
        <f>'Italy-main'!K39/'Italy-main'!L39</f>
        <v>0.213128902984965</v>
      </c>
      <c r="F39" s="120">
        <f>'Italy-main'!D39/'Italy-main'!K39</f>
        <v>0.0391295373455607</v>
      </c>
      <c r="G39" s="120">
        <f>('Italy-main'!J39+'Italy-main'!D39)/'Italy-main'!K39</f>
        <v>0.15305831588673</v>
      </c>
      <c r="H39" s="120">
        <f>'Italy-main'!H40/'Italy-main'!G39</f>
        <v>0.0278969388835928</v>
      </c>
      <c r="I39" s="120">
        <f>('Italy-main'!H39-'Italy-main'!H38)/'Italy-main'!H38</f>
        <v>-0.5680209698558319</v>
      </c>
      <c r="J39" s="120">
        <f>'Italy-main'!E39/'Italy-main'!K39</f>
        <v>0.312328605549494</v>
      </c>
      <c r="K39" s="121">
        <f>'Italy-main'!J39-'Italy-main'!J38</f>
        <v>812</v>
      </c>
      <c r="L39" s="120">
        <f>(K39-K38)/K38</f>
        <v>0.0740740740740741</v>
      </c>
      <c r="M39" s="120">
        <f>K39/'Italy-main'!J38</f>
        <v>0.0753316634196122</v>
      </c>
      <c r="N39" s="133">
        <v>0.9545</v>
      </c>
      <c r="O39" s="134">
        <v>0.9629</v>
      </c>
      <c r="P39" s="121">
        <f>'Italy-main'!L39-'Italy-main'!L38</f>
        <v>23329</v>
      </c>
      <c r="Q39" s="120">
        <f>R39/P39</f>
        <v>0.173603669252861</v>
      </c>
      <c r="R39" s="122">
        <f>'Italy-main'!K39-'Italy-main'!K38</f>
        <v>4050</v>
      </c>
    </row>
    <row r="40" ht="24.6" customHeight="1">
      <c r="B40" s="15">
        <v>43921</v>
      </c>
      <c r="C40" s="117">
        <f>'Italy-main'!J40/'Italy-main'!K40</f>
        <v>0.117475801572898</v>
      </c>
      <c r="D40" s="117">
        <f>'Italy-main'!J40/'Italy-main'!I40</f>
        <v>0.790132875580139</v>
      </c>
      <c r="E40" s="117">
        <f>'Italy-main'!K40/'Italy-main'!L40</f>
        <v>0.208675892758517</v>
      </c>
      <c r="F40" s="117">
        <f>'Italy-main'!D40/'Italy-main'!K40</f>
        <v>0.0380274500907441</v>
      </c>
      <c r="G40" s="117">
        <f>('Italy-main'!J40+'Italy-main'!D40)/'Italy-main'!K40</f>
        <v>0.155503251663642</v>
      </c>
      <c r="H40" s="117">
        <f>'Italy-main'!H41/'Italy-main'!G40</f>
        <v>0.0378308752495653</v>
      </c>
      <c r="I40" s="117">
        <f>('Italy-main'!H40-'Italy-main'!H39)/'Italy-main'!H39</f>
        <v>0.278519417475728</v>
      </c>
      <c r="J40" s="117">
        <f>'Italy-main'!E40/'Italy-main'!K40</f>
        <v>0.304512628554144</v>
      </c>
      <c r="K40" s="118">
        <f>'Italy-main'!J40-'Italy-main'!J39</f>
        <v>837</v>
      </c>
      <c r="L40" s="117">
        <f>(K40-K39)/K39</f>
        <v>0.0307881773399015</v>
      </c>
      <c r="M40" s="117">
        <f>K40/'Italy-main'!J39</f>
        <v>0.07221119834354239</v>
      </c>
      <c r="N40" s="135">
        <v>0.9508</v>
      </c>
      <c r="O40" s="136">
        <v>0.9596</v>
      </c>
      <c r="P40" s="118">
        <f>'Italy-main'!L40-'Italy-main'!L39</f>
        <v>29609</v>
      </c>
      <c r="Q40" s="117">
        <f>R40/P40</f>
        <v>0.136884055523658</v>
      </c>
      <c r="R40" s="119">
        <f>'Italy-main'!K40-'Italy-main'!K39</f>
        <v>4053</v>
      </c>
    </row>
    <row r="41" ht="24.6" customHeight="1">
      <c r="B41" s="15">
        <v>43922</v>
      </c>
      <c r="C41" s="120">
        <f>'Italy-main'!J41/'Italy-main'!K41</f>
        <v>0.118970101470508</v>
      </c>
      <c r="D41" s="120">
        <f>'Italy-main'!J41/'Italy-main'!I41</f>
        <v>0.780851190122871</v>
      </c>
      <c r="E41" s="120">
        <f>'Italy-main'!K41/'Italy-main'!L41</f>
        <v>0.204228486783901</v>
      </c>
      <c r="F41" s="120">
        <f>'Italy-main'!D41/'Italy-main'!K41</f>
        <v>0.0364913994248196</v>
      </c>
      <c r="G41" s="120">
        <f>('Italy-main'!J41+'Italy-main'!D41)/'Italy-main'!K41</f>
        <v>0.155461500895328</v>
      </c>
      <c r="H41" s="120">
        <f>'Italy-main'!H42/'Italy-main'!G41</f>
        <v>0.0307426897681577</v>
      </c>
      <c r="I41" s="120">
        <f>('Italy-main'!H41-'Italy-main'!H40)/'Italy-main'!H40</f>
        <v>0.393925011865211</v>
      </c>
      <c r="J41" s="120">
        <f>'Italy-main'!E41/'Italy-main'!K41</f>
        <v>0.293360102736629</v>
      </c>
      <c r="K41" s="121">
        <f>'Italy-main'!J41-'Italy-main'!J40</f>
        <v>727</v>
      </c>
      <c r="L41" s="120">
        <f>(K41-K40)/K40</f>
        <v>-0.13142174432497</v>
      </c>
      <c r="M41" s="120">
        <f>K41/'Italy-main'!J40</f>
        <v>0.0584969423881558</v>
      </c>
      <c r="N41" s="133">
        <v>0.947</v>
      </c>
      <c r="O41" s="134">
        <v>0.956</v>
      </c>
      <c r="P41" s="121">
        <f>'Italy-main'!L41-'Italy-main'!L40</f>
        <v>34455</v>
      </c>
      <c r="Q41" s="120">
        <f>R41/P41</f>
        <v>0.138789725729212</v>
      </c>
      <c r="R41" s="122">
        <f>'Italy-main'!K41-'Italy-main'!K40</f>
        <v>4782</v>
      </c>
    </row>
    <row r="42" ht="24.6" customHeight="1">
      <c r="B42" s="15">
        <v>43923</v>
      </c>
      <c r="C42" s="117">
        <f>'Italy-main'!J42/'Italy-main'!K42</f>
        <v>0.120745908609708</v>
      </c>
      <c r="D42" s="117">
        <f>'Italy-main'!J42/'Italy-main'!I42</f>
        <v>0.761297734981946</v>
      </c>
      <c r="E42" s="117">
        <f>'Italy-main'!K42/'Italy-main'!L42</f>
        <v>0.198271946486085</v>
      </c>
      <c r="F42" s="117">
        <f>'Italy-main'!D42/'Italy-main'!K42</f>
        <v>0.0351694694642578</v>
      </c>
      <c r="G42" s="117">
        <f>('Italy-main'!J42+'Italy-main'!D42)/'Italy-main'!K42</f>
        <v>0.155915378073966</v>
      </c>
      <c r="H42" s="117">
        <f>'Italy-main'!H43/'Italy-main'!G42</f>
        <v>0.0281640958951944</v>
      </c>
      <c r="I42" s="117">
        <f>('Italy-main'!H42-'Italy-main'!H41)/'Italy-main'!H41</f>
        <v>-0.156622403813415</v>
      </c>
      <c r="J42" s="117">
        <f>'Italy-main'!E42/'Italy-main'!K42</f>
        <v>0.282822234949064</v>
      </c>
      <c r="K42" s="118">
        <f>'Italy-main'!J42-'Italy-main'!J41</f>
        <v>760</v>
      </c>
      <c r="L42" s="117">
        <f>(K42-K41)/K41</f>
        <v>0.0453920220082531</v>
      </c>
      <c r="M42" s="117">
        <f>K42/'Italy-main'!J41</f>
        <v>0.0577727099961992</v>
      </c>
      <c r="N42" s="135">
        <v>0.9429999999999999</v>
      </c>
      <c r="O42" s="136">
        <v>0.9524</v>
      </c>
      <c r="P42" s="118">
        <f>'Italy-main'!L42-'Italy-main'!L41</f>
        <v>39809</v>
      </c>
      <c r="Q42" s="117">
        <f>R42/P42</f>
        <v>0.117259916099375</v>
      </c>
      <c r="R42" s="119">
        <f>'Italy-main'!K42-'Italy-main'!K41</f>
        <v>4668</v>
      </c>
    </row>
    <row r="43" ht="24.6" customHeight="1">
      <c r="B43" s="15">
        <v>43924</v>
      </c>
      <c r="C43" s="120">
        <f>'Italy-main'!J43/'Italy-main'!K43</f>
        <v>0.122518297211814</v>
      </c>
      <c r="D43" s="120">
        <f>'Italy-main'!J43/'Italy-main'!I43</f>
        <v>0.743040793602591</v>
      </c>
      <c r="E43" s="120">
        <f>'Italy-main'!K43/'Italy-main'!L43</f>
        <v>0.193316436745078</v>
      </c>
      <c r="F43" s="120">
        <f>'Italy-main'!D43/'Italy-main'!K43</f>
        <v>0.0339489430595776</v>
      </c>
      <c r="G43" s="120">
        <f>('Italy-main'!J43+'Italy-main'!D43)/'Italy-main'!K43</f>
        <v>0.156467240271391</v>
      </c>
      <c r="H43" s="120">
        <f>'Italy-main'!H44/'Italy-main'!G43</f>
        <v>0.033798660233288</v>
      </c>
      <c r="I43" s="120">
        <f>('Italy-main'!H43-'Italy-main'!H42)/'Italy-main'!H42</f>
        <v>-0.0557125555106984</v>
      </c>
      <c r="J43" s="120">
        <f>'Italy-main'!E43/'Italy-main'!K43</f>
        <v>0.273803066086942</v>
      </c>
      <c r="K43" s="121">
        <f>'Italy-main'!J43-'Italy-main'!J42</f>
        <v>766</v>
      </c>
      <c r="L43" s="120">
        <f>(K43-K42)/K42</f>
        <v>0.00789473684210526</v>
      </c>
      <c r="M43" s="120">
        <f>K43/'Italy-main'!J42</f>
        <v>0.0550485088034495</v>
      </c>
      <c r="N43" s="133">
        <v>0.9389</v>
      </c>
      <c r="O43" s="134">
        <v>0.9485</v>
      </c>
      <c r="P43" s="121">
        <f>'Italy-main'!L43-'Italy-main'!L42</f>
        <v>38617</v>
      </c>
      <c r="Q43" s="120">
        <f>R43/P43</f>
        <v>0.118730092964239</v>
      </c>
      <c r="R43" s="122">
        <f>'Italy-main'!K43-'Italy-main'!K42</f>
        <v>4585</v>
      </c>
    </row>
    <row r="44" ht="24.6" customHeight="1">
      <c r="B44" s="140">
        <v>43925</v>
      </c>
      <c r="C44" s="117">
        <f>'Italy-main'!J44/'Italy-main'!K44</f>
        <v>0.123258874125425</v>
      </c>
      <c r="D44" s="117">
        <f>'Italy-main'!J44/'Italy-main'!I44</f>
        <v>0.731663173937893</v>
      </c>
      <c r="E44" s="117">
        <f>'Italy-main'!K44/'Italy-main'!L44</f>
        <v>0.189633975630835</v>
      </c>
      <c r="F44" s="117">
        <f>'Italy-main'!D44/'Italy-main'!K44</f>
        <v>0.0320463444380255</v>
      </c>
      <c r="G44" s="117">
        <f>('Italy-main'!J44+'Italy-main'!D44)/'Italy-main'!K44</f>
        <v>0.155305218563451</v>
      </c>
      <c r="H44" s="117">
        <f>'Italy-main'!H45/'Italy-main'!G44</f>
        <v>0.0336678976822167</v>
      </c>
      <c r="I44" s="117">
        <f>('Italy-main'!H44-'Italy-main'!H43)/'Italy-main'!H43</f>
        <v>0.233860624198375</v>
      </c>
      <c r="J44" s="117">
        <f>'Italy-main'!E44/'Italy-main'!K44</f>
        <v>0.264811605366198</v>
      </c>
      <c r="K44" s="118">
        <f>'Italy-main'!J44-'Italy-main'!J43</f>
        <v>681</v>
      </c>
      <c r="L44" s="117">
        <f>(K44-K43)/K43</f>
        <v>-0.110966057441253</v>
      </c>
      <c r="M44" s="117">
        <f>K44/'Italy-main'!J43</f>
        <v>0.0463864859342007</v>
      </c>
      <c r="N44" s="135">
        <v>0.9348</v>
      </c>
      <c r="O44" s="136">
        <v>0.9446</v>
      </c>
      <c r="P44" s="118">
        <f>'Italy-main'!L44-'Italy-main'!L43</f>
        <v>37375</v>
      </c>
      <c r="Q44" s="117">
        <f>R44/P44</f>
        <v>0.128561872909699</v>
      </c>
      <c r="R44" s="119">
        <f>'Italy-main'!K44-'Italy-main'!K43</f>
        <v>4805</v>
      </c>
    </row>
    <row r="45" ht="24.6" customHeight="1">
      <c r="B45" s="140">
        <v>43926</v>
      </c>
      <c r="C45" s="120">
        <f>'Italy-main'!J45/'Italy-main'!K45</f>
        <v>0.123204702670844</v>
      </c>
      <c r="D45" s="120">
        <f>'Italy-main'!J45/'Italy-main'!I45</f>
        <v>0.728260371304149</v>
      </c>
      <c r="E45" s="120">
        <f>'Italy-main'!K45/'Italy-main'!L45</f>
        <v>0.186486294960959</v>
      </c>
      <c r="F45" s="120">
        <f>'Italy-main'!D45/'Italy-main'!K45</f>
        <v>0.0308418897540094</v>
      </c>
      <c r="G45" s="120">
        <f>('Italy-main'!J45+'Italy-main'!D45)/'Italy-main'!K45</f>
        <v>0.154046592424853</v>
      </c>
      <c r="H45" s="120">
        <f>'Italy-main'!H46/'Italy-main'!G45</f>
        <v>0.0212721653551937</v>
      </c>
      <c r="I45" s="120">
        <f>('Italy-main'!H45-'Italy-main'!H44)/'Italy-main'!H44</f>
        <v>0.0297990297990298</v>
      </c>
      <c r="J45" s="120">
        <f>'Italy-main'!E45/'Italy-main'!K45</f>
        <v>0.255343239135155</v>
      </c>
      <c r="K45" s="121">
        <f>'Italy-main'!J45-'Italy-main'!J44</f>
        <v>525</v>
      </c>
      <c r="L45" s="120">
        <f>(K45-K44)/K44</f>
        <v>-0.229074889867841</v>
      </c>
      <c r="M45" s="120">
        <f>K45/'Italy-main'!J44</f>
        <v>0.0341752375992709</v>
      </c>
      <c r="N45" s="133">
        <v>0.9305</v>
      </c>
      <c r="O45" s="134">
        <v>0.9404</v>
      </c>
      <c r="P45" s="121">
        <f>'Italy-main'!L45-'Italy-main'!L44</f>
        <v>34237</v>
      </c>
      <c r="Q45" s="120">
        <f>R45/P45</f>
        <v>0.126062447060198</v>
      </c>
      <c r="R45" s="122">
        <f>'Italy-main'!K45-'Italy-main'!K44</f>
        <v>4316</v>
      </c>
    </row>
    <row r="46" ht="24.6" customHeight="1">
      <c r="B46" s="140">
        <v>43927</v>
      </c>
      <c r="C46" s="117">
        <f>'Italy-main'!J46/'Italy-main'!K46</f>
        <v>0.124657668600572</v>
      </c>
      <c r="D46" s="117">
        <f>'Italy-main'!J46/'Italy-main'!I46</f>
        <v>0.723518850987433</v>
      </c>
      <c r="E46" s="117">
        <f>'Italy-main'!K46/'Italy-main'!L46</f>
        <v>0.183651272217388</v>
      </c>
      <c r="F46" s="117">
        <f>'Italy-main'!D46/'Italy-main'!K46</f>
        <v>0.0294084362528009</v>
      </c>
      <c r="G46" s="117">
        <f>('Italy-main'!J46+'Italy-main'!D46)/'Italy-main'!K46</f>
        <v>0.154066104853373</v>
      </c>
      <c r="H46" s="117">
        <f>'Italy-main'!H47/'Italy-main'!G46</f>
        <v>0.009443377295116269</v>
      </c>
      <c r="I46" s="117">
        <f>('Italy-main'!H46-'Italy-main'!H45)/'Italy-main'!H45</f>
        <v>-0.346904441453567</v>
      </c>
      <c r="J46" s="117">
        <f>'Italy-main'!E46/'Italy-main'!K46</f>
        <v>0.248017684293119</v>
      </c>
      <c r="K46" s="118">
        <f>'Italy-main'!J46-'Italy-main'!J45</f>
        <v>636</v>
      </c>
      <c r="L46" s="117">
        <f>(K46-K45)/K45</f>
        <v>0.211428571428571</v>
      </c>
      <c r="M46" s="117">
        <f>K46/'Italy-main'!J45</f>
        <v>0.0400327311638447</v>
      </c>
      <c r="N46" s="135">
        <v>0.9261</v>
      </c>
      <c r="O46" s="136">
        <v>0.9360000000000001</v>
      </c>
      <c r="P46" s="118">
        <f>'Italy-main'!L46-'Italy-main'!L45</f>
        <v>30271</v>
      </c>
      <c r="Q46" s="117">
        <f>R46/P46</f>
        <v>0.118892669551716</v>
      </c>
      <c r="R46" s="119">
        <f>'Italy-main'!K46-'Italy-main'!K45</f>
        <v>3599</v>
      </c>
    </row>
    <row r="47" ht="24.6" customHeight="1">
      <c r="B47" s="140">
        <v>43928</v>
      </c>
      <c r="C47" s="120">
        <f>'Italy-main'!J47/'Italy-main'!K47</f>
        <v>0.126318351452215</v>
      </c>
      <c r="D47" s="120">
        <f>'Italy-main'!J47/'Italy-main'!I47</f>
        <v>0.702156444735979</v>
      </c>
      <c r="E47" s="120">
        <f>'Italy-main'!K47/'Italy-main'!L47</f>
        <v>0.179478320724871</v>
      </c>
      <c r="F47" s="120">
        <f>'Italy-main'!D47/'Italy-main'!K47</f>
        <v>0.0279674892688036</v>
      </c>
      <c r="G47" s="120">
        <f>('Italy-main'!J47+'Italy-main'!D47)/'Italy-main'!K47</f>
        <v>0.154285840721018</v>
      </c>
      <c r="H47" s="120">
        <f>'Italy-main'!H48/'Italy-main'!G47</f>
        <v>0.0127037111845812</v>
      </c>
      <c r="I47" s="120">
        <f>('Italy-main'!H47-'Italy-main'!H46)/'Italy-main'!H46</f>
        <v>-0.546625450798557</v>
      </c>
      <c r="J47" s="120">
        <f>'Italy-main'!E47/'Italy-main'!K47</f>
        <v>0.239774017966457</v>
      </c>
      <c r="K47" s="121">
        <f>'Italy-main'!J47-'Italy-main'!J46</f>
        <v>604</v>
      </c>
      <c r="L47" s="120">
        <f>(K47-K46)/K46</f>
        <v>-0.050314465408805</v>
      </c>
      <c r="M47" s="120">
        <f>K47/'Italy-main'!J46</f>
        <v>0.0365551050051443</v>
      </c>
      <c r="N47" s="133">
        <v>0.9216</v>
      </c>
      <c r="O47" s="134">
        <v>0.9316</v>
      </c>
      <c r="P47" s="121">
        <f>'Italy-main'!L47-'Italy-main'!L46</f>
        <v>33713</v>
      </c>
      <c r="Q47" s="120">
        <f>R47/P47</f>
        <v>0.09014326817548129</v>
      </c>
      <c r="R47" s="122">
        <f>'Italy-main'!K47-'Italy-main'!K46</f>
        <v>3039</v>
      </c>
    </row>
    <row r="48" ht="24.6" customHeight="1">
      <c r="B48" s="140">
        <v>43929</v>
      </c>
      <c r="C48" s="117">
        <f>'Italy-main'!J48/'Italy-main'!K48</f>
        <v>0.126730358193112</v>
      </c>
      <c r="D48" s="117">
        <f>'Italy-main'!J48/'Italy-main'!I48</f>
        <v>0.666981238911328</v>
      </c>
      <c r="E48" s="117">
        <f>'Italy-main'!K48/'Italy-main'!L48</f>
        <v>0.172739042899179</v>
      </c>
      <c r="F48" s="117">
        <f>'Italy-main'!D48/'Italy-main'!K48</f>
        <v>0.0264879287343461</v>
      </c>
      <c r="G48" s="117">
        <f>('Italy-main'!J48+'Italy-main'!D48)/'Italy-main'!K48</f>
        <v>0.153218286927458</v>
      </c>
      <c r="H48" s="117">
        <f>'Italy-main'!H49/'Italy-main'!G48</f>
        <v>0.0169532447355714</v>
      </c>
      <c r="I48" s="117">
        <f>('Italy-main'!H48-'Italy-main'!H47)/'Italy-main'!H47</f>
        <v>0.357954545454545</v>
      </c>
      <c r="J48" s="117">
        <f>'Italy-main'!E48/'Italy-main'!K48</f>
        <v>0.23079571373241</v>
      </c>
      <c r="K48" s="118">
        <f>'Italy-main'!J48-'Italy-main'!J47</f>
        <v>542</v>
      </c>
      <c r="L48" s="117">
        <f>(K48-K47)/K47</f>
        <v>-0.102649006622517</v>
      </c>
      <c r="M48" s="117">
        <f>K48/'Italy-main'!J47</f>
        <v>0.03164593916039</v>
      </c>
      <c r="N48" s="135">
        <v>0.9169</v>
      </c>
      <c r="O48" s="136">
        <v>0.927</v>
      </c>
      <c r="P48" s="118">
        <f>'Italy-main'!L48-'Italy-main'!L47</f>
        <v>51680</v>
      </c>
      <c r="Q48" s="117">
        <f>R48/P48</f>
        <v>0.07422600619195049</v>
      </c>
      <c r="R48" s="119">
        <f>'Italy-main'!K48-'Italy-main'!K47</f>
        <v>3836</v>
      </c>
    </row>
    <row r="49" ht="24.6" customHeight="1">
      <c r="B49" s="140">
        <v>43930</v>
      </c>
      <c r="C49" s="120">
        <f>'Italy-main'!J49/'Italy-main'!K49</f>
        <v>0.127268043390472</v>
      </c>
      <c r="D49" s="120">
        <f>'Italy-main'!J49/'Italy-main'!I49</f>
        <v>0.64204425711275</v>
      </c>
      <c r="E49" s="120">
        <f>'Italy-main'!K49/'Italy-main'!L49</f>
        <v>0.168304684140155</v>
      </c>
      <c r="F49" s="120">
        <f>'Italy-main'!D49/'Italy-main'!K49</f>
        <v>0.0250999122721513</v>
      </c>
      <c r="G49" s="120">
        <f>('Italy-main'!J49+'Italy-main'!D49)/'Italy-main'!K49</f>
        <v>0.152367955662624</v>
      </c>
      <c r="H49" s="120">
        <f>'Italy-main'!H50/'Italy-main'!G49</f>
        <v>0.0144100250833531</v>
      </c>
      <c r="I49" s="120">
        <f>('Italy-main'!H49-'Italy-main'!H48)/'Italy-main'!H48</f>
        <v>0.351464435146444</v>
      </c>
      <c r="J49" s="120">
        <f>'Italy-main'!E49/'Italy-main'!K49</f>
        <v>0.222828735744225</v>
      </c>
      <c r="K49" s="121">
        <f>'Italy-main'!J49-'Italy-main'!J48</f>
        <v>610</v>
      </c>
      <c r="L49" s="120">
        <f>(K49-K48)/K48</f>
        <v>0.125461254612546</v>
      </c>
      <c r="M49" s="120">
        <f>K49/'Italy-main'!J48</f>
        <v>0.0345237421472636</v>
      </c>
      <c r="N49" s="133">
        <v>0.9123</v>
      </c>
      <c r="O49" s="134">
        <v>0.9223</v>
      </c>
      <c r="P49" s="121">
        <f>'Italy-main'!L49-'Italy-main'!L48</f>
        <v>46244</v>
      </c>
      <c r="Q49" s="120">
        <f>R49/P49</f>
        <v>0.0909090909090909</v>
      </c>
      <c r="R49" s="122">
        <f>'Italy-main'!K49-'Italy-main'!K48</f>
        <v>4204</v>
      </c>
    </row>
    <row r="50" ht="24.6" customHeight="1">
      <c r="B50" s="140">
        <v>43931</v>
      </c>
      <c r="C50" s="117">
        <f>'Italy-main'!J50/'Italy-main'!K50</f>
        <v>0.127723154692127</v>
      </c>
      <c r="D50" s="117">
        <f>'Italy-main'!J50/'Italy-main'!I50</f>
        <v>0.618913150549992</v>
      </c>
      <c r="E50" s="117">
        <f>'Italy-main'!K50/'Italy-main'!L50</f>
        <v>0.162733331569011</v>
      </c>
      <c r="F50" s="117">
        <f>'Italy-main'!D50/'Italy-main'!K50</f>
        <v>0.0236961044065132</v>
      </c>
      <c r="G50" s="117">
        <f>('Italy-main'!J50+'Italy-main'!D50)/'Italy-main'!K50</f>
        <v>0.15141925909864</v>
      </c>
      <c r="H50" s="117">
        <f>'Italy-main'!H51/'Italy-main'!G50</f>
        <v>0.0203107669451426</v>
      </c>
      <c r="I50" s="117">
        <f>('Italy-main'!H50-'Italy-main'!H49)/'Italy-main'!H49</f>
        <v>-0.135603715170279</v>
      </c>
      <c r="J50" s="117">
        <f>'Italy-main'!E50/'Italy-main'!K50</f>
        <v>0.215067388549706</v>
      </c>
      <c r="K50" s="118">
        <f>'Italy-main'!J50-'Italy-main'!J49</f>
        <v>570</v>
      </c>
      <c r="L50" s="117">
        <f>(K50-K49)/K49</f>
        <v>-0.0655737704918033</v>
      </c>
      <c r="M50" s="117">
        <f>K50/'Italy-main'!J49</f>
        <v>0.0311833251271951</v>
      </c>
      <c r="N50" s="135">
        <v>0.9077</v>
      </c>
      <c r="O50" s="136">
        <v>0.9176</v>
      </c>
      <c r="P50" s="118">
        <f>'Italy-main'!L50-'Italy-main'!L49</f>
        <v>53495</v>
      </c>
      <c r="Q50" s="117">
        <f>R50/P50</f>
        <v>0.0738573698476493</v>
      </c>
      <c r="R50" s="119">
        <f>'Italy-main'!K50-'Italy-main'!K49</f>
        <v>3951</v>
      </c>
    </row>
    <row r="51" ht="24.6" customHeight="1">
      <c r="B51" s="140">
        <v>43932</v>
      </c>
      <c r="C51" s="120">
        <f>'Italy-main'!J51/'Italy-main'!K51</f>
        <v>0.127851002488983</v>
      </c>
      <c r="D51" s="120">
        <f>'Italy-main'!J51/'Italy-main'!I51</f>
        <v>0.598389377266859</v>
      </c>
      <c r="E51" s="120">
        <f>'Italy-main'!K51/'Italy-main'!L51</f>
        <v>0.158043868380328</v>
      </c>
      <c r="F51" s="120">
        <f>'Italy-main'!D51/'Italy-main'!K51</f>
        <v>0.0222038339539374</v>
      </c>
      <c r="G51" s="120">
        <f>('Italy-main'!J51+'Italy-main'!D51)/'Italy-main'!K51</f>
        <v>0.150054836442921</v>
      </c>
      <c r="H51" s="120">
        <f>'Italy-main'!H52/'Italy-main'!G51</f>
        <v>0.0197867735790723</v>
      </c>
      <c r="I51" s="120">
        <f>('Italy-main'!H51-'Italy-main'!H50)/'Italy-main'!H50</f>
        <v>0.429799426934097</v>
      </c>
      <c r="J51" s="120">
        <f>'Italy-main'!E51/'Italy-main'!K51</f>
        <v>0.207032199171214</v>
      </c>
      <c r="K51" s="121">
        <f>'Italy-main'!J51-'Italy-main'!J50</f>
        <v>619</v>
      </c>
      <c r="L51" s="120">
        <f>(K51-K50)/K50</f>
        <v>0.0859649122807018</v>
      </c>
      <c r="M51" s="120">
        <f>K51/'Italy-main'!J50</f>
        <v>0.0328399384582736</v>
      </c>
      <c r="N51" s="133">
        <v>0.9031</v>
      </c>
      <c r="O51" s="134">
        <v>0.9129</v>
      </c>
      <c r="P51" s="121">
        <f>'Italy-main'!L51-'Italy-main'!L50</f>
        <v>56609</v>
      </c>
      <c r="Q51" s="120">
        <f>R51/P51</f>
        <v>0.0829196770831493</v>
      </c>
      <c r="R51" s="122">
        <f>'Italy-main'!K51-'Italy-main'!K50</f>
        <v>4694</v>
      </c>
    </row>
    <row r="52" ht="24.6" customHeight="1">
      <c r="B52" s="140">
        <v>43933</v>
      </c>
      <c r="C52" s="117">
        <f>'Italy-main'!J52/'Italy-main'!K52</f>
        <v>0.127261564436599</v>
      </c>
      <c r="D52" s="117">
        <f>'Italy-main'!J52/'Italy-main'!I52</f>
        <v>0.58165502323814</v>
      </c>
      <c r="E52" s="117">
        <f>'Italy-main'!K52/'Italy-main'!L52</f>
        <v>0.154785273705124</v>
      </c>
      <c r="F52" s="117">
        <f>'Italy-main'!D52/'Italy-main'!K52</f>
        <v>0.021379738173353</v>
      </c>
      <c r="G52" s="117">
        <f>('Italy-main'!J52+'Italy-main'!D52)/'Italy-main'!K52</f>
        <v>0.148641302609952</v>
      </c>
      <c r="H52" s="117">
        <f>'Italy-main'!H53/'Italy-main'!G52</f>
        <v>0.0133296822587112</v>
      </c>
      <c r="I52" s="117">
        <f>('Italy-main'!H52-'Italy-main'!H51)/'Italy-main'!H51</f>
        <v>-0.00601202404809619</v>
      </c>
      <c r="J52" s="117">
        <f>'Italy-main'!E52/'Italy-main'!K52</f>
        <v>0.199471742036159</v>
      </c>
      <c r="K52" s="118">
        <f>'Italy-main'!J52-'Italy-main'!J51</f>
        <v>431</v>
      </c>
      <c r="L52" s="117">
        <f>(K52-K51)/K51</f>
        <v>-0.303715670436187</v>
      </c>
      <c r="M52" s="117">
        <f>K52/'Italy-main'!J51</f>
        <v>0.0221388945962605</v>
      </c>
      <c r="N52" s="135">
        <v>0.8986</v>
      </c>
      <c r="O52" s="136">
        <v>0.908</v>
      </c>
      <c r="P52" s="118">
        <f>'Italy-main'!L52-'Italy-main'!L51</f>
        <v>46720</v>
      </c>
      <c r="Q52" s="117">
        <f>R52/P52</f>
        <v>0.0875856164383562</v>
      </c>
      <c r="R52" s="119">
        <f>'Italy-main'!K52-'Italy-main'!K51</f>
        <v>4092</v>
      </c>
    </row>
    <row r="53" ht="24.6" customHeight="1">
      <c r="B53" s="140">
        <v>43934</v>
      </c>
      <c r="C53" s="120">
        <f>'Italy-main'!J53/'Italy-main'!K53</f>
        <v>0.128294340379648</v>
      </c>
      <c r="D53" s="120">
        <f>'Italy-main'!J53/'Italy-main'!I53</f>
        <v>0.577536334132919</v>
      </c>
      <c r="E53" s="120">
        <f>'Italy-main'!K53/'Italy-main'!L53</f>
        <v>0.152368398429664</v>
      </c>
      <c r="F53" s="120">
        <f>'Italy-main'!D53/'Italy-main'!K53</f>
        <v>0.0204368213846887</v>
      </c>
      <c r="G53" s="120">
        <f>('Italy-main'!J53+'Italy-main'!D53)/'Italy-main'!K53</f>
        <v>0.148731161764337</v>
      </c>
      <c r="H53" s="120">
        <f>'Italy-main'!H54/'Italy-main'!G53</f>
        <v>0.00651443792464484</v>
      </c>
      <c r="I53" s="120">
        <f>('Italy-main'!H53-'Italy-main'!H52)/'Italy-main'!H52</f>
        <v>-0.313004032258065</v>
      </c>
      <c r="J53" s="120">
        <f>'Italy-main'!E53/'Italy-main'!K53</f>
        <v>0.196111988766017</v>
      </c>
      <c r="K53" s="121">
        <f>'Italy-main'!J53-'Italy-main'!J52</f>
        <v>566</v>
      </c>
      <c r="L53" s="120">
        <f>(K53-K52)/K52</f>
        <v>0.31322505800464</v>
      </c>
      <c r="M53" s="120">
        <f>K53/'Italy-main'!J52</f>
        <v>0.0284436403839389</v>
      </c>
      <c r="N53" s="133">
        <v>0.894</v>
      </c>
      <c r="O53" s="134">
        <v>0.9031</v>
      </c>
      <c r="P53" s="121">
        <f>'Italy-main'!L53-'Italy-main'!L52</f>
        <v>36717</v>
      </c>
      <c r="Q53" s="120">
        <f>R53/P53</f>
        <v>0.0858730288422257</v>
      </c>
      <c r="R53" s="122">
        <f>'Italy-main'!K53-'Italy-main'!K52</f>
        <v>3153</v>
      </c>
    </row>
    <row r="54" ht="24.6" customHeight="1">
      <c r="B54" s="140">
        <v>43935</v>
      </c>
      <c r="C54" s="117">
        <f>'Italy-main'!J54/'Italy-main'!K54</f>
        <v>0.129652651272709</v>
      </c>
      <c r="D54" s="117">
        <f>'Italy-main'!J54/'Italy-main'!I54</f>
        <v>0.567384863991382</v>
      </c>
      <c r="E54" s="117">
        <f>'Italy-main'!K54/'Italy-main'!L54</f>
        <v>0.151336187667006</v>
      </c>
      <c r="F54" s="117">
        <f>'Italy-main'!D54/'Italy-main'!K54</f>
        <v>0.0196076017921323</v>
      </c>
      <c r="G54" s="117">
        <f>('Italy-main'!J54+'Italy-main'!D54)/'Italy-main'!K54</f>
        <v>0.149260253064842</v>
      </c>
      <c r="H54" s="117">
        <f>'Italy-main'!H55/'Italy-main'!G54</f>
        <v>0.0108063015984121</v>
      </c>
      <c r="I54" s="117">
        <f>('Italy-main'!H54-'Italy-main'!H53)/'Italy-main'!H53</f>
        <v>-0.50476889214967</v>
      </c>
      <c r="J54" s="117">
        <f>'Italy-main'!E54/'Italy-main'!K54</f>
        <v>0.191995716606765</v>
      </c>
      <c r="K54" s="118">
        <f>'Italy-main'!J54-'Italy-main'!J53</f>
        <v>602</v>
      </c>
      <c r="L54" s="117">
        <f>(K54-K53)/K53</f>
        <v>0.06360424028268551</v>
      </c>
      <c r="M54" s="117">
        <f>K54/'Italy-main'!J53</f>
        <v>0.0294160762277058</v>
      </c>
      <c r="N54" s="135">
        <v>0.8894</v>
      </c>
      <c r="O54" s="136">
        <v>0.8983</v>
      </c>
      <c r="P54" s="118">
        <f>'Italy-main'!L54-'Italy-main'!L53</f>
        <v>26779</v>
      </c>
      <c r="Q54" s="117">
        <f>R54/P54</f>
        <v>0.11098248627656</v>
      </c>
      <c r="R54" s="119">
        <f>'Italy-main'!K54-'Italy-main'!K53</f>
        <v>2972</v>
      </c>
    </row>
    <row r="55" ht="24.6" customHeight="1">
      <c r="B55" s="140">
        <v>43936</v>
      </c>
      <c r="C55" s="120">
        <f>'Italy-main'!J55/'Italy-main'!K55</f>
        <v>0.13105870243105</v>
      </c>
      <c r="D55" s="120">
        <f>'Italy-main'!J55/'Italy-main'!I55</f>
        <v>0.568229549511708</v>
      </c>
      <c r="E55" s="120">
        <f>'Italy-main'!K55/'Italy-main'!L55</f>
        <v>0.147802406291726</v>
      </c>
      <c r="F55" s="120">
        <f>'Italy-main'!D55/'Italy-main'!K55</f>
        <v>0.0186430928521692</v>
      </c>
      <c r="G55" s="120">
        <f>('Italy-main'!J55+'Italy-main'!D55)/'Italy-main'!K55</f>
        <v>0.149701795283219</v>
      </c>
      <c r="H55" s="120">
        <f>'Italy-main'!H56/'Italy-main'!G55</f>
        <v>0.0112789087252651</v>
      </c>
      <c r="I55" s="120">
        <f>('Italy-main'!H55-'Italy-main'!H54)/'Italy-main'!H54</f>
        <v>0.66962962962963</v>
      </c>
      <c r="J55" s="120">
        <f>'Italy-main'!E55/'Italy-main'!K55</f>
        <v>0.1860191940904</v>
      </c>
      <c r="K55" s="121">
        <f>'Italy-main'!J55-'Italy-main'!J54</f>
        <v>578</v>
      </c>
      <c r="L55" s="120">
        <f>(K55-K54)/K54</f>
        <v>-0.0398671096345515</v>
      </c>
      <c r="M55" s="120">
        <f>K55/'Italy-main'!J54</f>
        <v>0.0274362747424883</v>
      </c>
      <c r="N55" s="133">
        <v>0.8847</v>
      </c>
      <c r="O55" s="134">
        <v>0.8935</v>
      </c>
      <c r="P55" s="121">
        <f>'Italy-main'!L55-'Italy-main'!L54</f>
        <v>43715</v>
      </c>
      <c r="Q55" s="120">
        <f>R55/P55</f>
        <v>0.0610088070456365</v>
      </c>
      <c r="R55" s="122">
        <f>'Italy-main'!K55-'Italy-main'!K54</f>
        <v>2667</v>
      </c>
    </row>
    <row r="56" ht="24.6" customHeight="1">
      <c r="B56" s="140">
        <v>43937</v>
      </c>
      <c r="C56" s="117">
        <f>'Italy-main'!J56/'Italy-main'!K56</f>
        <v>0.131229245713</v>
      </c>
      <c r="D56" s="117">
        <f>'Italy-main'!J56/'Italy-main'!I56</f>
        <v>0.551986853899014</v>
      </c>
      <c r="E56" s="117">
        <f>'Italy-main'!K56/'Italy-main'!L56</f>
        <v>0.143364366859215</v>
      </c>
      <c r="F56" s="117">
        <f>'Italy-main'!D56/'Italy-main'!K56</f>
        <v>0.0173788482369585</v>
      </c>
      <c r="G56" s="117">
        <f>('Italy-main'!J56+'Italy-main'!D56)/'Italy-main'!K56</f>
        <v>0.148608093949959</v>
      </c>
      <c r="H56" s="117">
        <f>'Italy-main'!H57/'Italy-main'!G56</f>
        <v>0.00332998771187633</v>
      </c>
      <c r="I56" s="117">
        <f>('Italy-main'!H56-'Italy-main'!H55)/'Italy-main'!H55</f>
        <v>0.0550133096716948</v>
      </c>
      <c r="J56" s="117">
        <f>'Italy-main'!E56/'Italy-main'!K56</f>
        <v>0.176564599475557</v>
      </c>
      <c r="K56" s="118">
        <f>'Italy-main'!J56-'Italy-main'!J55</f>
        <v>525</v>
      </c>
      <c r="L56" s="117">
        <f>(K56-K55)/K55</f>
        <v>-0.0916955017301038</v>
      </c>
      <c r="M56" s="117">
        <f>K56/'Italy-main'!J55</f>
        <v>0.0242550242550243</v>
      </c>
      <c r="N56" s="135">
        <v>0.88</v>
      </c>
      <c r="O56" s="136">
        <v>0.8887</v>
      </c>
      <c r="P56" s="118">
        <f>'Italy-main'!L56-'Italy-main'!L55</f>
        <v>60999</v>
      </c>
      <c r="Q56" s="117">
        <f>R56/P56</f>
        <v>0.0620665912555944</v>
      </c>
      <c r="R56" s="119">
        <f>'Italy-main'!K56-'Italy-main'!K55</f>
        <v>3786</v>
      </c>
    </row>
    <row r="57" ht="24.6" customHeight="1">
      <c r="B57" s="140">
        <v>43938</v>
      </c>
      <c r="C57" s="120">
        <f>'Italy-main'!J57/'Italy-main'!K57</f>
        <v>0.131905540670633</v>
      </c>
      <c r="D57" s="120">
        <f>'Italy-main'!J57/'Italy-main'!I57</f>
        <v>0.532333185105437</v>
      </c>
      <c r="E57" s="120">
        <f>'Italy-main'!K57/'Italy-main'!L57</f>
        <v>0.138600507351452</v>
      </c>
      <c r="F57" s="120">
        <f>'Italy-main'!D57/'Italy-main'!K57</f>
        <v>0.0163076887388798</v>
      </c>
      <c r="G57" s="120">
        <f>('Italy-main'!J57+'Italy-main'!D57)/'Italy-main'!K57</f>
        <v>0.148213229409513</v>
      </c>
      <c r="H57" s="120">
        <f>'Italy-main'!H58/'Italy-main'!G57</f>
        <v>0.00756343374282455</v>
      </c>
      <c r="I57" s="120">
        <f>('Italy-main'!H57-'Italy-main'!H56)/'Italy-main'!H56</f>
        <v>-0.701429772918419</v>
      </c>
      <c r="J57" s="120">
        <f>'Italy-main'!E57/'Italy-main'!K57</f>
        <v>0.165848962501595</v>
      </c>
      <c r="K57" s="121">
        <f>'Italy-main'!J57-'Italy-main'!J56</f>
        <v>575</v>
      </c>
      <c r="L57" s="120">
        <f>(K57-K56)/K56</f>
        <v>0.09523809523809521</v>
      </c>
      <c r="M57" s="120">
        <f>K57/'Italy-main'!J56</f>
        <v>0.025935949481281</v>
      </c>
      <c r="N57" s="133">
        <v>0.8754</v>
      </c>
      <c r="O57" s="134">
        <v>0.8839</v>
      </c>
      <c r="P57" s="121">
        <f>'Italy-main'!L57-'Italy-main'!L56</f>
        <v>65705</v>
      </c>
      <c r="Q57" s="120">
        <f>R57/P57</f>
        <v>0.0531618598280192</v>
      </c>
      <c r="R57" s="122">
        <f>'Italy-main'!K57-'Italy-main'!K56</f>
        <v>3493</v>
      </c>
    </row>
    <row r="58" ht="24.6" customHeight="1">
      <c r="B58" s="140">
        <v>43939</v>
      </c>
      <c r="C58" s="117">
        <f>'Italy-main'!J58/'Italy-main'!K58</f>
        <v>0.132027852778173</v>
      </c>
      <c r="D58" s="117">
        <f>'Italy-main'!J58/'Italy-main'!I58</f>
        <v>0.516994235092483</v>
      </c>
      <c r="E58" s="117">
        <f>'Italy-main'!K58/'Italy-main'!L58</f>
        <v>0.13472243387937</v>
      </c>
      <c r="F58" s="117">
        <f>'Italy-main'!D58/'Italy-main'!K58</f>
        <v>0.0155350291317323</v>
      </c>
      <c r="G58" s="117">
        <f>('Italy-main'!J58+'Italy-main'!D58)/'Italy-main'!K58</f>
        <v>0.147562881909905</v>
      </c>
      <c r="H58" s="117">
        <f>'Italy-main'!H59/'Italy-main'!G58</f>
        <v>0.00450956194152416</v>
      </c>
      <c r="I58" s="117">
        <f>('Italy-main'!H58-'Italy-main'!H57)/'Italy-main'!H57</f>
        <v>1.27887323943662</v>
      </c>
      <c r="J58" s="117">
        <f>'Italy-main'!E58/'Italy-main'!K58</f>
        <v>0.157680829899105</v>
      </c>
      <c r="K58" s="118">
        <f>'Italy-main'!J58-'Italy-main'!J57</f>
        <v>482</v>
      </c>
      <c r="L58" s="117">
        <f>(K58-K57)/K57</f>
        <v>-0.161739130434783</v>
      </c>
      <c r="M58" s="117">
        <f>K58/'Italy-main'!J57</f>
        <v>0.0211914706528907</v>
      </c>
      <c r="N58" s="135">
        <v>0.8709</v>
      </c>
      <c r="O58" s="136">
        <v>0.8791</v>
      </c>
      <c r="P58" s="118">
        <f>'Italy-main'!L58-'Italy-main'!L57</f>
        <v>61725</v>
      </c>
      <c r="Q58" s="117">
        <f>R58/P58</f>
        <v>0.0565573106520859</v>
      </c>
      <c r="R58" s="119">
        <f>'Italy-main'!K58-'Italy-main'!K57</f>
        <v>3491</v>
      </c>
    </row>
    <row r="59" ht="24.6" customHeight="1">
      <c r="B59" s="140">
        <v>43940</v>
      </c>
      <c r="C59" s="120">
        <f>'Italy-main'!J59/'Italy-main'!K59</f>
        <v>0.132199450193326</v>
      </c>
      <c r="D59" s="120">
        <f>'Italy-main'!J59/'Italy-main'!I59</f>
        <v>0.50281585378812</v>
      </c>
      <c r="E59" s="120">
        <f>'Italy-main'!K59/'Italy-main'!L59</f>
        <v>0.131932613905514</v>
      </c>
      <c r="F59" s="120">
        <f>'Italy-main'!D59/'Italy-main'!K59</f>
        <v>0.0147229734260108</v>
      </c>
      <c r="G59" s="120">
        <f>('Italy-main'!J59+'Italy-main'!D59)/'Italy-main'!K59</f>
        <v>0.146922423619337</v>
      </c>
      <c r="H59" s="120">
        <f>'Italy-main'!H60/'Italy-main'!G59</f>
        <v>-0.000184745559178621</v>
      </c>
      <c r="I59" s="120">
        <f>('Italy-main'!H59-'Italy-main'!H58)/'Italy-main'!H58</f>
        <v>-0.399258343634116</v>
      </c>
      <c r="J59" s="120">
        <f>'Italy-main'!E59/'Italy-main'!K59</f>
        <v>0.154594014706211</v>
      </c>
      <c r="K59" s="121">
        <f>'Italy-main'!J59-'Italy-main'!J58</f>
        <v>433</v>
      </c>
      <c r="L59" s="120">
        <f>(K59-K58)/K58</f>
        <v>-0.101659751037344</v>
      </c>
      <c r="M59" s="120">
        <f>K59/'Italy-main'!J58</f>
        <v>0.0186420975588754</v>
      </c>
      <c r="N59" s="133">
        <v>0.8663</v>
      </c>
      <c r="O59" s="134">
        <v>0.8742</v>
      </c>
      <c r="P59" s="121">
        <f>'Italy-main'!L59-'Italy-main'!L58</f>
        <v>50708</v>
      </c>
      <c r="Q59" s="120">
        <f>R59/P59</f>
        <v>0.0600891378086298</v>
      </c>
      <c r="R59" s="122">
        <f>'Italy-main'!K59-'Italy-main'!K58</f>
        <v>3047</v>
      </c>
    </row>
    <row r="60" ht="24.6" customHeight="1">
      <c r="B60" s="140">
        <v>43941</v>
      </c>
      <c r="C60" s="117">
        <f>'Italy-main'!J60/'Italy-main'!K60</f>
        <v>0.133058909219326</v>
      </c>
      <c r="D60" s="117">
        <f>'Italy-main'!J60/'Italy-main'!I60</f>
        <v>0.493360885488062</v>
      </c>
      <c r="E60" s="117">
        <f>'Italy-main'!K60/'Italy-main'!L60</f>
        <v>0.12963153708377</v>
      </c>
      <c r="F60" s="117">
        <f>'Italy-main'!D60/'Italy-main'!K60</f>
        <v>0.0141975853620853</v>
      </c>
      <c r="G60" s="117">
        <f>('Italy-main'!J60+'Italy-main'!D60)/'Italy-main'!K60</f>
        <v>0.147256494581411</v>
      </c>
      <c r="H60" s="117">
        <f>'Italy-main'!H61/'Italy-main'!G60</f>
        <v>-0.00487818398514371</v>
      </c>
      <c r="I60" s="117">
        <f>('Italy-main'!H60-'Italy-main'!H59)/'Italy-main'!H59</f>
        <v>-1.04115226337449</v>
      </c>
      <c r="J60" s="117">
        <f>'Italy-main'!E60/'Italy-main'!K60</f>
        <v>0.151626680203942</v>
      </c>
      <c r="K60" s="118">
        <f>'Italy-main'!J60-'Italy-main'!J59</f>
        <v>454</v>
      </c>
      <c r="L60" s="117">
        <f>(K60-K59)/K59</f>
        <v>0.0484988452655889</v>
      </c>
      <c r="M60" s="117">
        <f>K60/'Italy-main'!J59</f>
        <v>0.0191885038038884</v>
      </c>
      <c r="N60" s="135">
        <v>0.8617</v>
      </c>
      <c r="O60" s="136">
        <v>0.8694</v>
      </c>
      <c r="P60" s="118">
        <f>'Italy-main'!L60-'Italy-main'!L59</f>
        <v>41483</v>
      </c>
      <c r="Q60" s="117">
        <f>R60/P60</f>
        <v>0.0543837234529807</v>
      </c>
      <c r="R60" s="119">
        <f>'Italy-main'!K60-'Italy-main'!K59</f>
        <v>2256</v>
      </c>
    </row>
    <row r="61" ht="24.6" customHeight="1">
      <c r="B61" s="140">
        <v>43942</v>
      </c>
      <c r="C61" s="120">
        <f>'Italy-main'!J61/'Italy-main'!K61</f>
        <v>0.133987834113407</v>
      </c>
      <c r="D61" s="120">
        <f>'Italy-main'!J61/'Italy-main'!I61</f>
        <v>0.477674418604651</v>
      </c>
      <c r="E61" s="120">
        <f>'Italy-main'!K61/'Italy-main'!L61</f>
        <v>0.126853773747543</v>
      </c>
      <c r="F61" s="120">
        <f>'Italy-main'!D61/'Italy-main'!K61</f>
        <v>0.0134324869398827</v>
      </c>
      <c r="G61" s="120">
        <f>('Italy-main'!J61+'Italy-main'!D61)/'Italy-main'!K61</f>
        <v>0.14742032105329</v>
      </c>
      <c r="H61" s="120">
        <f>'Italy-main'!H62/'Italy-main'!G61</f>
        <v>-9.28427522305471e-05</v>
      </c>
      <c r="I61" s="120">
        <f>('Italy-main'!H61-'Italy-main'!H60)/'Italy-main'!H60</f>
        <v>25.4</v>
      </c>
      <c r="J61" s="120">
        <f>'Italy-main'!E61/'Italy-main'!K61</f>
        <v>0.144626189816098</v>
      </c>
      <c r="K61" s="121">
        <f>'Italy-main'!J61-'Italy-main'!J60</f>
        <v>534</v>
      </c>
      <c r="L61" s="120">
        <f>(K61-K60)/K60</f>
        <v>0.176211453744493</v>
      </c>
      <c r="M61" s="120">
        <f>K61/'Italy-main'!J60</f>
        <v>0.022144812142324</v>
      </c>
      <c r="N61" s="133">
        <v>0.8571</v>
      </c>
      <c r="O61" s="134">
        <v>0.8647</v>
      </c>
      <c r="P61" s="121">
        <f>'Italy-main'!L61-'Italy-main'!L60</f>
        <v>52126</v>
      </c>
      <c r="Q61" s="120">
        <f>R61/P61</f>
        <v>0.0523539116755554</v>
      </c>
      <c r="R61" s="122">
        <f>'Italy-main'!K61-'Italy-main'!K60</f>
        <v>2729</v>
      </c>
    </row>
    <row r="62" ht="24.6" customHeight="1">
      <c r="B62" s="140">
        <v>43943</v>
      </c>
      <c r="C62" s="117">
        <f>'Italy-main'!J62/'Italy-main'!K62</f>
        <v>0.133910221164061</v>
      </c>
      <c r="D62" s="117">
        <f>'Italy-main'!J62/'Italy-main'!I62</f>
        <v>0.459912362722989</v>
      </c>
      <c r="E62" s="117">
        <f>'Italy-main'!K62/'Italy-main'!L62</f>
        <v>0.123791096123512</v>
      </c>
      <c r="F62" s="117">
        <f>'Italy-main'!D62/'Italy-main'!K62</f>
        <v>0.012726408899945</v>
      </c>
      <c r="G62" s="117">
        <f>('Italy-main'!J62+'Italy-main'!D62)/'Italy-main'!K62</f>
        <v>0.146636630064006</v>
      </c>
      <c r="H62" s="117">
        <f>'Italy-main'!H63/'Italy-main'!G62</f>
        <v>-0.00790165182592225</v>
      </c>
      <c r="I62" s="117">
        <f>('Italy-main'!H62-'Italy-main'!H61)/'Italy-main'!H61</f>
        <v>-0.981060606060606</v>
      </c>
      <c r="J62" s="117">
        <f>'Italy-main'!E62/'Italy-main'!K62</f>
        <v>0.139803658842559</v>
      </c>
      <c r="K62" s="118">
        <f>'Italy-main'!J62-'Italy-main'!J61</f>
        <v>437</v>
      </c>
      <c r="L62" s="117">
        <f>(K62-K61)/K61</f>
        <v>-0.181647940074906</v>
      </c>
      <c r="M62" s="117">
        <f>K62/'Italy-main'!J61</f>
        <v>0.0177296332359623</v>
      </c>
      <c r="N62" s="135">
        <v>0.8526</v>
      </c>
      <c r="O62" s="136">
        <v>0.8599</v>
      </c>
      <c r="P62" s="118">
        <f>'Italy-main'!L62-'Italy-main'!L61</f>
        <v>63101</v>
      </c>
      <c r="Q62" s="117">
        <f>R62/P62</f>
        <v>0.0534064436379772</v>
      </c>
      <c r="R62" s="119">
        <f>'Italy-main'!K62-'Italy-main'!K61</f>
        <v>3370</v>
      </c>
    </row>
    <row r="63" ht="24.6" customHeight="1">
      <c r="B63" s="140">
        <v>43944</v>
      </c>
      <c r="C63" s="120">
        <f>'Italy-main'!J63/'Italy-main'!K63</f>
        <v>0.13448753243882</v>
      </c>
      <c r="D63" s="120">
        <f>'Italy-main'!J63/'Italy-main'!I63</f>
        <v>0.443743921078227</v>
      </c>
      <c r="E63" s="120">
        <f>'Italy-main'!K63/'Italy-main'!L63</f>
        <v>0.120243001337419</v>
      </c>
      <c r="F63" s="120">
        <f>'Italy-main'!D63/'Italy-main'!K63</f>
        <v>0.0119332747285141</v>
      </c>
      <c r="G63" s="120">
        <f>('Italy-main'!J63+'Italy-main'!D63)/'Italy-main'!K63</f>
        <v>0.146420807167334</v>
      </c>
      <c r="H63" s="120">
        <f>'Italy-main'!H64/'Italy-main'!G63</f>
        <v>-0.00300426774483378</v>
      </c>
      <c r="I63" s="120">
        <f>('Italy-main'!H63-'Italy-main'!H62)/'Italy-main'!H62</f>
        <v>84.09999999999999</v>
      </c>
      <c r="J63" s="120">
        <f>'Italy-main'!E63/'Italy-main'!K63</f>
        <v>0.132324067104273</v>
      </c>
      <c r="K63" s="121">
        <f>'Italy-main'!J63-'Italy-main'!J62</f>
        <v>464</v>
      </c>
      <c r="L63" s="120">
        <f>(K63-K62)/K62</f>
        <v>0.0617848970251716</v>
      </c>
      <c r="M63" s="120">
        <f>K63/'Italy-main'!J62</f>
        <v>0.0184971098265896</v>
      </c>
      <c r="N63" s="133"/>
      <c r="O63" s="134"/>
      <c r="P63" s="121">
        <f>'Italy-main'!L63-'Italy-main'!L62</f>
        <v>66658</v>
      </c>
      <c r="Q63" s="120">
        <f>R63/P63</f>
        <v>0.0396951603708482</v>
      </c>
      <c r="R63" s="122">
        <f>'Italy-main'!K63-'Italy-main'!K62</f>
        <v>2646</v>
      </c>
    </row>
    <row r="64" ht="24.6" customHeight="1">
      <c r="B64" s="140">
        <v>43945</v>
      </c>
      <c r="C64" s="117">
        <f>'Italy-main'!J64/'Italy-main'!K64</f>
        <v>0.134558587313595</v>
      </c>
      <c r="D64" s="117">
        <f>'Italy-main'!J64/'Italy-main'!I64</f>
        <v>0.429253859631723</v>
      </c>
      <c r="E64" s="117">
        <f>'Italy-main'!K64/'Italy-main'!L64</f>
        <v>0.117510454493423</v>
      </c>
      <c r="F64" s="117">
        <f>'Italy-main'!D64/'Italy-main'!K64</f>
        <v>0.0112594173912142</v>
      </c>
      <c r="G64" s="117">
        <f>('Italy-main'!J64+'Italy-main'!D64)/'Italy-main'!K64</f>
        <v>0.145818004704809</v>
      </c>
      <c r="H64" s="117">
        <f>'Italy-main'!H65/'Italy-main'!G64</f>
        <v>-0.00638335820965577</v>
      </c>
      <c r="I64" s="117">
        <f>('Italy-main'!H64-'Italy-main'!H63)/'Italy-main'!H63</f>
        <v>-0.622796709753231</v>
      </c>
      <c r="J64" s="117">
        <f>'Italy-main'!E64/'Italy-main'!K64</f>
        <v>0.125604941086251</v>
      </c>
      <c r="K64" s="118">
        <f>'Italy-main'!J64-'Italy-main'!J63</f>
        <v>420</v>
      </c>
      <c r="L64" s="117">
        <f>(K64-K63)/K63</f>
        <v>-0.0948275862068966</v>
      </c>
      <c r="M64" s="117">
        <f>K64/'Italy-main'!J63</f>
        <v>0.0164389995694548</v>
      </c>
      <c r="N64" s="135"/>
      <c r="O64" s="136"/>
      <c r="P64" s="118">
        <f>'Italy-main'!L64-'Italy-main'!L63</f>
        <v>62447</v>
      </c>
      <c r="Q64" s="117">
        <f>R64/P64</f>
        <v>0.0483770237161113</v>
      </c>
      <c r="R64" s="119">
        <f>'Italy-main'!K64-'Italy-main'!K63</f>
        <v>3021</v>
      </c>
    </row>
    <row r="65" ht="24.6" customHeight="1">
      <c r="B65" s="140">
        <v>43946</v>
      </c>
      <c r="C65" s="120">
        <f>'Italy-main'!J65/'Italy-main'!K65</f>
        <v>0.13505945707982</v>
      </c>
      <c r="D65" s="120">
        <f>'Italy-main'!J65/'Italy-main'!I65</f>
        <v>0.417997465145754</v>
      </c>
      <c r="E65" s="120">
        <f>'Italy-main'!K65/'Italy-main'!L65</f>
        <v>0.114391334059048</v>
      </c>
      <c r="F65" s="120">
        <f>'Italy-main'!D65/'Italy-main'!K65</f>
        <v>0.0107601189653496</v>
      </c>
      <c r="G65" s="120">
        <f>('Italy-main'!J65+'Italy-main'!D65)/'Italy-main'!K65</f>
        <v>0.14581957604517</v>
      </c>
      <c r="H65" s="120">
        <f>'Italy-main'!H66/'Italy-main'!G65</f>
        <v>0.0024185853165418</v>
      </c>
      <c r="I65" s="120">
        <f>('Italy-main'!H65-'Italy-main'!H64)/'Italy-main'!H64</f>
        <v>1.1183800623053</v>
      </c>
      <c r="J65" s="120">
        <f>'Italy-main'!E65/'Italy-main'!K65</f>
        <v>0.120987350973376</v>
      </c>
      <c r="K65" s="121">
        <f>'Italy-main'!J65-'Italy-main'!J64</f>
        <v>415</v>
      </c>
      <c r="L65" s="120">
        <f>(K65-K64)/K64</f>
        <v>-0.0119047619047619</v>
      </c>
      <c r="M65" s="120">
        <f>K65/'Italy-main'!J64</f>
        <v>0.0159805922445993</v>
      </c>
      <c r="N65" s="133"/>
      <c r="O65" s="134"/>
      <c r="P65" s="121">
        <f>'Italy-main'!L65-'Italy-main'!L64</f>
        <v>65387</v>
      </c>
      <c r="Q65" s="120">
        <f>R65/P65</f>
        <v>0.0360469206417178</v>
      </c>
      <c r="R65" s="122">
        <f>'Italy-main'!K65-'Italy-main'!K64</f>
        <v>2357</v>
      </c>
    </row>
    <row r="66" ht="24.6" customHeight="1">
      <c r="B66" s="140">
        <v>43947</v>
      </c>
      <c r="C66" s="117">
        <f>'Italy-main'!J66/'Italy-main'!K66</f>
        <v>0.134786897685595</v>
      </c>
      <c r="D66" s="117">
        <f>'Italy-main'!J66/'Italy-main'!I66</f>
        <v>0.410362247412518</v>
      </c>
      <c r="E66" s="117">
        <f>'Italy-main'!K66/'Italy-main'!L66</f>
        <v>0.112464932048822</v>
      </c>
      <c r="F66" s="117">
        <f>'Italy-main'!D66/'Italy-main'!K66</f>
        <v>0.0101631465789807</v>
      </c>
      <c r="G66" s="117">
        <f>('Italy-main'!J66+'Italy-main'!D66)/'Italy-main'!K66</f>
        <v>0.144950044264576</v>
      </c>
      <c r="H66" s="117">
        <f>'Italy-main'!H67/'Italy-main'!G66</f>
        <v>-0.0027331932179109</v>
      </c>
      <c r="I66" s="117">
        <f>('Italy-main'!H66-'Italy-main'!H65)/'Italy-main'!H65</f>
        <v>-1.37647058823529</v>
      </c>
      <c r="J66" s="117">
        <f>'Italy-main'!E66/'Italy-main'!K66</f>
        <v>0.118280005058809</v>
      </c>
      <c r="K66" s="118">
        <f>'Italy-main'!J66-'Italy-main'!J65</f>
        <v>260</v>
      </c>
      <c r="L66" s="117">
        <f>(K66-K65)/K65</f>
        <v>-0.373493975903614</v>
      </c>
      <c r="M66" s="117">
        <f>K66/'Italy-main'!J65</f>
        <v>0.00985445724681625</v>
      </c>
      <c r="N66" s="135"/>
      <c r="O66" s="136"/>
      <c r="P66" s="118">
        <f>'Italy-main'!L66-'Italy-main'!L65</f>
        <v>49916</v>
      </c>
      <c r="Q66" s="117">
        <f>R66/P66</f>
        <v>0.0465582178059139</v>
      </c>
      <c r="R66" s="119">
        <f>'Italy-main'!K66-'Italy-main'!K65</f>
        <v>2324</v>
      </c>
    </row>
    <row r="67" ht="24.6" customHeight="1">
      <c r="B67" s="140">
        <v>43948</v>
      </c>
      <c r="C67" s="120">
        <f>'Italy-main'!J67/'Italy-main'!K67</f>
        <v>0.135281374427071</v>
      </c>
      <c r="D67" s="120">
        <f>'Italy-main'!J67/'Italy-main'!I67</f>
        <v>0.404914145052834</v>
      </c>
      <c r="E67" s="120">
        <f>'Italy-main'!K67/'Italy-main'!L67</f>
        <v>0.111425509397864</v>
      </c>
      <c r="F67" s="120">
        <f>'Italy-main'!D67/'Italy-main'!K67</f>
        <v>0.00980873960704865</v>
      </c>
      <c r="G67" s="120">
        <f>('Italy-main'!J67+'Italy-main'!D67)/'Italy-main'!K67</f>
        <v>0.14509011403412</v>
      </c>
      <c r="H67" s="120">
        <f>'Italy-main'!H68/'Italy-main'!G67</f>
        <v>-0.00574598584294935</v>
      </c>
      <c r="I67" s="120">
        <f>('Italy-main'!H67-'Italy-main'!H66)/'Italy-main'!H66</f>
        <v>-2.1328125</v>
      </c>
      <c r="J67" s="120">
        <f>'Italy-main'!E67/'Italy-main'!K67</f>
        <v>0.111872787266691</v>
      </c>
      <c r="K67" s="121">
        <f>'Italy-main'!J67-'Italy-main'!J66</f>
        <v>333</v>
      </c>
      <c r="L67" s="120">
        <f>(K67-K66)/K66</f>
        <v>0.280769230769231</v>
      </c>
      <c r="M67" s="120">
        <f>K67/'Italy-main'!J66</f>
        <v>0.0124981234048942</v>
      </c>
      <c r="N67" s="133"/>
      <c r="O67" s="134"/>
      <c r="P67" s="121">
        <f>'Italy-main'!L67-'Italy-main'!L66</f>
        <v>32003</v>
      </c>
      <c r="Q67" s="120">
        <f>R67/P67</f>
        <v>0.0543386557510233</v>
      </c>
      <c r="R67" s="122">
        <f>'Italy-main'!K67-'Italy-main'!K66</f>
        <v>1739</v>
      </c>
    </row>
    <row r="68" ht="24.6" customHeight="1">
      <c r="B68" s="140">
        <v>43949</v>
      </c>
      <c r="C68" s="117">
        <f>'Italy-main'!J68/'Italy-main'!K68</f>
        <v>0.135773305873303</v>
      </c>
      <c r="D68" s="117">
        <f>'Italy-main'!J68/'Italy-main'!I68</f>
        <v>0.39684657895882</v>
      </c>
      <c r="E68" s="117">
        <f>'Italy-main'!K68/'Italy-main'!L68</f>
        <v>0.109102436795251</v>
      </c>
      <c r="F68" s="117">
        <f>'Italy-main'!D68/'Italy-main'!K68</f>
        <v>0.009245428153147561</v>
      </c>
      <c r="G68" s="117">
        <f>('Italy-main'!J68+'Italy-main'!D68)/'Italy-main'!K68</f>
        <v>0.145018734026451</v>
      </c>
      <c r="H68" s="117">
        <f>'Italy-main'!H69/'Italy-main'!G68</f>
        <v>-0.00520887790504254</v>
      </c>
      <c r="I68" s="117">
        <f>('Italy-main'!H68-'Italy-main'!H67)/'Italy-main'!H67</f>
        <v>1.09655172413793</v>
      </c>
      <c r="J68" s="117">
        <f>'Italy-main'!E68/'Italy-main'!K68</f>
        <v>0.107123892707377</v>
      </c>
      <c r="K68" s="118">
        <f>'Italy-main'!J68-'Italy-main'!J67</f>
        <v>382</v>
      </c>
      <c r="L68" s="117">
        <f>(K68-K67)/K67</f>
        <v>0.147147147147147</v>
      </c>
      <c r="M68" s="117">
        <f>K68/'Italy-main'!J67</f>
        <v>0.0141602105497275</v>
      </c>
      <c r="N68" s="135"/>
      <c r="O68" s="136"/>
      <c r="P68" s="118">
        <f>'Italy-main'!L68-'Italy-main'!L67</f>
        <v>57272</v>
      </c>
      <c r="Q68" s="117">
        <f>R68/P68</f>
        <v>0.0365099874284118</v>
      </c>
      <c r="R68" s="119">
        <f>'Italy-main'!K68-'Italy-main'!K67</f>
        <v>2091</v>
      </c>
    </row>
    <row r="69" ht="24.6" customHeight="1">
      <c r="B69" s="140">
        <v>43950</v>
      </c>
      <c r="C69" s="120">
        <f>'Italy-main'!J69/'Italy-main'!K69</f>
        <v>0.135968682309139</v>
      </c>
      <c r="D69" s="120">
        <f>'Italy-main'!J69/'Italy-main'!I69</f>
        <v>0.38850839274687</v>
      </c>
      <c r="E69" s="120">
        <f>'Italy-main'!K69/'Italy-main'!L69</f>
        <v>0.106549694074769</v>
      </c>
      <c r="F69" s="120">
        <f>'Italy-main'!D69/'Italy-main'!K69</f>
        <v>0.00881669621938101</v>
      </c>
      <c r="G69" s="120">
        <f>('Italy-main'!J69+'Italy-main'!D69)/'Italy-main'!K69</f>
        <v>0.14478537852852</v>
      </c>
      <c r="H69" s="120">
        <f>'Italy-main'!H70/'Italy-main'!G69</f>
        <v>-0.0296779001882339</v>
      </c>
      <c r="I69" s="120">
        <f>('Italy-main'!H69-'Italy-main'!H68)/'Italy-main'!H68</f>
        <v>-0.0986842105263158</v>
      </c>
      <c r="J69" s="120">
        <f>'Italy-main'!E69/'Italy-main'!K69</f>
        <v>0.103172537096434</v>
      </c>
      <c r="K69" s="121">
        <f>'Italy-main'!J69-'Italy-main'!J68</f>
        <v>323</v>
      </c>
      <c r="L69" s="120">
        <f>(K69-K68)/K68</f>
        <v>-0.154450261780105</v>
      </c>
      <c r="M69" s="120">
        <f>K69/'Italy-main'!J68</f>
        <v>0.0118059870609306</v>
      </c>
      <c r="N69" s="133"/>
      <c r="O69" s="134"/>
      <c r="P69" s="121">
        <f>'Italy-main'!L69-'Italy-main'!L68</f>
        <v>63827</v>
      </c>
      <c r="Q69" s="120">
        <f>R69/P69</f>
        <v>0.0326820937847619</v>
      </c>
      <c r="R69" s="122">
        <f>'Italy-main'!K69-'Italy-main'!K68</f>
        <v>2086</v>
      </c>
    </row>
    <row r="70" ht="24.6" customHeight="1">
      <c r="B70" s="140">
        <v>43951</v>
      </c>
      <c r="C70" s="117">
        <f>'Italy-main'!J70/'Italy-main'!K70</f>
        <v>0.136116965098339</v>
      </c>
      <c r="D70" s="117">
        <f>'Italy-main'!J70/'Italy-main'!I70</f>
        <v>0.368253341233788</v>
      </c>
      <c r="E70" s="117">
        <f>'Italy-main'!K70/'Italy-main'!L70</f>
        <v>0.103810244152107</v>
      </c>
      <c r="F70" s="117">
        <f>'Italy-main'!D70/'Italy-main'!K70</f>
        <v>0.00824479346646355</v>
      </c>
      <c r="G70" s="117">
        <f>('Italy-main'!J70+'Italy-main'!D70)/'Italy-main'!K70</f>
        <v>0.144361758564802</v>
      </c>
      <c r="H70" s="117">
        <f>'Italy-main'!H71/'Italy-main'!G70</f>
        <v>-0.00598713946686886</v>
      </c>
      <c r="I70" s="117">
        <f>('Italy-main'!H70-'Italy-main'!H69)/'Italy-main'!H69</f>
        <v>4.66788321167883</v>
      </c>
      <c r="J70" s="117">
        <f>'Italy-main'!E70/'Italy-main'!K70</f>
        <v>0.0965769992650745</v>
      </c>
      <c r="K70" s="118">
        <f>'Italy-main'!J70-'Italy-main'!J69</f>
        <v>285</v>
      </c>
      <c r="L70" s="117">
        <f>(K70-K69)/K69</f>
        <v>-0.117647058823529</v>
      </c>
      <c r="M70" s="117">
        <f>K70/'Italy-main'!J69</f>
        <v>0.0102954988801387</v>
      </c>
      <c r="N70" s="135"/>
      <c r="O70" s="136"/>
      <c r="P70" s="118">
        <f>'Italy-main'!L70-'Italy-main'!L69</f>
        <v>68456</v>
      </c>
      <c r="Q70" s="117">
        <f>R70/P70</f>
        <v>0.0273460324880215</v>
      </c>
      <c r="R70" s="119">
        <f>'Italy-main'!K70-'Italy-main'!K69</f>
        <v>1872</v>
      </c>
    </row>
    <row r="71" ht="24.6" customHeight="1">
      <c r="B71" s="140">
        <v>43952</v>
      </c>
      <c r="C71" s="120">
        <f>'Italy-main'!J71/'Italy-main'!K71</f>
        <v>0.136124341940336</v>
      </c>
      <c r="D71" s="120">
        <f>'Italy-main'!J71/'Italy-main'!I71</f>
        <v>0.360848061956063</v>
      </c>
      <c r="E71" s="120">
        <f>'Italy-main'!K71/'Italy-main'!L71</f>
        <v>0.101015620244226</v>
      </c>
      <c r="F71" s="120">
        <f>'Italy-main'!D71/'Italy-main'!K71</f>
        <v>0.00760745897371618</v>
      </c>
      <c r="G71" s="120">
        <f>('Italy-main'!J71+'Italy-main'!D71)/'Italy-main'!K71</f>
        <v>0.143731800914052</v>
      </c>
      <c r="H71" s="120">
        <f>'Italy-main'!H72/'Italy-main'!G71</f>
        <v>-0.00236767284507098</v>
      </c>
      <c r="I71" s="120">
        <f>('Italy-main'!H71-'Italy-main'!H70)/'Italy-main'!H70</f>
        <v>-0.804249839021249</v>
      </c>
      <c r="J71" s="120">
        <f>'Italy-main'!E71/'Italy-main'!K71</f>
        <v>0.09230672811770831</v>
      </c>
      <c r="K71" s="121">
        <f>'Italy-main'!J71-'Italy-main'!J70</f>
        <v>269</v>
      </c>
      <c r="L71" s="120">
        <f>(K71-K70)/K70</f>
        <v>-0.056140350877193</v>
      </c>
      <c r="M71" s="120">
        <f>K71/'Italy-main'!J70</f>
        <v>0.00961847892158616</v>
      </c>
      <c r="N71" s="133"/>
      <c r="O71" s="134"/>
      <c r="P71" s="121">
        <f>'Italy-main'!L71-'Italy-main'!L70</f>
        <v>74208</v>
      </c>
      <c r="Q71" s="120">
        <f>R71/P71</f>
        <v>0.0264796248382924</v>
      </c>
      <c r="R71" s="122">
        <f>'Italy-main'!K71-'Italy-main'!K70</f>
        <v>1965</v>
      </c>
    </row>
    <row r="72" ht="24.6" customHeight="1">
      <c r="B72" s="140">
        <v>43953</v>
      </c>
      <c r="C72" s="117">
        <f>'Italy-main'!J72/'Italy-main'!K72</f>
        <v>0.137153175877092</v>
      </c>
      <c r="D72" s="117">
        <f>'Italy-main'!J72/'Italy-main'!I72</f>
        <v>0.359261205796231</v>
      </c>
      <c r="E72" s="117">
        <f>'Italy-main'!K72/'Italy-main'!L72</f>
        <v>0.0992622948098881</v>
      </c>
      <c r="F72" s="117">
        <f>'Italy-main'!D72/'Italy-main'!K72</f>
        <v>0.00735209814262784</v>
      </c>
      <c r="G72" s="117">
        <f>('Italy-main'!J72+'Italy-main'!D72)/'Italy-main'!K72</f>
        <v>0.14450527401972</v>
      </c>
      <c r="H72" s="117">
        <f>'Italy-main'!H73/'Italy-main'!G72</f>
        <v>-0.00521329837940896</v>
      </c>
      <c r="I72" s="117">
        <f>('Italy-main'!H72-'Italy-main'!H71)/'Italy-main'!H71</f>
        <v>-0.606907894736842</v>
      </c>
      <c r="J72" s="117">
        <f>'Italy-main'!E72/'Italy-main'!K72</f>
        <v>0.0902698157914851</v>
      </c>
      <c r="K72" s="118">
        <f>'Italy-main'!J72-'Italy-main'!J71</f>
        <v>474</v>
      </c>
      <c r="L72" s="117">
        <f>(K72-K71)/K71</f>
        <v>0.762081784386617</v>
      </c>
      <c r="M72" s="117">
        <f>K72/'Italy-main'!J71</f>
        <v>0.0167870803229919</v>
      </c>
      <c r="N72" s="135"/>
      <c r="O72" s="136"/>
      <c r="P72" s="118">
        <f>'Italy-main'!L72-'Italy-main'!L71</f>
        <v>55412</v>
      </c>
      <c r="Q72" s="117">
        <f>R72/P72</f>
        <v>0.034288601746914</v>
      </c>
      <c r="R72" s="119">
        <f>'Italy-main'!K72-'Italy-main'!K71</f>
        <v>1900</v>
      </c>
    </row>
    <row r="73" ht="24.6" customHeight="1">
      <c r="B73" s="140">
        <v>43954</v>
      </c>
      <c r="C73" s="120">
        <f>'Italy-main'!J73/'Italy-main'!K73</f>
        <v>0.137074844459631</v>
      </c>
      <c r="D73" s="120">
        <f>'Italy-main'!J73/'Italy-main'!I73</f>
        <v>0.353736497905798</v>
      </c>
      <c r="E73" s="120">
        <f>'Italy-main'!K73/'Italy-main'!L73</f>
        <v>0.0978362612198506</v>
      </c>
      <c r="F73" s="120">
        <f>'Italy-main'!D73/'Italy-main'!K73</f>
        <v>0.00712329807277059</v>
      </c>
      <c r="G73" s="120">
        <f>('Italy-main'!J73+'Italy-main'!D73)/'Italy-main'!K73</f>
        <v>0.144198142532401</v>
      </c>
      <c r="H73" s="120">
        <f>'Italy-main'!H74/'Italy-main'!G73</f>
        <v>-0.00198644426476607</v>
      </c>
      <c r="I73" s="120">
        <f>('Italy-main'!H73-'Italy-main'!H72)/'Italy-main'!H72</f>
        <v>1.19665271966527</v>
      </c>
      <c r="J73" s="120">
        <f>'Italy-main'!E73/'Italy-main'!K73</f>
        <v>0.0889486847288069</v>
      </c>
      <c r="K73" s="121">
        <f>'Italy-main'!J73-'Italy-main'!J72</f>
        <v>174</v>
      </c>
      <c r="L73" s="120">
        <f>(K73-K72)/K72</f>
        <v>-0.632911392405063</v>
      </c>
      <c r="M73" s="120">
        <f>K73/'Italy-main'!J72</f>
        <v>0.00606060606060606</v>
      </c>
      <c r="N73" s="133"/>
      <c r="O73" s="134"/>
      <c r="P73" s="121">
        <f>'Italy-main'!L73-'Italy-main'!L72</f>
        <v>44935</v>
      </c>
      <c r="Q73" s="120">
        <f>R73/P73</f>
        <v>0.0309113163458329</v>
      </c>
      <c r="R73" s="122">
        <f>'Italy-main'!K73-'Italy-main'!K72</f>
        <v>1389</v>
      </c>
    </row>
    <row r="74" ht="24.6" customHeight="1">
      <c r="B74" s="140">
        <v>43955</v>
      </c>
      <c r="C74" s="117">
        <f>'Italy-main'!J74/'Italy-main'!K74</f>
        <v>0.137205220394644</v>
      </c>
      <c r="D74" s="117">
        <f>'Italy-main'!J74/'Italy-main'!I74</f>
        <v>0.350860893591863</v>
      </c>
      <c r="E74" s="117">
        <f>'Italy-main'!K74/'Italy-main'!L74</f>
        <v>0.0967133840740384</v>
      </c>
      <c r="F74" s="117">
        <f>'Italy-main'!D74/'Italy-main'!K74</f>
        <v>0.00697845596353651</v>
      </c>
      <c r="G74" s="117">
        <f>('Italy-main'!J74+'Italy-main'!D74)/'Italy-main'!K74</f>
        <v>0.14418367635818</v>
      </c>
      <c r="H74" s="117">
        <f>'Italy-main'!H75/'Italy-main'!G74</f>
        <v>-0.0151330266053211</v>
      </c>
      <c r="I74" s="117">
        <f>('Italy-main'!H74-'Italy-main'!H73)/'Italy-main'!H73</f>
        <v>-0.620952380952381</v>
      </c>
      <c r="J74" s="117">
        <f>'Italy-main'!E74/'Italy-main'!K74</f>
        <v>0.0863554435731204</v>
      </c>
      <c r="K74" s="118">
        <f>'Italy-main'!J74-'Italy-main'!J73</f>
        <v>195</v>
      </c>
      <c r="L74" s="117">
        <f>(K74-K73)/K73</f>
        <v>0.120689655172414</v>
      </c>
      <c r="M74" s="117">
        <f>K74/'Italy-main'!J73</f>
        <v>0.00675114250103864</v>
      </c>
      <c r="N74" s="135"/>
      <c r="O74" s="136"/>
      <c r="P74" s="118">
        <f>'Italy-main'!L74-'Italy-main'!L73</f>
        <v>37631</v>
      </c>
      <c r="Q74" s="117">
        <f>R74/P74</f>
        <v>0.0324466530254312</v>
      </c>
      <c r="R74" s="119">
        <f>'Italy-main'!K74-'Italy-main'!K73</f>
        <v>1221</v>
      </c>
    </row>
    <row r="75" ht="24.6" customHeight="1">
      <c r="B75" s="140">
        <v>43956</v>
      </c>
      <c r="C75" s="120">
        <f>'Italy-main'!J75/'Italy-main'!K75</f>
        <v>0.13762070859525</v>
      </c>
      <c r="D75" s="120">
        <f>'Italy-main'!J75/'Italy-main'!I75</f>
        <v>0.343947624690547</v>
      </c>
      <c r="E75" s="120">
        <f>'Italy-main'!K75/'Italy-main'!L75</f>
        <v>0.0948129361462719</v>
      </c>
      <c r="F75" s="120">
        <f>'Italy-main'!D75/'Italy-main'!K75</f>
        <v>0.00669912164985236</v>
      </c>
      <c r="G75" s="120">
        <f>('Italy-main'!J75+'Italy-main'!D75)/'Italy-main'!K75</f>
        <v>0.144319830245102</v>
      </c>
      <c r="H75" s="120">
        <f>'Italy-main'!H76/'Italy-main'!G75</f>
        <v>-0.0704703098500005</v>
      </c>
      <c r="I75" s="120">
        <f>('Italy-main'!H75-'Italy-main'!H74)/'Italy-main'!H74</f>
        <v>6.60301507537688</v>
      </c>
      <c r="J75" s="120">
        <f>'Italy-main'!E75/'Italy-main'!K75</f>
        <v>0.083079436466319</v>
      </c>
      <c r="K75" s="121">
        <f>'Italy-main'!J75-'Italy-main'!J74</f>
        <v>236</v>
      </c>
      <c r="L75" s="120">
        <f>(K75-K74)/K74</f>
        <v>0.21025641025641</v>
      </c>
      <c r="M75" s="120">
        <f>K75/'Italy-main'!J74</f>
        <v>0.00811582241480106</v>
      </c>
      <c r="N75" s="133"/>
      <c r="O75" s="134"/>
      <c r="P75" s="121">
        <f>'Italy-main'!L75-'Italy-main'!L74</f>
        <v>55263</v>
      </c>
      <c r="Q75" s="120">
        <f>R75/P75</f>
        <v>0.019452436530771</v>
      </c>
      <c r="R75" s="122">
        <f>'Italy-main'!K75-'Italy-main'!K74</f>
        <v>1075</v>
      </c>
    </row>
    <row r="76" ht="24.6" customHeight="1">
      <c r="B76" s="140">
        <v>43957</v>
      </c>
      <c r="C76" s="117">
        <f>'Italy-main'!J76/'Italy-main'!K76</f>
        <v>0.138414693854712</v>
      </c>
      <c r="D76" s="117">
        <f>'Italy-main'!J76/'Italy-main'!I76</f>
        <v>0.318344147139257</v>
      </c>
      <c r="E76" s="117">
        <f>'Italy-main'!K76/'Italy-main'!L76</f>
        <v>0.0928012067874002</v>
      </c>
      <c r="F76" s="117">
        <f>'Italy-main'!D76/'Italy-main'!K76</f>
        <v>0.00621569825186401</v>
      </c>
      <c r="G76" s="117">
        <f>('Italy-main'!J76+'Italy-main'!D76)/'Italy-main'!K76</f>
        <v>0.144630392106576</v>
      </c>
      <c r="H76" s="117">
        <f>'Italy-main'!H77/'Italy-main'!G76</f>
        <v>-0.0208023774145617</v>
      </c>
      <c r="I76" s="117">
        <f>('Italy-main'!H76-'Italy-main'!H75)/'Italy-main'!H75</f>
        <v>3.5862524785195</v>
      </c>
      <c r="J76" s="117">
        <f>'Italy-main'!E76/'Italy-main'!K76</f>
        <v>0.07974559002504</v>
      </c>
      <c r="K76" s="118">
        <f>'Italy-main'!J76-'Italy-main'!J75</f>
        <v>369</v>
      </c>
      <c r="L76" s="117">
        <f>(K76-K75)/K75</f>
        <v>0.563559322033898</v>
      </c>
      <c r="M76" s="117">
        <f>K76/'Italy-main'!J75</f>
        <v>0.0125874125874126</v>
      </c>
      <c r="N76" s="135"/>
      <c r="O76" s="136"/>
      <c r="P76" s="118">
        <f>'Italy-main'!L76-'Italy-main'!L75</f>
        <v>64263</v>
      </c>
      <c r="Q76" s="117">
        <f>R76/P76</f>
        <v>0.0224701616793489</v>
      </c>
      <c r="R76" s="119">
        <f>'Italy-main'!K76-'Italy-main'!K75</f>
        <v>1444</v>
      </c>
    </row>
    <row r="77" ht="24.6" customHeight="1">
      <c r="B77" s="140">
        <v>43958</v>
      </c>
      <c r="C77" s="120">
        <f>'Italy-main'!J77/'Italy-main'!K77</f>
        <v>0.138785683180609</v>
      </c>
      <c r="D77" s="120">
        <f>'Italy-main'!J77/'Italy-main'!I77</f>
        <v>0.31116789230961</v>
      </c>
      <c r="E77" s="120">
        <f>'Italy-main'!K77/'Italy-main'!L77</f>
        <v>0.09064758231679659</v>
      </c>
      <c r="F77" s="120">
        <f>'Italy-main'!D77/'Italy-main'!K77</f>
        <v>0.00607343716702647</v>
      </c>
      <c r="G77" s="120">
        <f>('Italy-main'!J77+'Italy-main'!D77)/'Italy-main'!K77</f>
        <v>0.144859120347636</v>
      </c>
      <c r="H77" s="120">
        <f>'Italy-main'!H78/'Italy-main'!G77</f>
        <v>-0.0185552976881193</v>
      </c>
      <c r="I77" s="120">
        <f>('Italy-main'!H77-'Italy-main'!H76)/'Italy-main'!H76</f>
        <v>-0.72560887735985</v>
      </c>
      <c r="J77" s="120">
        <f>'Italy-main'!E77/'Italy-main'!K77</f>
        <v>0.0763696504183306</v>
      </c>
      <c r="K77" s="121">
        <f>'Italy-main'!J77-'Italy-main'!J76</f>
        <v>274</v>
      </c>
      <c r="L77" s="120">
        <f>(K77-K76)/K76</f>
        <v>-0.257452574525745</v>
      </c>
      <c r="M77" s="120">
        <f>K77/'Italy-main'!J76</f>
        <v>0.00923056191887886</v>
      </c>
      <c r="N77" s="133"/>
      <c r="O77" s="134"/>
      <c r="P77" s="121">
        <f>'Italy-main'!L77-'Italy-main'!L76</f>
        <v>70359</v>
      </c>
      <c r="Q77" s="120">
        <f>R77/P77</f>
        <v>0.019912164755042</v>
      </c>
      <c r="R77" s="122">
        <f>'Italy-main'!K77-'Italy-main'!K76</f>
        <v>1401</v>
      </c>
    </row>
    <row r="78" ht="24.6" customHeight="1">
      <c r="B78" s="140">
        <v>43959</v>
      </c>
      <c r="C78" s="117">
        <f>'Italy-main'!J78/'Italy-main'!K78</f>
        <v>0.139056564679881</v>
      </c>
      <c r="D78" s="117">
        <f>'Italy-main'!J78/'Italy-main'!I78</f>
        <v>0.304989749856094</v>
      </c>
      <c r="E78" s="117">
        <f>'Italy-main'!K78/'Italy-main'!L78</f>
        <v>0.0888259320925473</v>
      </c>
      <c r="F78" s="117">
        <f>'Italy-main'!D78/'Italy-main'!K78</f>
        <v>0.00537790363054539</v>
      </c>
      <c r="G78" s="117">
        <f>('Italy-main'!J78+'Italy-main'!D78)/'Italy-main'!K78</f>
        <v>0.144434468310427</v>
      </c>
      <c r="H78" s="117">
        <f>'Italy-main'!H79/'Italy-main'!G78</f>
        <v>-0.0354588965564284</v>
      </c>
      <c r="I78" s="117">
        <f>('Italy-main'!H78-'Italy-main'!H77)/'Italy-main'!H77</f>
        <v>-0.126575630252101</v>
      </c>
      <c r="J78" s="117">
        <f>'Italy-main'!E78/'Italy-main'!K78</f>
        <v>0.07276745631604389</v>
      </c>
      <c r="K78" s="118">
        <f>'Italy-main'!J78-'Italy-main'!J77</f>
        <v>243</v>
      </c>
      <c r="L78" s="117">
        <f>(K78-K77)/K77</f>
        <v>-0.113138686131387</v>
      </c>
      <c r="M78" s="117">
        <f>K78/'Italy-main'!J77</f>
        <v>0.008111355898257559</v>
      </c>
      <c r="N78" s="135"/>
      <c r="O78" s="136"/>
      <c r="P78" s="118">
        <f>'Italy-main'!L78-'Italy-main'!L77</f>
        <v>63775</v>
      </c>
      <c r="Q78" s="117">
        <f>R78/P78</f>
        <v>0.0208075264602117</v>
      </c>
      <c r="R78" s="119">
        <f>'Italy-main'!K78-'Italy-main'!K77</f>
        <v>1327</v>
      </c>
    </row>
    <row r="79" ht="24.6" customHeight="1">
      <c r="B79" s="140">
        <v>43960</v>
      </c>
      <c r="C79" s="120">
        <f>'Italy-main'!J79/'Italy-main'!K79</f>
        <v>0.139255410779409</v>
      </c>
      <c r="D79" s="120">
        <f>'Italy-main'!J79/'Italy-main'!I79</f>
        <v>0.295008298473275</v>
      </c>
      <c r="E79" s="120">
        <f>'Italy-main'!K79/'Italy-main'!L79</f>
        <v>0.0868129219475991</v>
      </c>
      <c r="F79" s="120">
        <f>'Italy-main'!D79/'Italy-main'!K79</f>
        <v>0.00473729543496985</v>
      </c>
      <c r="G79" s="120">
        <f>('Italy-main'!J79+'Italy-main'!D79)/'Italy-main'!K79</f>
        <v>0.143992706214379</v>
      </c>
      <c r="H79" s="120">
        <f>'Italy-main'!H80/'Italy-main'!G79</f>
        <v>-0.0178920817519625</v>
      </c>
      <c r="I79" s="120">
        <f>('Italy-main'!H79-'Italy-main'!H78)/'Italy-main'!H78</f>
        <v>0.875526157546603</v>
      </c>
      <c r="J79" s="120">
        <f>'Italy-main'!E79/'Italy-main'!K79</f>
        <v>0.06811809335312551</v>
      </c>
      <c r="K79" s="121">
        <f>'Italy-main'!J79-'Italy-main'!J78</f>
        <v>194</v>
      </c>
      <c r="L79" s="120">
        <f>(K79-K78)/K78</f>
        <v>-0.201646090534979</v>
      </c>
      <c r="M79" s="120">
        <f>K79/'Italy-main'!J78</f>
        <v>0.00642362835667693</v>
      </c>
      <c r="N79" s="133"/>
      <c r="O79" s="134"/>
      <c r="P79" s="121">
        <f>'Italy-main'!L79-'Italy-main'!L78</f>
        <v>69171</v>
      </c>
      <c r="Q79" s="120">
        <f>R79/P79</f>
        <v>0.0156568504141909</v>
      </c>
      <c r="R79" s="122">
        <f>'Italy-main'!K79-'Italy-main'!K78</f>
        <v>1083</v>
      </c>
    </row>
    <row r="80" ht="24.6" customHeight="1">
      <c r="B80" s="140">
        <v>43961</v>
      </c>
      <c r="C80" s="117">
        <f>'Italy-main'!J80/'Italy-main'!K80</f>
        <v>0.139498790340987</v>
      </c>
      <c r="D80" s="117">
        <f>'Italy-main'!J80/'Italy-main'!I80</f>
        <v>0.290532960660164</v>
      </c>
      <c r="E80" s="117">
        <f>'Italy-main'!K80/'Italy-main'!L80</f>
        <v>0.0853770511225638</v>
      </c>
      <c r="F80" s="117">
        <f>'Italy-main'!D80/'Italy-main'!K80</f>
        <v>0.00468799926963984</v>
      </c>
      <c r="G80" s="117">
        <f>('Italy-main'!J80+'Italy-main'!D80)/'Italy-main'!K80</f>
        <v>0.144186789610627</v>
      </c>
      <c r="H80" s="117">
        <f>'Italy-main'!H81/'Italy-main'!G80</f>
        <v>-0.0100331237098555</v>
      </c>
      <c r="I80" s="117">
        <f>('Italy-main'!H80-'Italy-main'!H79)/'Italy-main'!H79</f>
        <v>-0.513305546649567</v>
      </c>
      <c r="J80" s="117">
        <f>'Italy-main'!E80/'Italy-main'!K80</f>
        <v>0.06685077829004429</v>
      </c>
      <c r="K80" s="118">
        <f>'Italy-main'!J80-'Italy-main'!J79</f>
        <v>165</v>
      </c>
      <c r="L80" s="117">
        <f>(K80-K79)/K79</f>
        <v>-0.149484536082474</v>
      </c>
      <c r="M80" s="117">
        <f>K80/'Italy-main'!J79</f>
        <v>0.00542852442835993</v>
      </c>
      <c r="N80" s="135"/>
      <c r="O80" s="136"/>
      <c r="P80" s="118">
        <f>'Italy-main'!L80-'Italy-main'!L79</f>
        <v>51678</v>
      </c>
      <c r="Q80" s="117">
        <f>R80/P80</f>
        <v>0.0155191764387167</v>
      </c>
      <c r="R80" s="119">
        <f>'Italy-main'!K80-'Italy-main'!K79</f>
        <v>802</v>
      </c>
    </row>
    <row r="81" ht="24.6" customHeight="1">
      <c r="B81" s="140">
        <v>43962</v>
      </c>
      <c r="C81" s="120">
        <f>'Italy-main'!J81/'Italy-main'!K81</f>
        <v>0.139840956444994</v>
      </c>
      <c r="D81" s="120">
        <f>'Italy-main'!J81/'Italy-main'!I81</f>
        <v>0.288393518909435</v>
      </c>
      <c r="E81" s="120">
        <f>'Italy-main'!K81/'Italy-main'!L81</f>
        <v>0.0843280959637113</v>
      </c>
      <c r="F81" s="120">
        <f>'Italy-main'!D81/'Italy-main'!K81</f>
        <v>0.0045447514716988</v>
      </c>
      <c r="G81" s="120">
        <f>('Italy-main'!J81+'Italy-main'!D81)/'Italy-main'!K81</f>
        <v>0.144385707916693</v>
      </c>
      <c r="H81" s="120">
        <f>'Italy-main'!H82/'Italy-main'!G81</f>
        <v>-0.0148142760159053</v>
      </c>
      <c r="I81" s="120">
        <f>('Italy-main'!H81-'Italy-main'!H80)/'Italy-main'!H80</f>
        <v>-0.449275362318841</v>
      </c>
      <c r="J81" s="120">
        <f>'Italy-main'!E81/'Italy-main'!K81</f>
        <v>0.06613773463018729</v>
      </c>
      <c r="K81" s="121">
        <f>'Italy-main'!J81-'Italy-main'!J80</f>
        <v>179</v>
      </c>
      <c r="L81" s="120">
        <f>(K81-K80)/K80</f>
        <v>0.0848484848484848</v>
      </c>
      <c r="M81" s="120">
        <f>K81/'Italy-main'!J80</f>
        <v>0.00585732984293194</v>
      </c>
      <c r="N81" s="133"/>
      <c r="O81" s="134"/>
      <c r="P81" s="121">
        <f>'Italy-main'!L81-'Italy-main'!L80</f>
        <v>40740</v>
      </c>
      <c r="Q81" s="120">
        <f>R81/P81</f>
        <v>0.0182621502209131</v>
      </c>
      <c r="R81" s="122">
        <f>'Italy-main'!K81-'Italy-main'!K80</f>
        <v>744</v>
      </c>
    </row>
    <row r="82" ht="24.6" customHeight="1">
      <c r="B82" s="140">
        <v>43963</v>
      </c>
      <c r="C82" s="117">
        <f>'Italy-main'!J82/'Italy-main'!K82</f>
        <v>0.139732207435267</v>
      </c>
      <c r="D82" s="117">
        <f>'Italy-main'!J82/'Italy-main'!I82</f>
        <v>0.283485725290951</v>
      </c>
      <c r="E82" s="117">
        <f>'Italy-main'!K82/'Italy-main'!L82</f>
        <v>0.08273917165827301</v>
      </c>
      <c r="F82" s="117">
        <f>'Italy-main'!D82/'Italy-main'!K82</f>
        <v>0.00430348618544771</v>
      </c>
      <c r="G82" s="117">
        <f>('Italy-main'!J82+'Italy-main'!D82)/'Italy-main'!K82</f>
        <v>0.144035693620715</v>
      </c>
      <c r="H82" s="117">
        <f>'Italy-main'!H83/'Italy-main'!G82</f>
        <v>-0.0345655009475057</v>
      </c>
      <c r="I82" s="117">
        <f>('Italy-main'!H82-'Italy-main'!H81)/'Italy-main'!H81</f>
        <v>0.461722488038278</v>
      </c>
      <c r="J82" s="117">
        <f>'Italy-main'!E82/'Italy-main'!K82</f>
        <v>0.0624593157818603</v>
      </c>
      <c r="K82" s="118">
        <f>'Italy-main'!J82-'Italy-main'!J81</f>
        <v>172</v>
      </c>
      <c r="L82" s="117">
        <f>(K82-K81)/K81</f>
        <v>-0.0391061452513966</v>
      </c>
      <c r="M82" s="117">
        <f>K82/'Italy-main'!J81</f>
        <v>0.00559549757636878</v>
      </c>
      <c r="N82" s="135"/>
      <c r="O82" s="136"/>
      <c r="P82" s="118">
        <f>'Italy-main'!L82-'Italy-main'!L81</f>
        <v>67003</v>
      </c>
      <c r="Q82" s="117">
        <f>R82/P82</f>
        <v>0.0209244362192738</v>
      </c>
      <c r="R82" s="119">
        <f>'Italy-main'!K82-'Italy-main'!K81</f>
        <v>1402</v>
      </c>
    </row>
    <row r="83" ht="24.6" customHeight="1">
      <c r="B83" s="140">
        <v>43964</v>
      </c>
      <c r="C83" s="120">
        <f>'Italy-main'!J83/'Italy-main'!K83</f>
        <v>0.140051507401938</v>
      </c>
      <c r="D83" s="120">
        <f>'Italy-main'!J83/'Italy-main'!I83</f>
        <v>0.276397046409753</v>
      </c>
      <c r="E83" s="120">
        <f>'Italy-main'!K83/'Italy-main'!L83</f>
        <v>0.0811894014829502</v>
      </c>
      <c r="F83" s="120">
        <f>'Italy-main'!D83/'Italy-main'!K83</f>
        <v>0.00402063897993733</v>
      </c>
      <c r="G83" s="120">
        <f>('Italy-main'!J83+'Italy-main'!D83)/'Italy-main'!K83</f>
        <v>0.144072146381875</v>
      </c>
      <c r="H83" s="120">
        <f>'Italy-main'!H84/'Italy-main'!G83</f>
        <v>-0.0257083497967039</v>
      </c>
      <c r="I83" s="120">
        <f>('Italy-main'!H83-'Italy-main'!H82)/'Italy-main'!H82</f>
        <v>1.2986906710311</v>
      </c>
      <c r="J83" s="120">
        <f>'Italy-main'!E83/'Italy-main'!K83</f>
        <v>0.0588237942585455</v>
      </c>
      <c r="K83" s="121">
        <f>'Italy-main'!J83-'Italy-main'!J82</f>
        <v>195</v>
      </c>
      <c r="L83" s="120">
        <f>(K83-K82)/K82</f>
        <v>0.133720930232558</v>
      </c>
      <c r="M83" s="120">
        <f>K83/'Italy-main'!J82</f>
        <v>0.00630843389084792</v>
      </c>
      <c r="N83" s="133"/>
      <c r="O83" s="134"/>
      <c r="P83" s="121">
        <f>'Italy-main'!L83-'Italy-main'!L82</f>
        <v>61973</v>
      </c>
      <c r="Q83" s="120">
        <f>R83/P83</f>
        <v>0.0143288206154293</v>
      </c>
      <c r="R83" s="122">
        <f>'Italy-main'!K83-'Italy-main'!K82</f>
        <v>888</v>
      </c>
    </row>
    <row r="84" ht="24.6" customHeight="1">
      <c r="B84" s="140">
        <v>43965</v>
      </c>
      <c r="C84" s="117">
        <f>'Italy-main'!J84/'Italy-main'!K84</f>
        <v>0.140603148420411</v>
      </c>
      <c r="D84" s="117">
        <f>'Italy-main'!J84/'Italy-main'!I84</f>
        <v>0.272083824856013</v>
      </c>
      <c r="E84" s="117">
        <f>'Italy-main'!K84/'Italy-main'!L84</f>
        <v>0.07946417885780389</v>
      </c>
      <c r="F84" s="117">
        <f>'Italy-main'!D84/'Italy-main'!K84</f>
        <v>0.00383243088177287</v>
      </c>
      <c r="G84" s="117">
        <f>('Italy-main'!J84+'Italy-main'!D84)/'Italy-main'!K84</f>
        <v>0.144435579302184</v>
      </c>
      <c r="H84" s="117">
        <f>'Italy-main'!H85/'Italy-main'!G84</f>
        <v>-0.0571690214547357</v>
      </c>
      <c r="I84" s="117">
        <f>('Italy-main'!H84-'Italy-main'!H83)/'Italy-main'!H83</f>
        <v>-0.281950872196511</v>
      </c>
      <c r="J84" s="117">
        <f>'Italy-main'!E84/'Italy-main'!K84</f>
        <v>0.055169075196328</v>
      </c>
      <c r="K84" s="118">
        <f>'Italy-main'!J84-'Italy-main'!J83</f>
        <v>262</v>
      </c>
      <c r="L84" s="117">
        <f>(K84-K83)/K83</f>
        <v>0.343589743589744</v>
      </c>
      <c r="M84" s="117">
        <f>K84/'Italy-main'!J83</f>
        <v>0.008422812319166721</v>
      </c>
      <c r="N84" s="135"/>
      <c r="O84" s="136"/>
      <c r="P84" s="118">
        <f>'Italy-main'!L84-'Italy-main'!L83</f>
        <v>71876</v>
      </c>
      <c r="Q84" s="117">
        <f>R84/P84</f>
        <v>0.0138015471089098</v>
      </c>
      <c r="R84" s="119">
        <f>'Italy-main'!K84-'Italy-main'!K83</f>
        <v>992</v>
      </c>
    </row>
    <row r="85" ht="24.6" customHeight="1">
      <c r="B85" s="140">
        <v>43966</v>
      </c>
      <c r="C85" s="120">
        <f>'Italy-main'!J85/'Italy-main'!K85</f>
        <v>0.141188556625053</v>
      </c>
      <c r="D85" s="120">
        <f>'Italy-main'!J85/'Italy-main'!I85</f>
        <v>0.262967430639324</v>
      </c>
      <c r="E85" s="120">
        <f>'Italy-main'!K85/'Italy-main'!L85</f>
        <v>0.0778546291659712</v>
      </c>
      <c r="F85" s="120">
        <f>'Italy-main'!D85/'Italy-main'!K85</f>
        <v>0.00360899568975143</v>
      </c>
      <c r="G85" s="120">
        <f>('Italy-main'!J85+'Italy-main'!D85)/'Italy-main'!K85</f>
        <v>0.144797552314804</v>
      </c>
      <c r="H85" s="120">
        <f>'Italy-main'!H86/'Italy-main'!G85</f>
        <v>-0.0261273761620647</v>
      </c>
      <c r="I85" s="120">
        <f>('Italy-main'!H85-'Italy-main'!H84)/'Italy-main'!H84</f>
        <v>1.16658403569658</v>
      </c>
      <c r="J85" s="120">
        <f>'Italy-main'!E85/'Italy-main'!K85</f>
        <v>0.0518123143578176</v>
      </c>
      <c r="K85" s="121">
        <f>'Italy-main'!J85-'Italy-main'!J84</f>
        <v>242</v>
      </c>
      <c r="L85" s="120">
        <f>(K85-K84)/K84</f>
        <v>-0.07633587786259539</v>
      </c>
      <c r="M85" s="120">
        <f>K85/'Italy-main'!J84</f>
        <v>0.00771486865595511</v>
      </c>
      <c r="N85" s="133"/>
      <c r="O85" s="134"/>
      <c r="P85" s="121">
        <f>'Italy-main'!L85-'Italy-main'!L84</f>
        <v>68176</v>
      </c>
      <c r="Q85" s="120">
        <f>R85/P85</f>
        <v>0.0115729875616053</v>
      </c>
      <c r="R85" s="122">
        <f>'Italy-main'!K85-'Italy-main'!K84</f>
        <v>789</v>
      </c>
    </row>
    <row r="86" ht="24.6" customHeight="1">
      <c r="B86" s="140">
        <v>43967</v>
      </c>
      <c r="C86" s="117">
        <f>'Italy-main'!J86/'Italy-main'!K86</f>
        <v>0.141319629827371</v>
      </c>
      <c r="D86" s="117">
        <f>'Italy-main'!J86/'Italy-main'!I86</f>
        <v>0.258635290285807</v>
      </c>
      <c r="E86" s="117">
        <f>'Italy-main'!K86/'Italy-main'!L86</f>
        <v>0.0763228392259188</v>
      </c>
      <c r="F86" s="117">
        <f>'Italy-main'!D86/'Italy-main'!K86</f>
        <v>0.00344812244171561</v>
      </c>
      <c r="G86" s="117">
        <f>('Italy-main'!J86+'Italy-main'!D86)/'Italy-main'!K86</f>
        <v>0.144767752269087</v>
      </c>
      <c r="H86" s="117">
        <f>'Italy-main'!H87/'Italy-main'!G86</f>
        <v>-0.0261586903557639</v>
      </c>
      <c r="I86" s="117">
        <f>('Italy-main'!H86-'Italy-main'!H85)/'Italy-main'!H85</f>
        <v>-0.569107551487414</v>
      </c>
      <c r="J86" s="117">
        <f>'Italy-main'!E86/'Italy-main'!K86</f>
        <v>0.0497197010144154</v>
      </c>
      <c r="K86" s="118">
        <f>'Italy-main'!J86-'Italy-main'!J85</f>
        <v>153</v>
      </c>
      <c r="L86" s="117">
        <f>(K86-K85)/K85</f>
        <v>-0.367768595041322</v>
      </c>
      <c r="M86" s="117">
        <f>K86/'Italy-main'!J85</f>
        <v>0.00484024043024359</v>
      </c>
      <c r="N86" s="135"/>
      <c r="O86" s="136"/>
      <c r="P86" s="118">
        <f>'Italy-main'!L86-'Italy-main'!L85</f>
        <v>69179</v>
      </c>
      <c r="Q86" s="117">
        <f>R86/P86</f>
        <v>0.0126483470417323</v>
      </c>
      <c r="R86" s="119">
        <f>'Italy-main'!K86-'Italy-main'!K85</f>
        <v>875</v>
      </c>
    </row>
    <row r="87" ht="24.6" customHeight="1">
      <c r="B87" s="140">
        <v>43968</v>
      </c>
      <c r="C87" s="120">
        <f>'Italy-main'!J87/'Italy-main'!K87</f>
        <v>0.141539689932797</v>
      </c>
      <c r="D87" s="120">
        <f>'Italy-main'!J87/'Italy-main'!I87</f>
        <v>0.254905093628172</v>
      </c>
      <c r="E87" s="120">
        <f>'Italy-main'!K87/'Italy-main'!L87</f>
        <v>0.075020965337309</v>
      </c>
      <c r="F87" s="120">
        <f>'Italy-main'!D87/'Italy-main'!K87</f>
        <v>0.00338013174529243</v>
      </c>
      <c r="G87" s="120">
        <f>('Italy-main'!J87+'Italy-main'!D87)/'Italy-main'!K87</f>
        <v>0.144919821678089</v>
      </c>
      <c r="H87" s="120">
        <f>'Italy-main'!H88/'Italy-main'!G87</f>
        <v>-0.0263053942151541</v>
      </c>
      <c r="I87" s="120">
        <f>('Italy-main'!H87-'Italy-main'!H86)/'Italy-main'!H86</f>
        <v>-0.0249601699415826</v>
      </c>
      <c r="J87" s="120">
        <f>'Italy-main'!E87/'Italy-main'!K87</f>
        <v>0.0491183711491117</v>
      </c>
      <c r="K87" s="121">
        <f>'Italy-main'!J87-'Italy-main'!J86</f>
        <v>145</v>
      </c>
      <c r="L87" s="120">
        <f>(K87-K86)/K86</f>
        <v>-0.0522875816993464</v>
      </c>
      <c r="M87" s="120">
        <f>K87/'Italy-main'!J86</f>
        <v>0.00456505997544313</v>
      </c>
      <c r="N87" s="133"/>
      <c r="O87" s="134"/>
      <c r="P87" s="121">
        <f>'Italy-main'!L87-'Italy-main'!L86</f>
        <v>60101</v>
      </c>
      <c r="Q87" s="120">
        <f>R87/P87</f>
        <v>0.0112310943245537</v>
      </c>
      <c r="R87" s="122">
        <f>'Italy-main'!K87-'Italy-main'!K86</f>
        <v>675</v>
      </c>
    </row>
    <row r="88" ht="24.6" customHeight="1">
      <c r="B88" s="140">
        <v>43969</v>
      </c>
      <c r="C88" s="117">
        <f>'Italy-main'!J88/'Italy-main'!K88</f>
        <v>0.141695368460197</v>
      </c>
      <c r="D88" s="117">
        <f>'Italy-main'!J88/'Italy-main'!I88</f>
        <v>0.251378351632817</v>
      </c>
      <c r="E88" s="117">
        <f>'Italy-main'!K88/'Italy-main'!L88</f>
        <v>0.07427123207137851</v>
      </c>
      <c r="F88" s="117">
        <f>'Italy-main'!D88/'Italy-main'!K88</f>
        <v>0.00331583187979777</v>
      </c>
      <c r="G88" s="117">
        <f>('Italy-main'!J88+'Italy-main'!D88)/'Italy-main'!K88</f>
        <v>0.145011200339995</v>
      </c>
      <c r="H88" s="117">
        <f>'Italy-main'!H89/'Italy-main'!G88</f>
        <v>-0.0213964810001052</v>
      </c>
      <c r="I88" s="117">
        <f>('Italy-main'!H88-'Italy-main'!H87)/'Italy-main'!H87</f>
        <v>-0.0206971677559913</v>
      </c>
      <c r="J88" s="117">
        <f>'Italy-main'!E88/'Italy-main'!K88</f>
        <v>0.0485023418892716</v>
      </c>
      <c r="K88" s="118">
        <f>'Italy-main'!J88-'Italy-main'!J87</f>
        <v>99</v>
      </c>
      <c r="L88" s="117">
        <f>(K88-K87)/K87</f>
        <v>-0.317241379310345</v>
      </c>
      <c r="M88" s="117">
        <f>K88/'Italy-main'!J87</f>
        <v>0.00310267017675818</v>
      </c>
      <c r="N88" s="135"/>
      <c r="O88" s="136"/>
      <c r="P88" s="118">
        <f>'Italy-main'!L88-'Italy-main'!L87</f>
        <v>36406</v>
      </c>
      <c r="Q88" s="117">
        <f>R88/P88</f>
        <v>0.0123880679008955</v>
      </c>
      <c r="R88" s="119">
        <f>'Italy-main'!K88-'Italy-main'!K87</f>
        <v>451</v>
      </c>
    </row>
    <row r="89" ht="24.6" customHeight="1">
      <c r="B89" s="140">
        <v>43970</v>
      </c>
      <c r="C89" s="120">
        <f>'Italy-main'!J89/'Italy-main'!K89</f>
        <v>0.1419018169467</v>
      </c>
      <c r="D89" s="120">
        <f>'Italy-main'!J89/'Italy-main'!I89</f>
        <v>0.248599315306682</v>
      </c>
      <c r="E89" s="120">
        <f>'Italy-main'!K89/'Italy-main'!L89</f>
        <v>0.0730221444575722</v>
      </c>
      <c r="F89" s="120">
        <f>'Italy-main'!D89/'Italy-main'!K89</f>
        <v>0.0031583729967931</v>
      </c>
      <c r="G89" s="120">
        <f>('Italy-main'!J89+'Italy-main'!D89)/'Italy-main'!K89</f>
        <v>0.145060189943493</v>
      </c>
      <c r="H89" s="120">
        <f>'Italy-main'!H90/'Italy-main'!G89</f>
        <v>-0.0364967986611187</v>
      </c>
      <c r="I89" s="120">
        <f>('Italy-main'!H89-'Italy-main'!H88)/'Italy-main'!H88</f>
        <v>-0.208008898776418</v>
      </c>
      <c r="J89" s="120">
        <f>'Italy-main'!E89/'Italy-main'!K89</f>
        <v>0.047230027481374</v>
      </c>
      <c r="K89" s="121">
        <f>'Italy-main'!J89-'Italy-main'!J88</f>
        <v>162</v>
      </c>
      <c r="L89" s="120">
        <f>(K89-K88)/K88</f>
        <v>0.636363636363636</v>
      </c>
      <c r="M89" s="120">
        <f>K89/'Italy-main'!J88</f>
        <v>0.00506139282032055</v>
      </c>
      <c r="N89" s="133"/>
      <c r="O89" s="134"/>
      <c r="P89" s="121">
        <f>'Italy-main'!L89-'Italy-main'!L88</f>
        <v>63158</v>
      </c>
      <c r="Q89" s="120">
        <f>R89/P89</f>
        <v>0.0128724785458691</v>
      </c>
      <c r="R89" s="122">
        <f>'Italy-main'!K89-'Italy-main'!K88</f>
        <v>813</v>
      </c>
    </row>
    <row r="90" ht="24.6" customHeight="1">
      <c r="B90" s="140">
        <v>43971</v>
      </c>
      <c r="C90" s="117">
        <f>'Italy-main'!J90/'Italy-main'!K90</f>
        <v>0.142194894530357</v>
      </c>
      <c r="D90" s="117">
        <f>'Italy-main'!J90/'Italy-main'!I90</f>
        <v>0.244402110642415</v>
      </c>
      <c r="E90" s="117">
        <f>'Italy-main'!K90/'Italy-main'!L90</f>
        <v>0.07168478670399241</v>
      </c>
      <c r="F90" s="117">
        <f>'Italy-main'!D90/'Italy-main'!K90</f>
        <v>0.00297320596048627</v>
      </c>
      <c r="G90" s="117">
        <f>('Italy-main'!J90+'Italy-main'!D90)/'Italy-main'!K90</f>
        <v>0.145168100490843</v>
      </c>
      <c r="H90" s="117">
        <f>'Italy-main'!H91/'Italy-main'!G90</f>
        <v>-0.028556858745538</v>
      </c>
      <c r="I90" s="117">
        <f>('Italy-main'!H90-'Italy-main'!H89)/'Italy-main'!H89</f>
        <v>0.669241573033708</v>
      </c>
      <c r="J90" s="117">
        <f>'Italy-main'!E90/'Italy-main'!K90</f>
        <v>0.0453018067943914</v>
      </c>
      <c r="K90" s="118">
        <f>'Italy-main'!J90-'Italy-main'!J89</f>
        <v>161</v>
      </c>
      <c r="L90" s="117">
        <f>(K90-K89)/K89</f>
        <v>-0.00617283950617284</v>
      </c>
      <c r="M90" s="117">
        <f>K90/'Italy-main'!J89</f>
        <v>0.00500481830333551</v>
      </c>
      <c r="N90" s="135"/>
      <c r="O90" s="136"/>
      <c r="P90" s="118">
        <f>'Italy-main'!L90-'Italy-main'!L89</f>
        <v>67195</v>
      </c>
      <c r="Q90" s="117">
        <f>R90/P90</f>
        <v>0.00989656968524444</v>
      </c>
      <c r="R90" s="119">
        <f>'Italy-main'!K90-'Italy-main'!K89</f>
        <v>665</v>
      </c>
    </row>
    <row r="91" ht="24.6" customHeight="1">
      <c r="B91" s="140">
        <v>43972</v>
      </c>
      <c r="C91" s="120">
        <f>'Italy-main'!J91/'Italy-main'!K91</f>
        <v>0.142478706700701</v>
      </c>
      <c r="D91" s="120">
        <f>'Italy-main'!J91/'Italy-main'!I91</f>
        <v>0.241423900118906</v>
      </c>
      <c r="E91" s="120">
        <f>'Italy-main'!K91/'Italy-main'!L91</f>
        <v>0.0702984955901188</v>
      </c>
      <c r="F91" s="120">
        <f>'Italy-main'!D91/'Italy-main'!K91</f>
        <v>0.00280694367692078</v>
      </c>
      <c r="G91" s="120">
        <f>('Italy-main'!J91+'Italy-main'!D91)/'Italy-main'!K91</f>
        <v>0.145285650377622</v>
      </c>
      <c r="H91" s="120">
        <f>'Italy-main'!H92/'Italy-main'!G91</f>
        <v>-0.0268700787401575</v>
      </c>
      <c r="I91" s="120">
        <f>('Italy-main'!H91-'Italy-main'!H90)/'Italy-main'!H90</f>
        <v>-0.246108540176693</v>
      </c>
      <c r="J91" s="120">
        <f>'Italy-main'!E91/'Italy-main'!K91</f>
        <v>0.0434593826478251</v>
      </c>
      <c r="K91" s="121">
        <f>'Italy-main'!J91-'Italy-main'!J90</f>
        <v>156</v>
      </c>
      <c r="L91" s="120">
        <f>(K91-K90)/K90</f>
        <v>-0.031055900621118</v>
      </c>
      <c r="M91" s="120">
        <f>K91/'Italy-main'!J90</f>
        <v>0.00482523971543458</v>
      </c>
      <c r="N91" s="133"/>
      <c r="O91" s="134"/>
      <c r="P91" s="121">
        <f>'Italy-main'!L91-'Italy-main'!L90</f>
        <v>71679</v>
      </c>
      <c r="Q91" s="120">
        <f>R91/P91</f>
        <v>0.0089565981668271</v>
      </c>
      <c r="R91" s="122">
        <f>'Italy-main'!K91-'Italy-main'!K90</f>
        <v>642</v>
      </c>
    </row>
    <row r="92" ht="24.6" customHeight="1">
      <c r="B92" s="140">
        <v>43973</v>
      </c>
      <c r="C92" s="117">
        <f>'Italy-main'!J92/'Italy-main'!K92</f>
        <v>0.142640974730821</v>
      </c>
      <c r="D92" s="117">
        <f>'Italy-main'!J92/'Italy-main'!I92</f>
        <v>0.238560561732007</v>
      </c>
      <c r="E92" s="117">
        <f>'Italy-main'!K92/'Italy-main'!L92</f>
        <v>0.0688982511032675</v>
      </c>
      <c r="F92" s="117">
        <f>'Italy-main'!D92/'Italy-main'!K92</f>
        <v>0.00260213943968722</v>
      </c>
      <c r="G92" s="117">
        <f>('Italy-main'!J92+'Italy-main'!D92)/'Italy-main'!K92</f>
        <v>0.145243114170508</v>
      </c>
      <c r="H92" s="117">
        <f>'Italy-main'!H93/'Italy-main'!G92</f>
        <v>-0.0264657294089882</v>
      </c>
      <c r="I92" s="117">
        <f>('Italy-main'!H92-'Italy-main'!H91)/'Italy-main'!H91</f>
        <v>-0.0859375</v>
      </c>
      <c r="J92" s="117">
        <f>'Italy-main'!E92/'Italy-main'!K92</f>
        <v>0.0417741780300711</v>
      </c>
      <c r="K92" s="118">
        <f>'Italy-main'!J92-'Italy-main'!J91</f>
        <v>130</v>
      </c>
      <c r="L92" s="117">
        <f>(K92-K91)/K91</f>
        <v>-0.166666666666667</v>
      </c>
      <c r="M92" s="117">
        <f>K92/'Italy-main'!J91</f>
        <v>0.00400172381949147</v>
      </c>
      <c r="N92" s="135"/>
      <c r="O92" s="136"/>
      <c r="P92" s="118">
        <f>'Italy-main'!L92-'Italy-main'!L91</f>
        <v>75380</v>
      </c>
      <c r="Q92" s="117">
        <f>R92/P92</f>
        <v>0.00864950915362165</v>
      </c>
      <c r="R92" s="119">
        <f>'Italy-main'!K92-'Italy-main'!K91</f>
        <v>652</v>
      </c>
    </row>
    <row r="93" ht="24.6" customHeight="1">
      <c r="B93" s="140">
        <v>43974</v>
      </c>
      <c r="C93" s="120">
        <f>'Italy-main'!J93/'Italy-main'!K93</f>
        <v>0.142743767633118</v>
      </c>
      <c r="D93" s="120">
        <f>'Italy-main'!J93/'Italy-main'!I93</f>
        <v>0.235774992797465</v>
      </c>
      <c r="E93" s="120">
        <f>'Italy-main'!K93/'Italy-main'!L93</f>
        <v>0.06762438413912759</v>
      </c>
      <c r="F93" s="120">
        <f>'Italy-main'!D93/'Italy-main'!K93</f>
        <v>0.00249425492855181</v>
      </c>
      <c r="G93" s="120">
        <f>('Italy-main'!J93+'Italy-main'!D93)/'Italy-main'!K93</f>
        <v>0.14523802256167</v>
      </c>
      <c r="H93" s="120">
        <f>'Italy-main'!H94/'Italy-main'!G93</f>
        <v>-0.0200512536362377</v>
      </c>
      <c r="I93" s="120">
        <f>('Italy-main'!H93-'Italy-main'!H92)/'Italy-main'!H92</f>
        <v>-0.0415140415140415</v>
      </c>
      <c r="J93" s="120">
        <f>'Italy-main'!E93/'Italy-main'!K93</f>
        <v>0.0404095461938629</v>
      </c>
      <c r="K93" s="121">
        <f>'Italy-main'!J93-'Italy-main'!J92</f>
        <v>119</v>
      </c>
      <c r="L93" s="120">
        <f>(K93-K92)/K92</f>
        <v>-0.08461538461538461</v>
      </c>
      <c r="M93" s="120">
        <f>K93/'Italy-main'!J92</f>
        <v>0.00364851606573461</v>
      </c>
      <c r="N93" s="133"/>
      <c r="O93" s="134"/>
      <c r="P93" s="121">
        <f>'Italy-main'!L93-'Italy-main'!L92</f>
        <v>72410</v>
      </c>
      <c r="Q93" s="120">
        <f>R93/P93</f>
        <v>0.009239055379091291</v>
      </c>
      <c r="R93" s="122">
        <f>'Italy-main'!K93-'Italy-main'!K92</f>
        <v>669</v>
      </c>
    </row>
    <row r="94" ht="24.6" customHeight="1">
      <c r="B94" s="140">
        <v>43975</v>
      </c>
      <c r="C94" s="117">
        <f>'Italy-main'!J94/'Italy-main'!K94</f>
        <v>0.142631537731991</v>
      </c>
      <c r="D94" s="117">
        <f>'Italy-main'!J94/'Italy-main'!I94</f>
        <v>0.233380078161149</v>
      </c>
      <c r="E94" s="117">
        <f>'Italy-main'!K94/'Italy-main'!L94</f>
        <v>0.0666832607487296</v>
      </c>
      <c r="F94" s="117">
        <f>'Italy-main'!D94/'Italy-main'!K94</f>
        <v>0.0024058331665637</v>
      </c>
      <c r="G94" s="117">
        <f>('Italy-main'!J94+'Italy-main'!D94)/'Italy-main'!K94</f>
        <v>0.145037370898555</v>
      </c>
      <c r="H94" s="117">
        <f>'Italy-main'!H95/'Italy-main'!G94</f>
        <v>-0.0228646146234583</v>
      </c>
      <c r="I94" s="117">
        <f>('Italy-main'!H94-'Italy-main'!H93)/'Italy-main'!H93</f>
        <v>-0.262420382165605</v>
      </c>
      <c r="J94" s="117">
        <f>'Italy-main'!E94/'Italy-main'!K94</f>
        <v>0.0398767934985948</v>
      </c>
      <c r="K94" s="118">
        <f>'Italy-main'!J94-'Italy-main'!J93</f>
        <v>50</v>
      </c>
      <c r="L94" s="117">
        <f>(K94-K93)/K93</f>
        <v>-0.579831932773109</v>
      </c>
      <c r="M94" s="117">
        <f>K94/'Italy-main'!J93</f>
        <v>0.00152741713762028</v>
      </c>
      <c r="N94" s="135"/>
      <c r="O94" s="136"/>
      <c r="P94" s="118">
        <f>'Italy-main'!L94-'Italy-main'!L93</f>
        <v>55824</v>
      </c>
      <c r="Q94" s="117">
        <f>R94/P94</f>
        <v>0.00951203783319003</v>
      </c>
      <c r="R94" s="119">
        <f>'Italy-main'!K94-'Italy-main'!K93</f>
        <v>531</v>
      </c>
    </row>
    <row r="95" ht="24.6" customHeight="1">
      <c r="B95" s="140">
        <v>43976</v>
      </c>
      <c r="C95" s="120">
        <f>'Italy-main'!J95/'Italy-main'!K95</f>
        <v>0.142845349716282</v>
      </c>
      <c r="D95" s="120">
        <f>'Italy-main'!J95/'Italy-main'!I95</f>
        <v>0.231559152280939</v>
      </c>
      <c r="E95" s="120">
        <f>'Italy-main'!K95/'Italy-main'!L95</f>
        <v>0.0660945657882986</v>
      </c>
      <c r="F95" s="120">
        <f>'Italy-main'!D95/'Italy-main'!K95</f>
        <v>0.0023505591810843</v>
      </c>
      <c r="G95" s="120">
        <f>('Italy-main'!J95+'Italy-main'!D95)/'Italy-main'!K95</f>
        <v>0.145195908897366</v>
      </c>
      <c r="H95" s="120">
        <f>'Italy-main'!H96/'Italy-main'!G95</f>
        <v>-0.0426401446654611</v>
      </c>
      <c r="I95" s="120">
        <f>('Italy-main'!H95-'Italy-main'!H94)/'Italy-main'!H94</f>
        <v>0.117443868739206</v>
      </c>
      <c r="J95" s="120">
        <f>'Italy-main'!E95/'Italy-main'!K95</f>
        <v>0.0379130857932377</v>
      </c>
      <c r="K95" s="121">
        <f>'Italy-main'!J95-'Italy-main'!J94</f>
        <v>92</v>
      </c>
      <c r="L95" s="120">
        <f>(K95-K94)/K94</f>
        <v>0.84</v>
      </c>
      <c r="M95" s="120">
        <f>K95/'Italy-main'!J94</f>
        <v>0.00280616135427787</v>
      </c>
      <c r="N95" s="133"/>
      <c r="O95" s="134"/>
      <c r="P95" s="121">
        <f>'Italy-main'!L95-'Italy-main'!L94</f>
        <v>35241</v>
      </c>
      <c r="Q95" s="120">
        <f>R95/P95</f>
        <v>0.00851281178173151</v>
      </c>
      <c r="R95" s="122">
        <f>'Italy-main'!K95-'Italy-main'!K94</f>
        <v>300</v>
      </c>
    </row>
    <row r="96" ht="24.6" customHeight="1">
      <c r="B96" s="140">
        <v>43977</v>
      </c>
      <c r="C96" s="117">
        <f>'Italy-main'!J96/'Italy-main'!K96</f>
        <v>0.142937693825768</v>
      </c>
      <c r="D96" s="117">
        <f>'Italy-main'!J96/'Italy-main'!I96</f>
        <v>0.227813186965118</v>
      </c>
      <c r="E96" s="117">
        <f>'Italy-main'!K96/'Italy-main'!L96</f>
        <v>0.06512987414712219</v>
      </c>
      <c r="F96" s="117">
        <f>'Italy-main'!D96/'Italy-main'!K96</f>
        <v>0.0022597644813602</v>
      </c>
      <c r="G96" s="117">
        <f>('Italy-main'!J96+'Italy-main'!D96)/'Italy-main'!K96</f>
        <v>0.145197458307128</v>
      </c>
      <c r="H96" s="117">
        <f>'Italy-main'!H97/'Italy-main'!G96</f>
        <v>-0.0373238638510068</v>
      </c>
      <c r="I96" s="117">
        <f>('Italy-main'!H96-'Italy-main'!H95)/'Italy-main'!H95</f>
        <v>0.82225656877898</v>
      </c>
      <c r="J96" s="117">
        <f>'Italy-main'!E96/'Italy-main'!K96</f>
        <v>0.0365986424063672</v>
      </c>
      <c r="K96" s="118">
        <f>'Italy-main'!J96-'Italy-main'!J95</f>
        <v>78</v>
      </c>
      <c r="L96" s="117">
        <f>(K96-K95)/K95</f>
        <v>-0.152173913043478</v>
      </c>
      <c r="M96" s="117">
        <f>K96/'Italy-main'!J95</f>
        <v>0.00237247924080664</v>
      </c>
      <c r="N96" s="135"/>
      <c r="O96" s="136"/>
      <c r="P96" s="118">
        <f>'Italy-main'!L96-'Italy-main'!L95</f>
        <v>57674</v>
      </c>
      <c r="Q96" s="117">
        <f>R96/P96</f>
        <v>0.00688351770295107</v>
      </c>
      <c r="R96" s="119">
        <f>'Italy-main'!K96-'Italy-main'!K95</f>
        <v>397</v>
      </c>
    </row>
    <row r="97" ht="24.6" customHeight="1">
      <c r="B97" s="140">
        <v>43978</v>
      </c>
      <c r="C97" s="120">
        <f>'Italy-main'!J97/'Italy-main'!K97</f>
        <v>0.143082733766262</v>
      </c>
      <c r="D97" s="120">
        <f>'Italy-main'!J97/'Italy-main'!I97</f>
        <v>0.224825120155539</v>
      </c>
      <c r="E97" s="120">
        <f>'Italy-main'!K97/'Italy-main'!L97</f>
        <v>0.06407621759616949</v>
      </c>
      <c r="F97" s="120">
        <f>'Italy-main'!D97/'Italy-main'!K97</f>
        <v>0.00218483250338541</v>
      </c>
      <c r="G97" s="120">
        <f>('Italy-main'!J97+'Italy-main'!D97)/'Italy-main'!K97</f>
        <v>0.145267566269647</v>
      </c>
      <c r="H97" s="120">
        <f>'Italy-main'!H98/'Italy-main'!G97</f>
        <v>-0.0584703527842091</v>
      </c>
      <c r="I97" s="120">
        <f>('Italy-main'!H97-'Italy-main'!H96)/'Italy-main'!H96</f>
        <v>-0.162001696352841</v>
      </c>
      <c r="J97" s="120">
        <f>'Italy-main'!E97/'Italy-main'!K97</f>
        <v>0.0356235858076742</v>
      </c>
      <c r="K97" s="121">
        <f>'Italy-main'!J97-'Italy-main'!J96</f>
        <v>117</v>
      </c>
      <c r="L97" s="120">
        <f>(K97-K96)/K96</f>
        <v>0.5</v>
      </c>
      <c r="M97" s="120">
        <f>K97/'Italy-main'!J96</f>
        <v>0.00355029585798817</v>
      </c>
      <c r="N97" s="133"/>
      <c r="O97" s="134"/>
      <c r="P97" s="121">
        <f>'Italy-main'!L97-'Italy-main'!L96</f>
        <v>67324</v>
      </c>
      <c r="Q97" s="120">
        <f>R97/P97</f>
        <v>0.00867446972847721</v>
      </c>
      <c r="R97" s="122">
        <f>'Italy-main'!K97-'Italy-main'!K96</f>
        <v>584</v>
      </c>
    </row>
    <row r="98" ht="24.6" customHeight="1">
      <c r="B98" s="140">
        <v>43979</v>
      </c>
      <c r="C98" s="117">
        <f>'Italy-main'!J98/'Italy-main'!K98</f>
        <v>0.143018659485958</v>
      </c>
      <c r="D98" s="117">
        <f>'Italy-main'!J98/'Italy-main'!I98</f>
        <v>0.220060556160527</v>
      </c>
      <c r="E98" s="117">
        <f>'Italy-main'!K98/'Italy-main'!L98</f>
        <v>0.062916899257808</v>
      </c>
      <c r="F98" s="117">
        <f>'Italy-main'!D98/'Italy-main'!K98</f>
        <v>0.00211019626119828</v>
      </c>
      <c r="G98" s="117">
        <f>('Italy-main'!J98+'Italy-main'!D98)/'Italy-main'!K98</f>
        <v>0.145128855747156</v>
      </c>
      <c r="H98" s="117">
        <f>'Italy-main'!H99/'Italy-main'!G98</f>
        <v>-0.0377401742174801</v>
      </c>
      <c r="I98" s="117">
        <f>('Italy-main'!H98-'Italy-main'!H97)/'Italy-main'!H97</f>
        <v>0.508097165991903</v>
      </c>
      <c r="J98" s="117">
        <f>'Italy-main'!E98/'Italy-main'!K98</f>
        <v>0.0339530146893826</v>
      </c>
      <c r="K98" s="118">
        <f>'Italy-main'!J98-'Italy-main'!J97</f>
        <v>70</v>
      </c>
      <c r="L98" s="117">
        <f>(K98-K97)/K97</f>
        <v>-0.401709401709402</v>
      </c>
      <c r="M98" s="117">
        <f>K98/'Italy-main'!J97</f>
        <v>0.00211659409772617</v>
      </c>
      <c r="N98" s="135"/>
      <c r="O98" s="136"/>
      <c r="P98" s="118">
        <f>'Italy-main'!L98-'Italy-main'!L97</f>
        <v>75893</v>
      </c>
      <c r="Q98" s="117">
        <f>R98/P98</f>
        <v>0.00781363235080969</v>
      </c>
      <c r="R98" s="119">
        <f>'Italy-main'!K98-'Italy-main'!K97</f>
        <v>593</v>
      </c>
    </row>
    <row r="99" ht="24.6" customHeight="1">
      <c r="B99" s="140">
        <v>43980</v>
      </c>
      <c r="C99" s="120">
        <f>'Italy-main'!J99/'Italy-main'!K99</f>
        <v>0.143075505494127</v>
      </c>
      <c r="D99" s="120">
        <f>'Italy-main'!J99/'Italy-main'!I99</f>
        <v>0.21740467404674</v>
      </c>
      <c r="E99" s="120">
        <f>'Italy-main'!K99/'Italy-main'!L99</f>
        <v>0.0618457376935242</v>
      </c>
      <c r="F99" s="120">
        <f>'Italy-main'!D99/'Italy-main'!K99</f>
        <v>0.00204522751541456</v>
      </c>
      <c r="G99" s="120">
        <f>('Italy-main'!J99+'Italy-main'!D99)/'Italy-main'!K99</f>
        <v>0.145120733009542</v>
      </c>
      <c r="H99" s="120">
        <f>'Italy-main'!H100/'Italy-main'!G99</f>
        <v>-0.053795343800758</v>
      </c>
      <c r="I99" s="120">
        <f>('Italy-main'!H99-'Italy-main'!H98)/'Italy-main'!H98</f>
        <v>-0.392281879194631</v>
      </c>
      <c r="J99" s="120">
        <f>'Italy-main'!E99/'Italy-main'!K99</f>
        <v>0.0325901622403637</v>
      </c>
      <c r="K99" s="121">
        <f>'Italy-main'!J99-'Italy-main'!J98</f>
        <v>87</v>
      </c>
      <c r="L99" s="120">
        <f>(K99-K98)/K98</f>
        <v>0.242857142857143</v>
      </c>
      <c r="M99" s="120">
        <f>K99/'Italy-main'!J98</f>
        <v>0.0026250678896868</v>
      </c>
      <c r="N99" s="133"/>
      <c r="O99" s="134"/>
      <c r="P99" s="121">
        <f>'Italy-main'!L99-'Italy-main'!L98</f>
        <v>72135</v>
      </c>
      <c r="Q99" s="120">
        <f>R99/P99</f>
        <v>0.00715325431482637</v>
      </c>
      <c r="R99" s="122">
        <f>'Italy-main'!K99-'Italy-main'!K98</f>
        <v>516</v>
      </c>
    </row>
    <row r="100" ht="24.6" customHeight="1">
      <c r="B100" s="140">
        <v>43981</v>
      </c>
      <c r="C100" s="117">
        <f>'Italy-main'!J100/'Italy-main'!K100</f>
        <v>0.1432967713097</v>
      </c>
      <c r="D100" s="117">
        <f>'Italy-main'!J100/'Italy-main'!I100</f>
        <v>0.214221919515784</v>
      </c>
      <c r="E100" s="117">
        <f>'Italy-main'!K100/'Italy-main'!L100</f>
        <v>0.0608332171998219</v>
      </c>
      <c r="F100" s="117">
        <f>'Italy-main'!D100/'Italy-main'!K100</f>
        <v>0.00193411958876319</v>
      </c>
      <c r="G100" s="117">
        <f>('Italy-main'!J100+'Italy-main'!D100)/'Italy-main'!K100</f>
        <v>0.145230890898463</v>
      </c>
      <c r="H100" s="117">
        <f>'Italy-main'!H101/'Italy-main'!G100</f>
        <v>-0.0369870224989128</v>
      </c>
      <c r="I100" s="117">
        <f>('Italy-main'!H100-'Italy-main'!H99)/'Italy-main'!H99</f>
        <v>0.371617890668139</v>
      </c>
      <c r="J100" s="117">
        <f>'Italy-main'!E100/'Italy-main'!K100</f>
        <v>0.0306450503730702</v>
      </c>
      <c r="K100" s="118">
        <f>'Italy-main'!J100-'Italy-main'!J99</f>
        <v>111</v>
      </c>
      <c r="L100" s="117">
        <f>(K100-K99)/K99</f>
        <v>0.275862068965517</v>
      </c>
      <c r="M100" s="117">
        <f>K100/'Italy-main'!J99</f>
        <v>0.00334045562610972</v>
      </c>
      <c r="N100" s="135"/>
      <c r="O100" s="136"/>
      <c r="P100" s="118">
        <f>'Italy-main'!L100-'Italy-main'!L99</f>
        <v>69342</v>
      </c>
      <c r="Q100" s="117">
        <f>R100/P100</f>
        <v>0.00599925009373828</v>
      </c>
      <c r="R100" s="119">
        <f>'Italy-main'!K100-'Italy-main'!K99</f>
        <v>416</v>
      </c>
    </row>
    <row r="101" ht="24.6" customHeight="1">
      <c r="B101" s="140">
        <v>43982</v>
      </c>
      <c r="C101" s="120">
        <f>'Italy-main'!J101/'Italy-main'!K101</f>
        <v>0.143413863697816</v>
      </c>
      <c r="D101" s="120">
        <f>'Italy-main'!J101/'Italy-main'!I101</f>
        <v>0.212149301300895</v>
      </c>
      <c r="E101" s="120">
        <f>'Italy-main'!K101/'Italy-main'!L101</f>
        <v>0.06007029604209</v>
      </c>
      <c r="F101" s="120">
        <f>'Italy-main'!D101/'Italy-main'!K101</f>
        <v>0.00186697682802783</v>
      </c>
      <c r="G101" s="120">
        <f>('Italy-main'!J101+'Italy-main'!D101)/'Italy-main'!K101</f>
        <v>0.145280840525844</v>
      </c>
      <c r="H101" s="120"/>
      <c r="I101" s="120">
        <f>('Italy-main'!H101-'Italy-main'!H100)/'Italy-main'!H100</f>
        <v>-0.349436392914654</v>
      </c>
      <c r="J101" s="120">
        <f>'Italy-main'!E101/'Italy-main'!K101</f>
        <v>0.0292793469443813</v>
      </c>
      <c r="K101" s="121">
        <f>'Italy-main'!J101-'Italy-main'!J100</f>
        <v>75</v>
      </c>
      <c r="L101" s="120">
        <f>(K101-K100)/K100</f>
        <v>-0.324324324324324</v>
      </c>
      <c r="M101" s="120">
        <f>K101/'Italy-main'!J100</f>
        <v>0.002249550089982</v>
      </c>
      <c r="N101" s="133"/>
      <c r="O101" s="134"/>
      <c r="P101" s="121">
        <f>'Italy-main'!L101-'Italy-main'!L100</f>
        <v>54118</v>
      </c>
      <c r="Q101" s="120">
        <f>R101/P101</f>
        <v>0.00615322073986474</v>
      </c>
      <c r="R101" s="122">
        <f>'Italy-main'!K101-'Italy-main'!K100</f>
        <v>333</v>
      </c>
    </row>
    <row r="102" ht="24.6" customHeight="1">
      <c r="B102" s="140">
        <v>43983</v>
      </c>
      <c r="C102" s="117">
        <f>'Italy-main'!J102/'Italy-main'!K102</f>
        <v>0.143548158852815</v>
      </c>
      <c r="D102" s="117">
        <f>'Italy-main'!J102/'Italy-main'!I102</f>
        <v>0.211392125288118</v>
      </c>
      <c r="E102" s="117">
        <f>'Italy-main'!K102/'Italy-main'!L102</f>
        <v>0.0596391478243835</v>
      </c>
      <c r="F102" s="117">
        <f>'Italy-main'!D102/'Italy-main'!K102</f>
        <v>0.00181820520847181</v>
      </c>
      <c r="G102" s="117">
        <f>('Italy-main'!J102+'Italy-main'!D102)/'Italy-main'!K102</f>
        <v>0.145366364061287</v>
      </c>
      <c r="H102" s="117"/>
      <c r="I102" s="117">
        <f>('Italy-main'!H102-'Italy-main'!H101)/'Italy-main'!H101</f>
        <v>-0.561881188118812</v>
      </c>
      <c r="J102" s="117">
        <f>'Italy-main'!E102/'Italy-main'!K102</f>
        <v>0.0279720579595792</v>
      </c>
      <c r="K102" s="118">
        <f>'Italy-main'!J102-'Italy-main'!J101</f>
        <v>60</v>
      </c>
      <c r="L102" s="117">
        <f>(K102-K101)/K101</f>
        <v>-0.2</v>
      </c>
      <c r="M102" s="117">
        <f>K102/'Italy-main'!J101</f>
        <v>0.00179560077809367</v>
      </c>
      <c r="N102" s="135"/>
      <c r="O102" s="136"/>
      <c r="P102" s="118">
        <f>'Italy-main'!L102-'Italy-main'!L101</f>
        <v>31394</v>
      </c>
      <c r="Q102" s="117">
        <f>R102/P102</f>
        <v>0.00637064407211569</v>
      </c>
      <c r="R102" s="119">
        <f>'Italy-main'!K102-'Italy-main'!K101</f>
        <v>200</v>
      </c>
    </row>
    <row r="103" ht="24.6" customHeight="1">
      <c r="B103" s="140">
        <v>43984</v>
      </c>
      <c r="C103" s="120">
        <f>'Italy-main'!J103/'Italy-main'!K103</f>
        <v>0.143588206325075</v>
      </c>
      <c r="D103" s="120">
        <f>'Italy-main'!J103/'Italy-main'!I103</f>
        <v>0.209442070809285</v>
      </c>
      <c r="E103" s="120">
        <f>'Italy-main'!K103/'Italy-main'!L103</f>
        <v>0.0589343238711332</v>
      </c>
      <c r="F103" s="120">
        <f>'Italy-main'!D103/'Italy-main'!K103</f>
        <v>0.00174721109992934</v>
      </c>
      <c r="G103" s="120">
        <f>('Italy-main'!J103+'Italy-main'!D103)/'Italy-main'!K103</f>
        <v>0.145335417425005</v>
      </c>
      <c r="H103" s="120"/>
      <c r="I103" s="120">
        <f>('Italy-main'!H103-'Italy-main'!H102)/'Italy-main'!H102</f>
        <v>1.0819209039548</v>
      </c>
      <c r="J103" s="120">
        <f>'Italy-main'!E103/'Italy-main'!K103</f>
        <v>0.0270817720489048</v>
      </c>
      <c r="K103" s="121">
        <f>'Italy-main'!J103-'Italy-main'!J102</f>
        <v>55</v>
      </c>
      <c r="L103" s="120">
        <f>(K103-K102)/K102</f>
        <v>-0.0833333333333333</v>
      </c>
      <c r="M103" s="120">
        <f>K103/'Italy-main'!J102</f>
        <v>0.00164301717699776</v>
      </c>
      <c r="N103" s="133"/>
      <c r="O103" s="134"/>
      <c r="P103" s="121">
        <f>'Italy-main'!L103-'Italy-main'!L102</f>
        <v>52159</v>
      </c>
      <c r="Q103" s="120">
        <f>R103/P103</f>
        <v>0.00609674265227478</v>
      </c>
      <c r="R103" s="122">
        <f>'Italy-main'!K103-'Italy-main'!K102</f>
        <v>318</v>
      </c>
    </row>
    <row r="104" ht="24.6" customHeight="1">
      <c r="B104" s="140">
        <v>43985</v>
      </c>
      <c r="C104" s="117">
        <f>'Italy-main'!J104/'Italy-main'!K104</f>
        <v>0.143694726218375</v>
      </c>
      <c r="D104" s="117">
        <f>'Italy-main'!J104/'Italy-main'!I104</f>
        <v>0.208782263977432</v>
      </c>
      <c r="E104" s="117">
        <f>'Italy-main'!K104/'Italy-main'!L104</f>
        <v>0.058464978044005</v>
      </c>
      <c r="F104" s="117">
        <f>'Italy-main'!D104/'Italy-main'!K104</f>
        <v>0.00150960502232334</v>
      </c>
      <c r="G104" s="117">
        <f>('Italy-main'!J104+'Italy-main'!D104)/'Italy-main'!K104</f>
        <v>0.145204331240699</v>
      </c>
      <c r="H104" s="117"/>
      <c r="I104" s="117">
        <f>('Italy-main'!H104-'Italy-main'!H103)/'Italy-main'!H103</f>
        <v>-0.595658073270014</v>
      </c>
      <c r="J104" s="117">
        <f>'Italy-main'!E104/'Italy-main'!K104</f>
        <v>0.0260652765185857</v>
      </c>
      <c r="K104" s="118">
        <f>'Italy-main'!J104-'Italy-main'!J103</f>
        <v>71</v>
      </c>
      <c r="L104" s="117">
        <f>(K104-K103)/K103</f>
        <v>0.290909090909091</v>
      </c>
      <c r="M104" s="117">
        <f>K104/'Italy-main'!J103</f>
        <v>0.00211750671040859</v>
      </c>
      <c r="N104" s="135"/>
      <c r="O104" s="136"/>
      <c r="P104" s="118">
        <f>'Italy-main'!L104-'Italy-main'!L103</f>
        <v>37299</v>
      </c>
      <c r="Q104" s="117">
        <f>R104/P104</f>
        <v>0.00860612885063943</v>
      </c>
      <c r="R104" s="119">
        <f>'Italy-main'!K104-'Italy-main'!K103</f>
        <v>321</v>
      </c>
    </row>
    <row r="105" ht="24.6" customHeight="1">
      <c r="B105" s="140">
        <v>43986</v>
      </c>
      <c r="C105" s="120">
        <f>'Italy-main'!J105/'Italy-main'!K105</f>
        <v>0.143962087576331</v>
      </c>
      <c r="D105" s="120">
        <f>'Italy-main'!J105/'Italy-main'!I105</f>
        <v>0.208091664350351</v>
      </c>
      <c r="E105" s="120">
        <f>'Italy-main'!K105/'Italy-main'!L105</f>
        <v>0.0577874940981009</v>
      </c>
      <c r="F105" s="120">
        <f>'Italy-main'!D105/'Italy-main'!K105</f>
        <v>0.00144436420198878</v>
      </c>
      <c r="G105" s="120">
        <f>('Italy-main'!J105+'Italy-main'!D105)/'Italy-main'!K105</f>
        <v>0.14540645177832</v>
      </c>
      <c r="H105" s="120"/>
      <c r="I105" s="120">
        <f>('Italy-main'!H105-'Italy-main'!H104)/'Italy-main'!H104</f>
        <v>0.456375838926174</v>
      </c>
      <c r="J105" s="120">
        <f>'Italy-main'!E105/'Italy-main'!K105</f>
        <v>0.0249601517864392</v>
      </c>
      <c r="K105" s="121">
        <f>'Italy-main'!J105-'Italy-main'!J104</f>
        <v>88</v>
      </c>
      <c r="L105" s="120">
        <f>(K105-K104)/K104</f>
        <v>0.23943661971831</v>
      </c>
      <c r="M105" s="120">
        <f>K105/'Italy-main'!J104</f>
        <v>0.00261896967352162</v>
      </c>
      <c r="N105" s="133"/>
      <c r="O105" s="134"/>
      <c r="P105" s="121">
        <f>'Italy-main'!L105-'Italy-main'!L104</f>
        <v>49953</v>
      </c>
      <c r="Q105" s="120">
        <f>R105/P105</f>
        <v>0.00354333073088703</v>
      </c>
      <c r="R105" s="122">
        <f>'Italy-main'!K105-'Italy-main'!K104</f>
        <v>177</v>
      </c>
    </row>
    <row r="106" ht="24.6" customHeight="1">
      <c r="B106" s="140">
        <v>43987</v>
      </c>
      <c r="C106" s="117">
        <f>'Italy-main'!J106/'Italy-main'!K106</f>
        <v>0.144006549240825</v>
      </c>
      <c r="D106" s="117">
        <f>'Italy-main'!J106/'Italy-main'!I106</f>
        <v>0.206214396053266</v>
      </c>
      <c r="E106" s="117">
        <f>'Italy-main'!K106/'Italy-main'!L106</f>
        <v>0.0570000962433031</v>
      </c>
      <c r="F106" s="117">
        <f>'Italy-main'!D106/'Italy-main'!K106</f>
        <v>0.00134736985728965</v>
      </c>
      <c r="G106" s="117">
        <f>('Italy-main'!J106+'Italy-main'!D106)/'Italy-main'!K106</f>
        <v>0.145353919098115</v>
      </c>
      <c r="H106" s="117"/>
      <c r="I106" s="117">
        <f>('Italy-main'!H106-'Italy-main'!H105)/'Italy-main'!H105</f>
        <v>0.673963133640553</v>
      </c>
      <c r="J106" s="117">
        <f>'Italy-main'!E106/'Italy-main'!K106</f>
        <v>0.0239499255961898</v>
      </c>
      <c r="K106" s="118">
        <f>'Italy-main'!J106-'Italy-main'!J105</f>
        <v>85</v>
      </c>
      <c r="L106" s="117">
        <f>(K106-K105)/K105</f>
        <v>-0.0340909090909091</v>
      </c>
      <c r="M106" s="117">
        <f>K106/'Italy-main'!J105</f>
        <v>0.00252307874974027</v>
      </c>
      <c r="N106" s="135"/>
      <c r="O106" s="136"/>
      <c r="P106" s="118">
        <f>'Italy-main'!L106-'Italy-main'!L105</f>
        <v>65028</v>
      </c>
      <c r="Q106" s="117">
        <f>R106/P106</f>
        <v>0.007965799347973181</v>
      </c>
      <c r="R106" s="119">
        <f>'Italy-main'!K106-'Italy-main'!K105</f>
        <v>518</v>
      </c>
    </row>
    <row r="107" ht="24.6" customHeight="1">
      <c r="B107" s="140">
        <v>43988</v>
      </c>
      <c r="C107" s="120">
        <f>'Italy-main'!J107/'Italy-main'!K107</f>
        <v>0.144147597327098</v>
      </c>
      <c r="D107" s="120">
        <f>'Italy-main'!J107/'Italy-main'!I107</f>
        <v>0.205030349289427</v>
      </c>
      <c r="E107" s="120">
        <f>'Italy-main'!K107/'Italy-main'!L107</f>
        <v>0.0560778131274544</v>
      </c>
      <c r="F107" s="120">
        <f>'Italy-main'!D107/'Italy-main'!K107</f>
        <v>0.00124786521352124</v>
      </c>
      <c r="G107" s="120">
        <f>('Italy-main'!J107+'Italy-main'!D107)/'Italy-main'!K107</f>
        <v>0.14539546254062</v>
      </c>
      <c r="H107" s="120"/>
      <c r="I107" s="120">
        <f>('Italy-main'!H107-'Italy-main'!H106)/'Italy-main'!H106</f>
        <v>-0.243633860977288</v>
      </c>
      <c r="J107" s="120">
        <f>'Italy-main'!E107/'Italy-main'!K107</f>
        <v>0.022551011281894</v>
      </c>
      <c r="K107" s="121">
        <f>'Italy-main'!J107-'Italy-main'!J106</f>
        <v>72</v>
      </c>
      <c r="L107" s="120">
        <f>(K107-K106)/K106</f>
        <v>-0.152941176470588</v>
      </c>
      <c r="M107" s="120">
        <f>K107/'Italy-main'!J106</f>
        <v>0.0021318173743116</v>
      </c>
      <c r="N107" s="133"/>
      <c r="O107" s="134"/>
      <c r="P107" s="121">
        <f>'Italy-main'!L107-'Italy-main'!L106</f>
        <v>72485</v>
      </c>
      <c r="Q107" s="120">
        <f>R107/P107</f>
        <v>0.00372490860177968</v>
      </c>
      <c r="R107" s="122">
        <f>'Italy-main'!K107-'Italy-main'!K106</f>
        <v>270</v>
      </c>
    </row>
    <row r="108" ht="24.6" customHeight="1">
      <c r="B108" s="140">
        <v>43989</v>
      </c>
      <c r="C108" s="117">
        <f>'Italy-main'!J108/'Italy-main'!K108</f>
        <v>0.144252291508864</v>
      </c>
      <c r="D108" s="117">
        <f>'Italy-main'!J108/'Italy-main'!I108</f>
        <v>0.204411560749411</v>
      </c>
      <c r="E108" s="117">
        <f>'Italy-main'!K108/'Italy-main'!L108</f>
        <v>0.0554693871288683</v>
      </c>
      <c r="F108" s="117">
        <f>'Italy-main'!D108/'Italy-main'!K108</f>
        <v>0.00122128698967651</v>
      </c>
      <c r="G108" s="117">
        <f>('Italy-main'!J108+'Italy-main'!D108)/'Italy-main'!K108</f>
        <v>0.14547357849854</v>
      </c>
      <c r="H108" s="117"/>
      <c r="I108" s="117">
        <f>('Italy-main'!H108-'Italy-main'!H107)/'Italy-main'!H107</f>
        <v>-0.440400363967243</v>
      </c>
      <c r="J108" s="117">
        <f>'Italy-main'!E108/'Italy-main'!K108</f>
        <v>0.0219193354837062</v>
      </c>
      <c r="K108" s="118">
        <f>'Italy-main'!J108-'Italy-main'!J107</f>
        <v>53</v>
      </c>
      <c r="L108" s="117">
        <f>(K108-K107)/K107</f>
        <v>-0.263888888888889</v>
      </c>
      <c r="M108" s="117">
        <f>K108/'Italy-main'!J107</f>
        <v>0.00156591620871004</v>
      </c>
      <c r="N108" s="135"/>
      <c r="O108" s="136"/>
      <c r="P108" s="118">
        <f>'Italy-main'!L108-'Italy-main'!L107</f>
        <v>49478</v>
      </c>
      <c r="Q108" s="117">
        <f>R108/P108</f>
        <v>0.00398156756538259</v>
      </c>
      <c r="R108" s="119">
        <f>'Italy-main'!K108-'Italy-main'!K107</f>
        <v>197</v>
      </c>
    </row>
    <row r="109" ht="24.6" customHeight="1">
      <c r="B109" s="140">
        <v>43990</v>
      </c>
      <c r="C109" s="120">
        <f>'Italy-main'!J109/'Italy-main'!K109</f>
        <v>0.144356888446859</v>
      </c>
      <c r="D109" s="120">
        <f>'Italy-main'!J109/'Italy-main'!I109</f>
        <v>0.203885127023003</v>
      </c>
      <c r="E109" s="120">
        <f>'Italy-main'!K109/'Italy-main'!L109</f>
        <v>0.0551823356858577</v>
      </c>
      <c r="F109" s="120">
        <f>'Italy-main'!D109/'Italy-main'!K109</f>
        <v>0.00120283239401899</v>
      </c>
      <c r="G109" s="120">
        <f>('Italy-main'!J109+'Italy-main'!D109)/'Italy-main'!K109</f>
        <v>0.145559720840878</v>
      </c>
      <c r="H109" s="120"/>
      <c r="I109" s="120">
        <f>('Italy-main'!H109-'Italy-main'!H108)/'Italy-main'!H108</f>
        <v>-0.134959349593496</v>
      </c>
      <c r="J109" s="120">
        <f>'Italy-main'!E109/'Italy-main'!K109</f>
        <v>0.0213024592184565</v>
      </c>
      <c r="K109" s="121">
        <f>'Italy-main'!J109-'Italy-main'!J108</f>
        <v>65</v>
      </c>
      <c r="L109" s="120">
        <f>(K109-K108)/K108</f>
        <v>0.226415094339623</v>
      </c>
      <c r="M109" s="120">
        <f>K109/'Italy-main'!J108</f>
        <v>0.00191746069205581</v>
      </c>
      <c r="N109" s="133"/>
      <c r="O109" s="134"/>
      <c r="P109" s="121">
        <f>'Italy-main'!L109-'Italy-main'!L108</f>
        <v>27112</v>
      </c>
      <c r="Q109" s="120">
        <f>R109/P109</f>
        <v>0.01032753024491</v>
      </c>
      <c r="R109" s="122">
        <f>'Italy-main'!K109-'Italy-main'!K108</f>
        <v>280</v>
      </c>
    </row>
    <row r="110" ht="24.6" customHeight="1">
      <c r="B110" s="140">
        <v>43991</v>
      </c>
      <c r="C110" s="117">
        <f>'Italy-main'!J110/'Italy-main'!K110</f>
        <v>0.14451882951762</v>
      </c>
      <c r="D110" s="117">
        <f>'Italy-main'!J110/'Italy-main'!I110</f>
        <v>0.201860702299491</v>
      </c>
      <c r="E110" s="117">
        <f>'Italy-main'!K110/'Italy-main'!L110</f>
        <v>0.0545450545888183</v>
      </c>
      <c r="F110" s="117">
        <f>'Italy-main'!D110/'Italy-main'!K110</f>
        <v>0.00111648362844444</v>
      </c>
      <c r="G110" s="117">
        <f>('Italy-main'!J110+'Italy-main'!D110)/'Italy-main'!K110</f>
        <v>0.145635313146064</v>
      </c>
      <c r="H110" s="117"/>
      <c r="I110" s="117">
        <f>('Italy-main'!H110-'Italy-main'!H109)/'Italy-main'!H109</f>
        <v>2.49248120300752</v>
      </c>
      <c r="J110" s="117">
        <f>'Italy-main'!E110/'Italy-main'!K110</f>
        <v>0.020563675650893</v>
      </c>
      <c r="K110" s="118">
        <f>'Italy-main'!J110-'Italy-main'!J109</f>
        <v>79</v>
      </c>
      <c r="L110" s="117">
        <f>(K110-K109)/K109</f>
        <v>0.215384615384615</v>
      </c>
      <c r="M110" s="117">
        <f>K110/'Italy-main'!J109</f>
        <v>0.00232599222706395</v>
      </c>
      <c r="N110" s="135"/>
      <c r="O110" s="136"/>
      <c r="P110" s="118">
        <f>'Italy-main'!L110-'Italy-main'!L109</f>
        <v>55003</v>
      </c>
      <c r="Q110" s="117">
        <f>R110/P110</f>
        <v>0.00514517389960548</v>
      </c>
      <c r="R110" s="119">
        <f>'Italy-main'!K110-'Italy-main'!K109</f>
        <v>283</v>
      </c>
    </row>
    <row r="111" ht="24.6" customHeight="1">
      <c r="B111" s="140">
        <v>43992</v>
      </c>
      <c r="C111" s="120">
        <f>'Italy-main'!J111/'Italy-main'!K111</f>
        <v>0.144696156733669</v>
      </c>
      <c r="D111" s="120">
        <f>'Italy-main'!J111/'Italy-main'!I111</f>
        <v>0.200742619410494</v>
      </c>
      <c r="E111" s="120">
        <f>'Italy-main'!K111/'Italy-main'!L111</f>
        <v>0.0538105957776931</v>
      </c>
      <c r="F111" s="120">
        <f>'Italy-main'!D111/'Italy-main'!K111</f>
        <v>0.00105614536632126</v>
      </c>
      <c r="G111" s="120">
        <f>('Italy-main'!J111+'Italy-main'!D111)/'Italy-main'!K111</f>
        <v>0.14575230209999</v>
      </c>
      <c r="H111" s="120"/>
      <c r="I111" s="120">
        <f>('Italy-main'!H111-'Italy-main'!H110)/'Italy-main'!H110</f>
        <v>-0.3745963401507</v>
      </c>
      <c r="J111" s="120">
        <f>'Italy-main'!E111/'Italy-main'!K111</f>
        <v>0.0193796312398468</v>
      </c>
      <c r="K111" s="121">
        <f>'Italy-main'!J111-'Italy-main'!J110</f>
        <v>71</v>
      </c>
      <c r="L111" s="120">
        <f>(K111-K110)/K110</f>
        <v>-0.10126582278481</v>
      </c>
      <c r="M111" s="120">
        <f>K111/'Italy-main'!J110</f>
        <v>0.00208559762653115</v>
      </c>
      <c r="N111" s="133"/>
      <c r="O111" s="134"/>
      <c r="P111" s="121">
        <f>'Italy-main'!L111-'Italy-main'!L110</f>
        <v>62699</v>
      </c>
      <c r="Q111" s="120">
        <f>R111/P111</f>
        <v>0.0032217419735562</v>
      </c>
      <c r="R111" s="122">
        <f>'Italy-main'!K111-'Italy-main'!K110</f>
        <v>202</v>
      </c>
    </row>
    <row r="112" ht="24.6" customHeight="1">
      <c r="B112" s="140">
        <v>43993</v>
      </c>
      <c r="C112" s="117">
        <f>'Italy-main'!J112/'Italy-main'!K112</f>
        <v>0.144688365475011</v>
      </c>
      <c r="D112" s="117">
        <f>'Italy-main'!J112/'Italy-main'!I112</f>
        <v>0.199412856459163</v>
      </c>
      <c r="E112" s="117">
        <f>'Italy-main'!K112/'Italy-main'!L112</f>
        <v>0.0531394041299143</v>
      </c>
      <c r="F112" s="117">
        <f>'Italy-main'!D112/'Italy-main'!K112</f>
        <v>0.000999398666903812</v>
      </c>
      <c r="G112" s="117">
        <f>('Italy-main'!J112+'Italy-main'!D112)/'Italy-main'!K112</f>
        <v>0.145687764141915</v>
      </c>
      <c r="H112" s="117"/>
      <c r="I112" s="117">
        <f>('Italy-main'!H112-'Italy-main'!H111)/'Italy-main'!H111</f>
        <v>-0.076592082616179</v>
      </c>
      <c r="J112" s="117">
        <f>'Italy-main'!E112/'Italy-main'!K112</f>
        <v>0.0184931100778345</v>
      </c>
      <c r="K112" s="118">
        <f>'Italy-main'!J112-'Italy-main'!J111</f>
        <v>53</v>
      </c>
      <c r="L112" s="117">
        <f>(K112-K111)/K111</f>
        <v>-0.253521126760563</v>
      </c>
      <c r="M112" s="117">
        <f>K112/'Italy-main'!J111</f>
        <v>0.00155361435187899</v>
      </c>
      <c r="N112" s="135"/>
      <c r="O112" s="136"/>
      <c r="P112" s="118">
        <f>'Italy-main'!L112-'Italy-main'!L111</f>
        <v>62472</v>
      </c>
      <c r="Q112" s="117">
        <f>R112/P112</f>
        <v>0.00606671788961455</v>
      </c>
      <c r="R112" s="119">
        <f>'Italy-main'!K112-'Italy-main'!K111</f>
        <v>379</v>
      </c>
    </row>
    <row r="113" ht="24.6" customHeight="1">
      <c r="B113" s="140">
        <v>43994</v>
      </c>
      <c r="C113" s="120">
        <f>'Italy-main'!J113/'Italy-main'!K113</f>
        <v>0.14482554325977</v>
      </c>
      <c r="D113" s="120">
        <f>'Italy-main'!J113/'Italy-main'!I113</f>
        <v>0.197723661784672</v>
      </c>
      <c r="E113" s="120">
        <f>'Italy-main'!K113/'Italy-main'!L113</f>
        <v>0.0523442437280718</v>
      </c>
      <c r="F113" s="120">
        <f>'Italy-main'!D113/'Italy-main'!K113</f>
        <v>0.00096062292376378</v>
      </c>
      <c r="G113" s="120">
        <f>('Italy-main'!J113+'Italy-main'!D113)/'Italy-main'!K113</f>
        <v>0.145786166183534</v>
      </c>
      <c r="H113" s="120"/>
      <c r="I113" s="120">
        <f>('Italy-main'!H113-'Italy-main'!H112)/'Italy-main'!H112</f>
        <v>0.528424976700839</v>
      </c>
      <c r="J113" s="120">
        <f>'Italy-main'!E113/'Italy-main'!K113</f>
        <v>0.0174350944753602</v>
      </c>
      <c r="K113" s="121">
        <f>'Italy-main'!J113-'Italy-main'!J112</f>
        <v>56</v>
      </c>
      <c r="L113" s="120">
        <f>(K113-K112)/K112</f>
        <v>0.0566037735849057</v>
      </c>
      <c r="M113" s="120">
        <f>K113/'Italy-main'!J112</f>
        <v>0.00163900839991805</v>
      </c>
      <c r="N113" s="133"/>
      <c r="O113" s="134"/>
      <c r="P113" s="121">
        <f>'Italy-main'!L113-'Italy-main'!L112</f>
        <v>70620</v>
      </c>
      <c r="Q113" s="120">
        <f>R113/P113</f>
        <v>0.00230812800906259</v>
      </c>
      <c r="R113" s="122">
        <f>'Italy-main'!K113-'Italy-main'!K112</f>
        <v>163</v>
      </c>
    </row>
    <row r="114" ht="24.6" customHeight="1">
      <c r="B114" s="140">
        <v>43995</v>
      </c>
      <c r="C114" s="117">
        <f>'Italy-main'!J114/'Italy-main'!K114</f>
        <v>0.144943397661535</v>
      </c>
      <c r="D114" s="117">
        <f>'Italy-main'!J114/'Italy-main'!I114</f>
        <v>0.19615703542733</v>
      </c>
      <c r="E114" s="117">
        <f>'Italy-main'!K114/'Italy-main'!L114</f>
        <v>0.0518494953432054</v>
      </c>
      <c r="F114" s="117">
        <f>'Italy-main'!D114/'Italy-main'!K114</f>
        <v>0.000929639004272114</v>
      </c>
      <c r="G114" s="117">
        <f>('Italy-main'!J114+'Italy-main'!D114)/'Italy-main'!K114</f>
        <v>0.145873036665807</v>
      </c>
      <c r="H114" s="117"/>
      <c r="I114" s="117">
        <f>('Italy-main'!H114-'Italy-main'!H113)/'Italy-main'!H113</f>
        <v>-0.07804878048780491</v>
      </c>
      <c r="J114" s="117">
        <f>'Italy-main'!E114/'Italy-main'!K114</f>
        <v>0.0167630814997613</v>
      </c>
      <c r="K114" s="118">
        <f>'Italy-main'!J114-'Italy-main'!J113</f>
        <v>78</v>
      </c>
      <c r="L114" s="117">
        <f>(K114-K113)/K113</f>
        <v>0.392857142857143</v>
      </c>
      <c r="M114" s="117">
        <f>K114/'Italy-main'!J113</f>
        <v>0.00227916897992578</v>
      </c>
      <c r="N114" s="135"/>
      <c r="O114" s="136"/>
      <c r="P114" s="118">
        <f>'Italy-main'!L114-'Italy-main'!L113</f>
        <v>49750</v>
      </c>
      <c r="Q114" s="117">
        <f>R114/P114</f>
        <v>0.00695477386934673</v>
      </c>
      <c r="R114" s="119">
        <f>'Italy-main'!K114-'Italy-main'!K113</f>
        <v>346</v>
      </c>
    </row>
    <row r="115" ht="24.6" customHeight="1">
      <c r="B115" s="140">
        <v>43996</v>
      </c>
      <c r="C115" s="120">
        <f>'Italy-main'!J115/'Italy-main'!K115</f>
        <v>0.144922338167594</v>
      </c>
      <c r="D115" s="120">
        <f>'Italy-main'!J115/'Italy-main'!I115</f>
        <v>0.194732664285309</v>
      </c>
      <c r="E115" s="120">
        <f>'Italy-main'!K115/'Italy-main'!L115</f>
        <v>0.0512883495595273</v>
      </c>
      <c r="F115" s="120">
        <f>'Italy-main'!D115/'Italy-main'!K115</f>
        <v>0.000881897472034567</v>
      </c>
      <c r="G115" s="120">
        <f>('Italy-main'!J115+'Italy-main'!D115)/'Italy-main'!K115</f>
        <v>0.145804235639629</v>
      </c>
      <c r="H115" s="120"/>
      <c r="I115" s="120">
        <f>('Italy-main'!H115-'Italy-main'!H114)/'Italy-main'!H114</f>
        <v>-0.199074074074074</v>
      </c>
      <c r="J115" s="120">
        <f>'Italy-main'!E115/'Italy-main'!K115</f>
        <v>0.0160471583069256</v>
      </c>
      <c r="K115" s="121">
        <f>'Italy-main'!J115-'Italy-main'!J114</f>
        <v>44</v>
      </c>
      <c r="L115" s="120">
        <f>(K115-K114)/K114</f>
        <v>-0.435897435897436</v>
      </c>
      <c r="M115" s="120">
        <f>K115/'Italy-main'!J114</f>
        <v>0.00128276143552666</v>
      </c>
      <c r="N115" s="133"/>
      <c r="O115" s="134"/>
      <c r="P115" s="121">
        <f>'Italy-main'!L115-'Italy-main'!L114</f>
        <v>56527</v>
      </c>
      <c r="Q115" s="120">
        <f>R115/P115</f>
        <v>0.00597944345180179</v>
      </c>
      <c r="R115" s="122">
        <f>'Italy-main'!K115-'Italy-main'!K114</f>
        <v>338</v>
      </c>
    </row>
    <row r="116" ht="24.6" customHeight="1">
      <c r="B116" s="140">
        <v>43997</v>
      </c>
      <c r="C116" s="117">
        <f>'Italy-main'!J116/'Italy-main'!K116</f>
        <v>0.144848076193687</v>
      </c>
      <c r="D116" s="117">
        <f>'Italy-main'!J116/'Italy-main'!I116</f>
        <v>0.194175470312412</v>
      </c>
      <c r="E116" s="117">
        <f>'Italy-main'!K116/'Italy-main'!L116</f>
        <v>0.0510430054906347</v>
      </c>
      <c r="F116" s="117">
        <f>'Italy-main'!D116/'Italy-main'!K116</f>
        <v>0.0008723502886763029</v>
      </c>
      <c r="G116" s="117">
        <f>('Italy-main'!J116+'Italy-main'!D116)/'Italy-main'!K116</f>
        <v>0.145720426482363</v>
      </c>
      <c r="H116" s="117"/>
      <c r="I116" s="117">
        <f>('Italy-main'!H116-'Italy-main'!H115)/'Italy-main'!H115</f>
        <v>-0.698596201486375</v>
      </c>
      <c r="J116" s="117">
        <f>'Italy-main'!E116/'Italy-main'!K116</f>
        <v>0.0155758776181044</v>
      </c>
      <c r="K116" s="118">
        <f>'Italy-main'!J116-'Italy-main'!J115</f>
        <v>26</v>
      </c>
      <c r="L116" s="117">
        <f>(K116-K115)/K115</f>
        <v>-0.409090909090909</v>
      </c>
      <c r="M116" s="117">
        <f>K116/'Italy-main'!J115</f>
        <v>0.000757024312126947</v>
      </c>
      <c r="N116" s="135"/>
      <c r="O116" s="136"/>
      <c r="P116" s="118">
        <f>'Italy-main'!L116-'Italy-main'!L115</f>
        <v>28107</v>
      </c>
      <c r="Q116" s="117">
        <f>R116/P116</f>
        <v>0.010709076030882</v>
      </c>
      <c r="R116" s="119">
        <f>'Italy-main'!K116-'Italy-main'!K115</f>
        <v>301</v>
      </c>
    </row>
    <row r="117" ht="24.6" customHeight="1">
      <c r="B117" s="140">
        <v>43998</v>
      </c>
      <c r="C117" s="120">
        <f>'Italy-main'!J117/'Italy-main'!K117</f>
        <v>0.144863157894737</v>
      </c>
      <c r="D117" s="120">
        <f>'Italy-main'!J117/'Italy-main'!I117</f>
        <v>0.192717027211723</v>
      </c>
      <c r="E117" s="120">
        <f>'Italy-main'!K117/'Italy-main'!L117</f>
        <v>0.050578113157401</v>
      </c>
      <c r="F117" s="120">
        <f>'Italy-main'!D117/'Italy-main'!K117</f>
        <v>0.000745263157894737</v>
      </c>
      <c r="G117" s="120">
        <f>('Italy-main'!J117+'Italy-main'!D117)/'Italy-main'!K117</f>
        <v>0.145608421052632</v>
      </c>
      <c r="H117" s="120"/>
      <c r="I117" s="120">
        <f>('Italy-main'!H117-'Italy-main'!H116)/'Italy-main'!H116</f>
        <v>2.67123287671233</v>
      </c>
      <c r="J117" s="120">
        <f>'Italy-main'!E117/'Italy-main'!K117</f>
        <v>0.0146442105263158</v>
      </c>
      <c r="K117" s="121">
        <f>'Italy-main'!J117-'Italy-main'!J116</f>
        <v>34</v>
      </c>
      <c r="L117" s="120">
        <f>(K117-K116)/K116</f>
        <v>0.307692307692308</v>
      </c>
      <c r="M117" s="120">
        <f>K117/'Italy-main'!J116</f>
        <v>0.0009892060167001251</v>
      </c>
      <c r="N117" s="133"/>
      <c r="O117" s="134"/>
      <c r="P117" s="121">
        <f>'Italy-main'!L117-'Italy-main'!L116</f>
        <v>46882</v>
      </c>
      <c r="Q117" s="120">
        <f>R117/P117</f>
        <v>0.00447933108655774</v>
      </c>
      <c r="R117" s="122">
        <f>'Italy-main'!K117-'Italy-main'!K116</f>
        <v>210</v>
      </c>
    </row>
    <row r="118" ht="24.6" customHeight="1">
      <c r="B118" s="140">
        <v>43999</v>
      </c>
      <c r="C118" s="117">
        <f>'Italy-main'!J118/'Italy-main'!K118</f>
        <v>0.144844173099887</v>
      </c>
      <c r="D118" s="117">
        <f>'Italy-main'!J118/'Italy-main'!I118</f>
        <v>0.191958986932657</v>
      </c>
      <c r="E118" s="117">
        <f>'Italy-main'!K118/'Italy-main'!L118</f>
        <v>0.0498235223136174</v>
      </c>
      <c r="F118" s="117">
        <f>'Italy-main'!D118/'Italy-main'!K118</f>
        <v>0.000685369258455691</v>
      </c>
      <c r="G118" s="117">
        <f>('Italy-main'!J118+'Italy-main'!D118)/'Italy-main'!K118</f>
        <v>0.145529542358343</v>
      </c>
      <c r="H118" s="117"/>
      <c r="I118" s="117">
        <f>('Italy-main'!H118-'Italy-main'!H117)/'Italy-main'!H117</f>
        <v>-0.519402985074627</v>
      </c>
      <c r="J118" s="117">
        <f>'Italy-main'!E118/'Italy-main'!K118</f>
        <v>0.0137746606791463</v>
      </c>
      <c r="K118" s="118">
        <f>'Italy-main'!J118-'Italy-main'!J117</f>
        <v>43</v>
      </c>
      <c r="L118" s="117">
        <f>(K118-K117)/K117</f>
        <v>0.264705882352941</v>
      </c>
      <c r="M118" s="117">
        <f>K118/'Italy-main'!J117</f>
        <v>0.00124981834035751</v>
      </c>
      <c r="N118" s="135"/>
      <c r="O118" s="136"/>
      <c r="P118" s="118">
        <f>'Italy-main'!L118-'Italy-main'!L117</f>
        <v>77701</v>
      </c>
      <c r="Q118" s="117">
        <f>R118/P118</f>
        <v>0.00422130989305157</v>
      </c>
      <c r="R118" s="119">
        <f>'Italy-main'!K118-'Italy-main'!K117</f>
        <v>328</v>
      </c>
    </row>
    <row r="119" ht="24.6" customHeight="1">
      <c r="B119" s="140">
        <v>44000</v>
      </c>
      <c r="C119" s="120">
        <f>'Italy-main'!J119/'Italy-main'!K119</f>
        <v>0.144919990426564</v>
      </c>
      <c r="D119" s="120">
        <f>'Italy-main'!J119/'Italy-main'!I119</f>
        <v>0.191166696207019</v>
      </c>
      <c r="E119" s="120">
        <f>'Italy-main'!K119/'Italy-main'!L119</f>
        <v>0.0492923406550511</v>
      </c>
      <c r="F119" s="120">
        <f>'Italy-main'!D119/'Italy-main'!K119</f>
        <v>0.0007054110909098541</v>
      </c>
      <c r="G119" s="120">
        <f>('Italy-main'!J119+'Italy-main'!D119)/'Italy-main'!K119</f>
        <v>0.145625401517474</v>
      </c>
      <c r="H119" s="120"/>
      <c r="I119" s="120">
        <f>('Italy-main'!H119-'Italy-main'!H118)/'Italy-main'!H118</f>
        <v>0.279503105590062</v>
      </c>
      <c r="J119" s="120">
        <f>'Italy-main'!E119/'Italy-main'!K119</f>
        <v>0.0127435872673298</v>
      </c>
      <c r="K119" s="121">
        <f>'Italy-main'!J119-'Italy-main'!J118</f>
        <v>66</v>
      </c>
      <c r="L119" s="120">
        <f>(K119-K118)/K118</f>
        <v>0.534883720930233</v>
      </c>
      <c r="M119" s="120">
        <f>K119/'Italy-main'!J118</f>
        <v>0.00191593125870878</v>
      </c>
      <c r="N119" s="133"/>
      <c r="O119" s="134"/>
      <c r="P119" s="121">
        <f>'Italy-main'!L119-'Italy-main'!L118</f>
        <v>58154</v>
      </c>
      <c r="Q119" s="120">
        <f>R119/P119</f>
        <v>0.00569178388416962</v>
      </c>
      <c r="R119" s="122">
        <f>'Italy-main'!K119-'Italy-main'!K118</f>
        <v>331</v>
      </c>
    </row>
    <row r="120" ht="24.6" customHeight="1">
      <c r="B120" s="140">
        <v>44001</v>
      </c>
      <c r="C120" s="117">
        <f>'Italy-main'!J120/'Italy-main'!K120</f>
        <v>0.145207574439837</v>
      </c>
      <c r="D120" s="117">
        <f>'Italy-main'!J120/'Italy-main'!I120</f>
        <v>0.189992688571633</v>
      </c>
      <c r="E120" s="117">
        <f>'Italy-main'!K120/'Italy-main'!L120</f>
        <v>0.048681936134297</v>
      </c>
      <c r="F120" s="117">
        <f>'Italy-main'!D120/'Italy-main'!K120</f>
        <v>0.000676439324232914</v>
      </c>
      <c r="G120" s="117">
        <f>('Italy-main'!J120+'Italy-main'!D120)/'Italy-main'!K120</f>
        <v>0.14588401376407</v>
      </c>
      <c r="H120" s="117"/>
      <c r="I120" s="117">
        <f>('Italy-main'!H120-'Italy-main'!H119)/'Italy-main'!H119</f>
        <v>0.890776699029126</v>
      </c>
      <c r="J120" s="117">
        <f>'Italy-main'!E120/'Italy-main'!K120</f>
        <v>0.011734751755171</v>
      </c>
      <c r="K120" s="118">
        <f>'Italy-main'!J120-'Italy-main'!J119</f>
        <v>47</v>
      </c>
      <c r="L120" s="117">
        <f>(K120-K119)/K119</f>
        <v>-0.287878787878788</v>
      </c>
      <c r="M120" s="117">
        <f>K120/'Italy-main'!J119</f>
        <v>0.00136176623978675</v>
      </c>
      <c r="N120" s="135"/>
      <c r="O120" s="136"/>
      <c r="P120" s="118">
        <f>'Italy-main'!L120-'Italy-main'!L119</f>
        <v>57541</v>
      </c>
      <c r="Q120" s="117">
        <f>R120/P120</f>
        <v>-0.00257207903929372</v>
      </c>
      <c r="R120" s="119">
        <f>'Italy-main'!K120-'Italy-main'!K119</f>
        <v>-148</v>
      </c>
    </row>
    <row r="121" ht="24.6" customHeight="1">
      <c r="B121" s="140">
        <v>44002</v>
      </c>
      <c r="C121" s="120">
        <f>'Italy-main'!J121/'Italy-main'!K121</f>
        <v>0.145252334487462</v>
      </c>
      <c r="D121" s="120">
        <f>'Italy-main'!J121/'Italy-main'!I121</f>
        <v>0.189692687979918</v>
      </c>
      <c r="E121" s="120">
        <f>'Italy-main'!K121/'Italy-main'!L121</f>
        <v>0.0481964875374836</v>
      </c>
      <c r="F121" s="120">
        <f>'Italy-main'!D121/'Italy-main'!K121</f>
        <v>0.00063791837162942</v>
      </c>
      <c r="G121" s="120">
        <f>('Italy-main'!J121+'Italy-main'!D121)/'Italy-main'!K121</f>
        <v>0.145890252859091</v>
      </c>
      <c r="H121" s="120"/>
      <c r="I121" s="120">
        <f>('Italy-main'!H121-'Italy-main'!H120)/'Italy-main'!H120</f>
        <v>-0.787548138639281</v>
      </c>
      <c r="J121" s="120">
        <f>'Italy-main'!E121/'Italy-main'!K121</f>
        <v>0.0110208792361767</v>
      </c>
      <c r="K121" s="121">
        <f>'Italy-main'!J121-'Italy-main'!J120</f>
        <v>49</v>
      </c>
      <c r="L121" s="120">
        <f>(K121-K120)/K120</f>
        <v>0.0425531914893617</v>
      </c>
      <c r="M121" s="120">
        <f>K121/'Italy-main'!J120</f>
        <v>0.00141778305025896</v>
      </c>
      <c r="N121" s="133"/>
      <c r="O121" s="134"/>
      <c r="P121" s="121">
        <f>'Italy-main'!L121-'Italy-main'!L120</f>
        <v>54722</v>
      </c>
      <c r="Q121" s="120">
        <f>R121/P121</f>
        <v>0.00482438507364497</v>
      </c>
      <c r="R121" s="122">
        <f>'Italy-main'!K121-'Italy-main'!K120</f>
        <v>264</v>
      </c>
    </row>
    <row r="122" ht="24.6" customHeight="1">
      <c r="B122" s="140">
        <v>44003</v>
      </c>
      <c r="C122" s="117">
        <f>'Italy-main'!J122/'Italy-main'!K122</f>
        <v>0.145216541788435</v>
      </c>
      <c r="D122" s="117">
        <f>'Italy-main'!J122/'Italy-main'!I122</f>
        <v>0.189367553706265</v>
      </c>
      <c r="E122" s="117">
        <f>'Italy-main'!K122/'Italy-main'!L122</f>
        <v>0.0478493771529802</v>
      </c>
      <c r="F122" s="117">
        <f>'Italy-main'!D122/'Italy-main'!K122</f>
        <v>0.000620547675252307</v>
      </c>
      <c r="G122" s="117">
        <f>('Italy-main'!J122+'Italy-main'!D122)/'Italy-main'!K122</f>
        <v>0.145837089463687</v>
      </c>
      <c r="H122" s="117"/>
      <c r="I122" s="117">
        <f>('Italy-main'!H122-'Italy-main'!H121)/'Italy-main'!H121</f>
        <v>-0.274924471299094</v>
      </c>
      <c r="J122" s="117">
        <f>'Italy-main'!E122/'Italy-main'!K122</f>
        <v>0.0103228944356161</v>
      </c>
      <c r="K122" s="118">
        <f>'Italy-main'!J122-'Italy-main'!J121</f>
        <v>24</v>
      </c>
      <c r="L122" s="117">
        <f>(K122-K121)/K121</f>
        <v>-0.510204081632653</v>
      </c>
      <c r="M122" s="117">
        <f>K122/'Italy-main'!J121</f>
        <v>0.00069344120196475</v>
      </c>
      <c r="N122" s="135"/>
      <c r="O122" s="136"/>
      <c r="P122" s="118">
        <f>'Italy-main'!L122-'Italy-main'!L121</f>
        <v>40545</v>
      </c>
      <c r="Q122" s="117">
        <f>R122/P122</f>
        <v>0.00552472561351585</v>
      </c>
      <c r="R122" s="119">
        <f>'Italy-main'!K122-'Italy-main'!K121</f>
        <v>224</v>
      </c>
    </row>
    <row r="123" ht="24.6" customHeight="1">
      <c r="B123" s="140">
        <v>44004</v>
      </c>
      <c r="C123" s="120">
        <f>'Italy-main'!J123/'Italy-main'!K123</f>
        <v>0.145178451742627</v>
      </c>
      <c r="D123" s="120">
        <f>'Italy-main'!J123/'Italy-main'!I123</f>
        <v>0.188942679881805</v>
      </c>
      <c r="E123" s="120">
        <f>'Italy-main'!K123/'Italy-main'!L123</f>
        <v>0.0476169389600789</v>
      </c>
      <c r="F123" s="120">
        <f>'Italy-main'!D123/'Italy-main'!K123</f>
        <v>0.000532004021447721</v>
      </c>
      <c r="G123" s="120">
        <f>('Italy-main'!J123+'Italy-main'!D123)/'Italy-main'!K123</f>
        <v>0.145710455764075</v>
      </c>
      <c r="H123" s="120"/>
      <c r="I123" s="120">
        <f>('Italy-main'!H123-'Italy-main'!H122)/'Italy-main'!H122</f>
        <v>0.395833333333333</v>
      </c>
      <c r="J123" s="120">
        <f>'Italy-main'!E123/'Italy-main'!K123</f>
        <v>0.00906920241286863</v>
      </c>
      <c r="K123" s="121">
        <f>'Italy-main'!J123-'Italy-main'!J122</f>
        <v>23</v>
      </c>
      <c r="L123" s="120">
        <f>(K123-K122)/K122</f>
        <v>-0.0416666666666667</v>
      </c>
      <c r="M123" s="120">
        <f>K123/'Italy-main'!J122</f>
        <v>0.000664087313044985</v>
      </c>
      <c r="N123" s="133"/>
      <c r="O123" s="134"/>
      <c r="P123" s="121">
        <f>'Italy-main'!L123-'Italy-main'!L122</f>
        <v>28972</v>
      </c>
      <c r="Q123" s="120">
        <f>R123/P123</f>
        <v>0.00762805467347784</v>
      </c>
      <c r="R123" s="122">
        <f>'Italy-main'!K123-'Italy-main'!K122</f>
        <v>221</v>
      </c>
    </row>
    <row r="124" ht="24.6" customHeight="1">
      <c r="B124" s="140">
        <v>44005</v>
      </c>
      <c r="C124" s="117">
        <f>'Italy-main'!J124/'Italy-main'!K124</f>
        <v>0.145185129358171</v>
      </c>
      <c r="D124" s="117">
        <f>'Italy-main'!J124/'Italy-main'!I124</f>
        <v>0.187853834276891</v>
      </c>
      <c r="E124" s="117">
        <f>'Italy-main'!K124/'Italy-main'!L124</f>
        <v>0.0472578503379716</v>
      </c>
      <c r="F124" s="117">
        <f>'Italy-main'!D124/'Italy-main'!K124</f>
        <v>0.000481507999313328</v>
      </c>
      <c r="G124" s="117">
        <f>('Italy-main'!J124+'Italy-main'!D124)/'Italy-main'!K124</f>
        <v>0.145666637357484</v>
      </c>
      <c r="H124" s="117"/>
      <c r="I124" s="117">
        <f>('Italy-main'!H124-'Italy-main'!H123)/'Italy-main'!H123</f>
        <v>2.17611940298507</v>
      </c>
      <c r="J124" s="117">
        <f>'Italy-main'!E124/'Italy-main'!K124</f>
        <v>0.008240067327379381</v>
      </c>
      <c r="K124" s="118">
        <f>'Italy-main'!J124-'Italy-main'!J123</f>
        <v>18</v>
      </c>
      <c r="L124" s="117">
        <f>(K124-K123)/K123</f>
        <v>-0.217391304347826</v>
      </c>
      <c r="M124" s="117">
        <f>K124/'Italy-main'!J123</f>
        <v>0.000519375595117869</v>
      </c>
      <c r="N124" s="135"/>
      <c r="O124" s="136"/>
      <c r="P124" s="118">
        <f>'Italy-main'!L124-'Italy-main'!L123</f>
        <v>40485</v>
      </c>
      <c r="Q124" s="117">
        <f>R124/P124</f>
        <v>0.00279115721872298</v>
      </c>
      <c r="R124" s="119">
        <f>'Italy-main'!K124-'Italy-main'!K123</f>
        <v>113</v>
      </c>
    </row>
    <row r="125" ht="24.6" customHeight="1">
      <c r="B125" s="140">
        <v>44006</v>
      </c>
      <c r="C125" s="120">
        <f>'Italy-main'!J125/'Italy-main'!K125</f>
        <v>0.144705734931707</v>
      </c>
      <c r="D125" s="120">
        <f>'Italy-main'!J125/'Italy-main'!I125</f>
        <v>0.186146976804165</v>
      </c>
      <c r="E125" s="120">
        <f>'Italy-main'!K125/'Italy-main'!L125</f>
        <v>0.0468779401510801</v>
      </c>
      <c r="F125" s="120">
        <f>'Italy-main'!D125/'Italy-main'!K125</f>
        <v>0.000446932041268117</v>
      </c>
      <c r="G125" s="120">
        <f>('Italy-main'!J125+'Italy-main'!D125)/'Italy-main'!K125</f>
        <v>0.145152666972975</v>
      </c>
      <c r="H125" s="120"/>
      <c r="I125" s="120">
        <f>('Italy-main'!H125-'Italy-main'!H124)/'Italy-main'!H124</f>
        <v>-0.137218045112782</v>
      </c>
      <c r="J125" s="120">
        <f>'Italy-main'!E125/'Italy-main'!K125</f>
        <v>0.00717179733511549</v>
      </c>
      <c r="K125" s="121">
        <f>'Italy-main'!J125-'Italy-main'!J124</f>
        <v>-31</v>
      </c>
      <c r="L125" s="120">
        <f>(K125-K124)/K124</f>
        <v>-2.72222222222222</v>
      </c>
      <c r="M125" s="120">
        <f>K125/'Italy-main'!J124</f>
        <v>-0.000894015861571738</v>
      </c>
      <c r="N125" s="133"/>
      <c r="O125" s="134"/>
      <c r="P125" s="121">
        <f>'Italy-main'!L125-'Italy-main'!L124</f>
        <v>53266</v>
      </c>
      <c r="Q125" s="120">
        <f>R125/P125</f>
        <v>0.0108324259377464</v>
      </c>
      <c r="R125" s="122">
        <f>'Italy-main'!K125-'Italy-main'!K124</f>
        <v>577</v>
      </c>
    </row>
    <row r="126" ht="24.6" customHeight="1">
      <c r="B126" s="140">
        <v>44007</v>
      </c>
      <c r="C126" s="117">
        <f>'Italy-main'!J126/'Italy-main'!K126</f>
        <v>0.14466888605208</v>
      </c>
      <c r="D126" s="117">
        <f>'Italy-main'!J126/'Italy-main'!I126</f>
        <v>0.185716963448922</v>
      </c>
      <c r="E126" s="117">
        <f>'Italy-main'!K126/'Italy-main'!L126</f>
        <v>0.0464262735529484</v>
      </c>
      <c r="F126" s="117">
        <f>'Italy-main'!D126/'Italy-main'!K126</f>
        <v>0.000429693040641452</v>
      </c>
      <c r="G126" s="117">
        <f>('Italy-main'!J126+'Italy-main'!D126)/'Italy-main'!K126</f>
        <v>0.145098579092722</v>
      </c>
      <c r="H126" s="117"/>
      <c r="I126" s="117">
        <f>('Italy-main'!H126-'Italy-main'!H125)/'Italy-main'!H125</f>
        <v>-0.616557734204793</v>
      </c>
      <c r="J126" s="117">
        <f>'Italy-main'!E126/'Italy-main'!K126</f>
        <v>0.00674993533745505</v>
      </c>
      <c r="K126" s="118">
        <f>'Italy-main'!J126-'Italy-main'!J125</f>
        <v>34</v>
      </c>
      <c r="L126" s="117">
        <f>(K126-K125)/K125</f>
        <v>-2.09677419354839</v>
      </c>
      <c r="M126" s="117">
        <f>K126/'Italy-main'!J125</f>
        <v>0.000981410922526267</v>
      </c>
      <c r="N126" s="135"/>
      <c r="O126" s="136"/>
      <c r="P126" s="118">
        <f>'Italy-main'!L126-'Italy-main'!L125</f>
        <v>56061</v>
      </c>
      <c r="Q126" s="117">
        <f>R126/P126</f>
        <v>0.00527996289755802</v>
      </c>
      <c r="R126" s="119">
        <f>'Italy-main'!K126-'Italy-main'!K125</f>
        <v>296</v>
      </c>
    </row>
    <row r="127" ht="24.6" customHeight="1">
      <c r="B127" s="140">
        <v>44008</v>
      </c>
      <c r="C127" s="120">
        <f>'Italy-main'!J127/'Italy-main'!K127</f>
        <v>0.144640170694405</v>
      </c>
      <c r="D127" s="120">
        <f>'Italy-main'!J127/'Italy-main'!I127</f>
        <v>0.184995869200224</v>
      </c>
      <c r="E127" s="120">
        <f>'Italy-main'!K127/'Italy-main'!L127</f>
        <v>0.0460054809101823</v>
      </c>
      <c r="F127" s="120">
        <f>'Italy-main'!D127/'Italy-main'!K127</f>
        <v>0.000437571105304612</v>
      </c>
      <c r="G127" s="120">
        <f>('Italy-main'!J127+'Italy-main'!D127)/'Italy-main'!K127</f>
        <v>0.145077741799709</v>
      </c>
      <c r="H127" s="120"/>
      <c r="I127" s="120">
        <f>('Italy-main'!H127-'Italy-main'!H126)/'Italy-main'!H126</f>
        <v>0.889204545454545</v>
      </c>
      <c r="J127" s="120">
        <f>'Italy-main'!E127/'Italy-main'!K127</f>
        <v>0.00608848937952417</v>
      </c>
      <c r="K127" s="121">
        <f>'Italy-main'!J127-'Italy-main'!J126</f>
        <v>30</v>
      </c>
      <c r="L127" s="120">
        <f>(K127-K126)/K126</f>
        <v>-0.117647058823529</v>
      </c>
      <c r="M127" s="120">
        <f>K127/'Italy-main'!J126</f>
        <v>0.000865101793644385</v>
      </c>
      <c r="N127" s="133"/>
      <c r="O127" s="134"/>
      <c r="P127" s="121">
        <f>'Italy-main'!L127-'Italy-main'!L126</f>
        <v>52768</v>
      </c>
      <c r="Q127" s="120">
        <f>R127/P127</f>
        <v>0.00483247422680412</v>
      </c>
      <c r="R127" s="122">
        <f>'Italy-main'!K127-'Italy-main'!K126</f>
        <v>255</v>
      </c>
    </row>
    <row r="128" ht="24.6" customHeight="1">
      <c r="B128" s="140">
        <v>44009</v>
      </c>
      <c r="C128" s="117">
        <f>'Italy-main'!J128/'Italy-main'!K128</f>
        <v>0.144568078089083</v>
      </c>
      <c r="D128" s="117">
        <f>'Italy-main'!J128/'Italy-main'!I128</f>
        <v>0.184087727484834</v>
      </c>
      <c r="E128" s="117">
        <f>'Italy-main'!K128/'Italy-main'!L128</f>
        <v>0.045503804711259</v>
      </c>
      <c r="F128" s="117">
        <f>'Italy-main'!D128/'Italy-main'!K128</f>
        <v>0.000403937768597795</v>
      </c>
      <c r="G128" s="117">
        <f>('Italy-main'!J128+'Italy-main'!D128)/'Italy-main'!K128</f>
        <v>0.144972015857681</v>
      </c>
      <c r="H128" s="117"/>
      <c r="I128" s="117">
        <f>('Italy-main'!H128-'Italy-main'!H127)/'Italy-main'!H127</f>
        <v>0.206015037593985</v>
      </c>
      <c r="J128" s="117">
        <f>'Italy-main'!E128/'Italy-main'!K128</f>
        <v>0.00565096445347636</v>
      </c>
      <c r="K128" s="118">
        <f>'Italy-main'!J128-'Italy-main'!J127</f>
        <v>8</v>
      </c>
      <c r="L128" s="117">
        <f>(K128-K127)/K127</f>
        <v>-0.7333333333333329</v>
      </c>
      <c r="M128" s="117">
        <f>K128/'Italy-main'!J127</f>
        <v>0.000230494410510545</v>
      </c>
      <c r="N128" s="135"/>
      <c r="O128" s="136"/>
      <c r="P128" s="118">
        <f>'Italy-main'!L128-'Italy-main'!L127</f>
        <v>61351</v>
      </c>
      <c r="Q128" s="117">
        <f>R128/P128</f>
        <v>0.00285243924304412</v>
      </c>
      <c r="R128" s="119">
        <f>'Italy-main'!K128-'Italy-main'!K127</f>
        <v>175</v>
      </c>
    </row>
    <row r="129" ht="24.6" customHeight="1">
      <c r="B129" s="140">
        <v>44010</v>
      </c>
      <c r="C129" s="120">
        <f>'Italy-main'!J129/'Italy-main'!K129</f>
        <v>0.144554949856435</v>
      </c>
      <c r="D129" s="120">
        <f>'Italy-main'!J129/'Italy-main'!I129</f>
        <v>0.183905003414668</v>
      </c>
      <c r="E129" s="120">
        <f>'Italy-main'!K129/'Italy-main'!L129</f>
        <v>0.0452167878826309</v>
      </c>
      <c r="F129" s="120">
        <f>'Italy-main'!D129/'Italy-main'!K129</f>
        <v>0.000407806583163414</v>
      </c>
      <c r="G129" s="120">
        <f>('Italy-main'!J129+'Italy-main'!D129)/'Italy-main'!K129</f>
        <v>0.144962756439599</v>
      </c>
      <c r="H129" s="120"/>
      <c r="I129" s="120">
        <f>('Italy-main'!H129-'Italy-main'!H128)/'Italy-main'!H128</f>
        <v>-0.806733167082294</v>
      </c>
      <c r="J129" s="120">
        <f>'Italy-main'!E129/'Italy-main'!K129</f>
        <v>0.00523490491448546</v>
      </c>
      <c r="K129" s="121">
        <f>'Italy-main'!J129-'Italy-main'!J128</f>
        <v>22</v>
      </c>
      <c r="L129" s="120">
        <f>(K129-K128)/K128</f>
        <v>1.75</v>
      </c>
      <c r="M129" s="120">
        <f>K129/'Italy-main'!J128</f>
        <v>0.000633713561470215</v>
      </c>
      <c r="N129" s="133"/>
      <c r="O129" s="134"/>
      <c r="P129" s="121">
        <f>'Italy-main'!L129-'Italy-main'!L128</f>
        <v>37346</v>
      </c>
      <c r="Q129" s="120">
        <f>R129/P129</f>
        <v>0.00465913350827398</v>
      </c>
      <c r="R129" s="122">
        <f>'Italy-main'!K129-'Italy-main'!K128</f>
        <v>174</v>
      </c>
    </row>
    <row r="130" ht="24.6" customHeight="1">
      <c r="B130" s="140">
        <v>44011</v>
      </c>
      <c r="C130" s="117">
        <f>'Italy-main'!J130/'Italy-main'!K130</f>
        <v>0.144504150792727</v>
      </c>
      <c r="D130" s="117">
        <f>'Italy-main'!J130/'Italy-main'!I130</f>
        <v>0.183640246093998</v>
      </c>
      <c r="E130" s="117">
        <f>'Italy-main'!K130/'Italy-main'!L130</f>
        <v>0.0450099843930094</v>
      </c>
      <c r="F130" s="117">
        <f>'Italy-main'!D130/'Italy-main'!K130</f>
        <v>0.000399274651050591</v>
      </c>
      <c r="G130" s="117">
        <f>('Italy-main'!J130+'Italy-main'!D130)/'Italy-main'!K130</f>
        <v>0.144903425443777</v>
      </c>
      <c r="H130" s="117"/>
      <c r="I130" s="117">
        <f>('Italy-main'!H130-'Italy-main'!H129)/'Italy-main'!H129</f>
        <v>0.193548387096774</v>
      </c>
      <c r="J130" s="117">
        <f>'Italy-main'!E130/'Italy-main'!K130</f>
        <v>0.00505747891330749</v>
      </c>
      <c r="K130" s="118">
        <f>'Italy-main'!J130-'Italy-main'!J129</f>
        <v>6</v>
      </c>
      <c r="L130" s="117">
        <f>(K130-K129)/K129</f>
        <v>-0.727272727272727</v>
      </c>
      <c r="M130" s="117">
        <f>K130/'Italy-main'!J129</f>
        <v>0.000172721515343428</v>
      </c>
      <c r="N130" s="135"/>
      <c r="O130" s="136"/>
      <c r="P130" s="118">
        <f>'Italy-main'!L130-'Italy-main'!L129</f>
        <v>27218</v>
      </c>
      <c r="Q130" s="117">
        <f>R130/P130</f>
        <v>0.00462928944081123</v>
      </c>
      <c r="R130" s="119">
        <f>'Italy-main'!K130-'Italy-main'!K129</f>
        <v>126</v>
      </c>
    </row>
    <row r="131" ht="24.6" customHeight="1">
      <c r="B131" s="140">
        <v>44012</v>
      </c>
      <c r="C131" s="120">
        <f>'Italy-main'!J131/'Italy-main'!K131</f>
        <v>0.14451446100641</v>
      </c>
      <c r="D131" s="120">
        <f>'Italy-main'!J131/'Italy-main'!I131</f>
        <v>0.18274567932383</v>
      </c>
      <c r="E131" s="120">
        <f>'Italy-main'!K131/'Italy-main'!L131</f>
        <v>0.0446332264091085</v>
      </c>
      <c r="F131" s="120">
        <f>'Italy-main'!D131/'Italy-main'!K131</f>
        <v>0.000386569012960454</v>
      </c>
      <c r="G131" s="120">
        <f>('Italy-main'!J131+'Italy-main'!D131)/'Italy-main'!K131</f>
        <v>0.14490103001937</v>
      </c>
      <c r="H131" s="120"/>
      <c r="I131" s="120">
        <f>('Italy-main'!H131-'Italy-main'!H130)/'Italy-main'!H130</f>
        <v>4.04324324324324</v>
      </c>
      <c r="J131" s="120">
        <f>'Italy-main'!E131/'Italy-main'!K131</f>
        <v>0.0049173241110991</v>
      </c>
      <c r="K131" s="121">
        <f>'Italy-main'!J131-'Italy-main'!J130</f>
        <v>23</v>
      </c>
      <c r="L131" s="120">
        <f>(K131-K130)/K130</f>
        <v>2.83333333333333</v>
      </c>
      <c r="M131" s="120">
        <f>K131/'Italy-main'!J130</f>
        <v>0.000661984803131476</v>
      </c>
      <c r="N131" s="133"/>
      <c r="O131" s="134"/>
      <c r="P131" s="121">
        <f>'Italy-main'!L131-'Italy-main'!L130</f>
        <v>48273</v>
      </c>
      <c r="Q131" s="120">
        <f>R131/P131</f>
        <v>0.00294160296646158</v>
      </c>
      <c r="R131" s="122">
        <f>'Italy-main'!K131-'Italy-main'!K130</f>
        <v>142</v>
      </c>
    </row>
    <row r="132" ht="24.6" customHeight="1">
      <c r="B132" s="140">
        <v>44013</v>
      </c>
      <c r="C132" s="117">
        <f>'Italy-main'!J132/'Italy-main'!K132</f>
        <v>0.144492440604752</v>
      </c>
      <c r="D132" s="117">
        <f>'Italy-main'!J132/'Italy-main'!I132</f>
        <v>0.182406392718006</v>
      </c>
      <c r="E132" s="117">
        <f>'Italy-main'!K132/'Italy-main'!L132</f>
        <v>0.0442128475086475</v>
      </c>
      <c r="F132" s="117">
        <f>'Italy-main'!D132/'Italy-main'!K132</f>
        <v>0.000361355706928061</v>
      </c>
      <c r="G132" s="117">
        <f>('Italy-main'!J132+'Italy-main'!D132)/'Italy-main'!K132</f>
        <v>0.14485379631168</v>
      </c>
      <c r="H132" s="117"/>
      <c r="I132" s="117">
        <f>('Italy-main'!H132-'Italy-main'!H131)/'Italy-main'!H131</f>
        <v>-0.669882100750268</v>
      </c>
      <c r="J132" s="117">
        <f>'Italy-main'!E132/'Italy-main'!K132</f>
        <v>0.0046187074264828</v>
      </c>
      <c r="K132" s="118">
        <f>'Italy-main'!J132-'Italy-main'!J131</f>
        <v>21</v>
      </c>
      <c r="L132" s="117">
        <f>(K132-K131)/K131</f>
        <v>-0.0869565217391304</v>
      </c>
      <c r="M132" s="117">
        <f>K132/'Italy-main'!J131</f>
        <v>0.000604021054448184</v>
      </c>
      <c r="N132" s="135"/>
      <c r="O132" s="136"/>
      <c r="P132" s="118">
        <f>'Italy-main'!L132-'Italy-main'!L131</f>
        <v>55366</v>
      </c>
      <c r="Q132" s="117">
        <f>R132/P132</f>
        <v>0.00328721598092692</v>
      </c>
      <c r="R132" s="119">
        <f>'Italy-main'!K132-'Italy-main'!K131</f>
        <v>182</v>
      </c>
    </row>
    <row r="133" ht="24.6" customHeight="1">
      <c r="B133" s="140">
        <v>44014</v>
      </c>
      <c r="C133" s="120">
        <f>'Italy-main'!J133/'Italy-main'!K133</f>
        <v>0.144496412282486</v>
      </c>
      <c r="D133" s="120">
        <f>'Italy-main'!J133/'Italy-main'!I133</f>
        <v>0.182214011712188</v>
      </c>
      <c r="E133" s="120">
        <f>'Italy-main'!K133/'Italy-main'!L133</f>
        <v>0.0438212972876046</v>
      </c>
      <c r="F133" s="120">
        <f>'Italy-main'!D133/'Italy-main'!K133</f>
        <v>0.000340304032602786</v>
      </c>
      <c r="G133" s="120">
        <f>('Italy-main'!J133+'Italy-main'!D133)/'Italy-main'!K133</f>
        <v>0.144836716315088</v>
      </c>
      <c r="H133" s="120"/>
      <c r="I133" s="120">
        <f>('Italy-main'!H133-'Italy-main'!H132)/'Italy-main'!H132</f>
        <v>-0.366883116883117</v>
      </c>
      <c r="J133" s="120">
        <f>'Italy-main'!E133/'Italy-main'!K133</f>
        <v>0.00433680139109648</v>
      </c>
      <c r="K133" s="121">
        <f>'Italy-main'!J133-'Italy-main'!J132</f>
        <v>30</v>
      </c>
      <c r="L133" s="120">
        <f>(K133-K132)/K132</f>
        <v>0.428571428571429</v>
      </c>
      <c r="M133" s="120">
        <f>K133/'Italy-main'!J132</f>
        <v>0.000862366333218351</v>
      </c>
      <c r="N133" s="133"/>
      <c r="O133" s="134"/>
      <c r="P133" s="121">
        <f>'Italy-main'!L133-'Italy-main'!L132</f>
        <v>53243</v>
      </c>
      <c r="Q133" s="120">
        <f>R133/P133</f>
        <v>0.00377514415040475</v>
      </c>
      <c r="R133" s="122">
        <f>'Italy-main'!K133-'Italy-main'!K132</f>
        <v>201</v>
      </c>
    </row>
    <row r="134" ht="24.6" customHeight="1">
      <c r="B134" s="140">
        <v>44015</v>
      </c>
      <c r="C134" s="117">
        <f>'Italy-main'!J134/'Italy-main'!K134</f>
        <v>0.14442500331697</v>
      </c>
      <c r="D134" s="117">
        <f>'Italy-main'!J134/'Italy-main'!I134</f>
        <v>0.181926911687131</v>
      </c>
      <c r="E134" s="117">
        <f>'Italy-main'!K134/'Italy-main'!L134</f>
        <v>0.043255380603553</v>
      </c>
      <c r="F134" s="117">
        <f>'Italy-main'!D134/'Italy-main'!K134</f>
        <v>0.000327550749635133</v>
      </c>
      <c r="G134" s="117">
        <f>('Italy-main'!J134+'Italy-main'!D134)/'Italy-main'!K134</f>
        <v>0.144752554066605</v>
      </c>
      <c r="H134" s="117"/>
      <c r="I134" s="117">
        <f>('Italy-main'!H134-'Italy-main'!H133)/'Italy-main'!H133</f>
        <v>-0.0974358974358974</v>
      </c>
      <c r="J134" s="117">
        <f>'Italy-main'!E134/'Italy-main'!K134</f>
        <v>0.00429132944142232</v>
      </c>
      <c r="K134" s="118">
        <f>'Italy-main'!J134-'Italy-main'!J133</f>
        <v>15</v>
      </c>
      <c r="L134" s="117">
        <f>(K134-K133)/K133</f>
        <v>-0.5</v>
      </c>
      <c r="M134" s="117">
        <f>K134/'Italy-main'!J133</f>
        <v>0.000430811649146993</v>
      </c>
      <c r="N134" s="135"/>
      <c r="O134" s="136"/>
      <c r="P134" s="118">
        <f>'Italy-main'!L134-'Italy-main'!L133</f>
        <v>77096</v>
      </c>
      <c r="Q134" s="117">
        <f>R134/P134</f>
        <v>0.00289249766524852</v>
      </c>
      <c r="R134" s="119">
        <f>'Italy-main'!K134-'Italy-main'!K133</f>
        <v>223</v>
      </c>
    </row>
    <row r="135" ht="24.6" customHeight="1">
      <c r="B135" s="140">
        <v>44016</v>
      </c>
      <c r="C135" s="120">
        <f>'Italy-main'!J135/'Italy-main'!K135</f>
        <v>0.144371404073416</v>
      </c>
      <c r="D135" s="120">
        <f>'Italy-main'!J135/'Italy-main'!I135</f>
        <v>0.181584212061851</v>
      </c>
      <c r="E135" s="120">
        <f>'Italy-main'!K135/'Italy-main'!L135</f>
        <v>0.0431041778480531</v>
      </c>
      <c r="F135" s="120">
        <f>'Italy-main'!D135/'Italy-main'!K135</f>
        <v>0.000294094499604422</v>
      </c>
      <c r="G135" s="120">
        <f>('Italy-main'!J135+'Italy-main'!D135)/'Italy-main'!K135</f>
        <v>0.14466549857302</v>
      </c>
      <c r="H135" s="120"/>
      <c r="I135" s="120">
        <f>('Italy-main'!H135-'Italy-main'!H134)/'Italy-main'!H134</f>
        <v>0.494318181818182</v>
      </c>
      <c r="J135" s="120">
        <f>'Italy-main'!E135/'Italy-main'!K135</f>
        <v>0.00418773998732494</v>
      </c>
      <c r="K135" s="121">
        <f>'Italy-main'!J135-'Italy-main'!J134</f>
        <v>21</v>
      </c>
      <c r="L135" s="120">
        <f>(K135-K134)/K134</f>
        <v>0.4</v>
      </c>
      <c r="M135" s="120">
        <f>K135/'Italy-main'!J134</f>
        <v>0.000602876582551029</v>
      </c>
      <c r="N135" s="133"/>
      <c r="O135" s="134"/>
      <c r="P135" s="121">
        <f>'Italy-main'!L135-'Italy-main'!L134</f>
        <v>25011</v>
      </c>
      <c r="Q135" s="120">
        <f>R135/P135</f>
        <v>0.009395865819039621</v>
      </c>
      <c r="R135" s="122">
        <f>'Italy-main'!K135-'Italy-main'!K134</f>
        <v>235</v>
      </c>
    </row>
    <row r="136" ht="24.6" customHeight="1">
      <c r="B136" s="140">
        <v>44017</v>
      </c>
      <c r="C136" s="117">
        <f>'Italy-main'!J136/'Italy-main'!K136</f>
        <v>0.144285649246102</v>
      </c>
      <c r="D136" s="117">
        <f>'Italy-main'!J136/'Italy-main'!I136</f>
        <v>0.181465633914257</v>
      </c>
      <c r="E136" s="117">
        <f>'Italy-main'!K136/'Italy-main'!L136</f>
        <v>0.0428518372952925</v>
      </c>
      <c r="F136" s="117">
        <f>'Italy-main'!D136/'Italy-main'!K136</f>
        <v>0.000306277445977211</v>
      </c>
      <c r="G136" s="117">
        <f>('Italy-main'!J136+'Italy-main'!D136)/'Italy-main'!K136</f>
        <v>0.144591926692079</v>
      </c>
      <c r="H136" s="117"/>
      <c r="I136" s="117">
        <f>('Italy-main'!H136-'Italy-main'!H135)/'Italy-main'!H135</f>
        <v>-1.07984790874525</v>
      </c>
      <c r="J136" s="117">
        <f>'Italy-main'!E136/'Italy-main'!K136</f>
        <v>0.0042175232087943</v>
      </c>
      <c r="K136" s="118">
        <f>'Italy-main'!J136-'Italy-main'!J135</f>
        <v>7</v>
      </c>
      <c r="L136" s="117">
        <f>(K136-K135)/K135</f>
        <v>-0.666666666666667</v>
      </c>
      <c r="M136" s="117">
        <f>K136/'Italy-main'!J135</f>
        <v>0.000200837780455615</v>
      </c>
      <c r="N136" s="135"/>
      <c r="O136" s="136"/>
      <c r="P136" s="118">
        <f>'Italy-main'!L136-'Italy-main'!L135</f>
        <v>37462</v>
      </c>
      <c r="Q136" s="117">
        <f>R136/P136</f>
        <v>0.00512519352944317</v>
      </c>
      <c r="R136" s="119">
        <f>'Italy-main'!K136-'Italy-main'!K135</f>
        <v>192</v>
      </c>
    </row>
    <row r="137" ht="24.6" customHeight="1">
      <c r="B137" s="140">
        <v>44018</v>
      </c>
      <c r="C137" s="120">
        <f>'Italy-main'!J137/'Italy-main'!K137</f>
        <v>0.144194624905404</v>
      </c>
      <c r="D137" s="120">
        <f>'Italy-main'!J137/'Italy-main'!I137</f>
        <v>0.181381703174661</v>
      </c>
      <c r="E137" s="120">
        <f>'Italy-main'!K137/'Italy-main'!L137</f>
        <v>0.0427207782273295</v>
      </c>
      <c r="F137" s="120">
        <f>'Italy-main'!D137/'Italy-main'!K137</f>
        <v>0.000297743353499932</v>
      </c>
      <c r="G137" s="120">
        <f>('Italy-main'!J137+'Italy-main'!D137)/'Italy-main'!K137</f>
        <v>0.144492368258904</v>
      </c>
      <c r="H137" s="120"/>
      <c r="I137" s="120">
        <f>('Italy-main'!H137-'Italy-main'!H136)/'Italy-main'!H136</f>
        <v>2.19047619047619</v>
      </c>
      <c r="J137" s="120">
        <f>'Italy-main'!E137/'Italy-main'!K137</f>
        <v>0.0042097601925407</v>
      </c>
      <c r="K137" s="121">
        <f>'Italy-main'!J137-'Italy-main'!J136</f>
        <v>8</v>
      </c>
      <c r="L137" s="120">
        <f>(K137-K136)/K136</f>
        <v>0.142857142857143</v>
      </c>
      <c r="M137" s="120">
        <f>K137/'Italy-main'!J136</f>
        <v>0.00022948280313244</v>
      </c>
      <c r="N137" s="133"/>
      <c r="O137" s="134"/>
      <c r="P137" s="121">
        <f>'Italy-main'!L137-'Italy-main'!L136</f>
        <v>22166</v>
      </c>
      <c r="Q137" s="120">
        <f>R137/P137</f>
        <v>0.0093837408643869</v>
      </c>
      <c r="R137" s="122">
        <f>'Italy-main'!K137-'Italy-main'!K136</f>
        <v>208</v>
      </c>
    </row>
    <row r="138" ht="24.6" customHeight="1">
      <c r="B138" s="140">
        <v>44019</v>
      </c>
      <c r="C138" s="117">
        <f>'Italy-main'!J138/'Italy-main'!K138</f>
        <v>0.144236968705054</v>
      </c>
      <c r="D138" s="117">
        <f>'Italy-main'!J138/'Italy-main'!I138</f>
        <v>0.180997329045977</v>
      </c>
      <c r="E138" s="117">
        <f>'Italy-main'!K138/'Italy-main'!L138</f>
        <v>0.0424210855005187</v>
      </c>
      <c r="F138" s="117">
        <f>'Italy-main'!D138/'Italy-main'!K138</f>
        <v>0.000289308799947098</v>
      </c>
      <c r="G138" s="117">
        <f>('Italy-main'!J138+'Italy-main'!D138)/'Italy-main'!K138</f>
        <v>0.144526277505001</v>
      </c>
      <c r="H138" s="117"/>
      <c r="I138" s="117">
        <f>('Italy-main'!H138-'Italy-main'!H137)/'Italy-main'!H137</f>
        <v>-7.97014925373134</v>
      </c>
      <c r="J138" s="117">
        <f>'Italy-main'!E138/'Italy-main'!K138</f>
        <v>0.00417431268495098</v>
      </c>
      <c r="K138" s="118">
        <f>'Italy-main'!J138-'Italy-main'!J137</f>
        <v>30</v>
      </c>
      <c r="L138" s="117">
        <f>(K138-K137)/K137</f>
        <v>2.75</v>
      </c>
      <c r="M138" s="117">
        <f>K138/'Italy-main'!J137</f>
        <v>0.000860363073216898</v>
      </c>
      <c r="N138" s="135"/>
      <c r="O138" s="136"/>
      <c r="P138" s="118">
        <f>'Italy-main'!L138-'Italy-main'!L137</f>
        <v>43219</v>
      </c>
      <c r="Q138" s="117">
        <f>R138/P138</f>
        <v>0.0031699021263796</v>
      </c>
      <c r="R138" s="119">
        <f>'Italy-main'!K138-'Italy-main'!K137</f>
        <v>137</v>
      </c>
    </row>
    <row r="139" ht="24.6" customHeight="1">
      <c r="B139" s="140">
        <v>44020</v>
      </c>
      <c r="C139" s="120">
        <f>'Italy-main'!J139/'Italy-main'!K139</f>
        <v>0.144183952855473</v>
      </c>
      <c r="D139" s="120">
        <f>'Italy-main'!J139/'Italy-main'!I139</f>
        <v>0.180303656269366</v>
      </c>
      <c r="E139" s="120">
        <f>'Italy-main'!K139/'Italy-main'!L139</f>
        <v>0.0420827456380789</v>
      </c>
      <c r="F139" s="120">
        <f>'Italy-main'!D139/'Italy-main'!K139</f>
        <v>0.000293207900920508</v>
      </c>
      <c r="G139" s="120">
        <f>('Italy-main'!J139+'Italy-main'!D139)/'Italy-main'!K139</f>
        <v>0.144477160756394</v>
      </c>
      <c r="H139" s="120"/>
      <c r="I139" s="120">
        <f>('Italy-main'!H139-'Italy-main'!H138)/'Italy-main'!H138</f>
        <v>0.385438972162741</v>
      </c>
      <c r="J139" s="120">
        <f>'Italy-main'!E139/'Italy-main'!K139</f>
        <v>0.00400579808299848</v>
      </c>
      <c r="K139" s="121">
        <f>'Italy-main'!J139-'Italy-main'!J138</f>
        <v>15</v>
      </c>
      <c r="L139" s="120">
        <f>(K139-K138)/K138</f>
        <v>-0.5</v>
      </c>
      <c r="M139" s="120">
        <f>K139/'Italy-main'!J138</f>
        <v>0.000429811742456804</v>
      </c>
      <c r="N139" s="133"/>
      <c r="O139" s="134"/>
      <c r="P139" s="121">
        <f>'Italy-main'!L139-'Italy-main'!L138</f>
        <v>50443</v>
      </c>
      <c r="Q139" s="120">
        <f>R139/P139</f>
        <v>0.00382610074737823</v>
      </c>
      <c r="R139" s="122">
        <f>'Italy-main'!K139-'Italy-main'!K138</f>
        <v>193</v>
      </c>
    </row>
    <row r="140" ht="24.6" customHeight="1">
      <c r="B140" s="140">
        <v>44021</v>
      </c>
      <c r="C140" s="117">
        <f>'Italy-main'!J140/'Italy-main'!K140</f>
        <v>0.144106154817361</v>
      </c>
      <c r="D140" s="117">
        <f>'Italy-main'!J140/'Italy-main'!I140</f>
        <v>0.180051346028931</v>
      </c>
      <c r="E140" s="117">
        <f>'Italy-main'!K140/'Italy-main'!L140</f>
        <v>0.0417387389807718</v>
      </c>
      <c r="F140" s="117">
        <f>'Italy-main'!D140/'Italy-main'!K140</f>
        <v>0.000284696921559809</v>
      </c>
      <c r="G140" s="117">
        <f>('Italy-main'!J140+'Italy-main'!D140)/'Italy-main'!K140</f>
        <v>0.144390851738921</v>
      </c>
      <c r="H140" s="117"/>
      <c r="I140" s="117">
        <f>('Italy-main'!H140-'Italy-main'!H139)/'Italy-main'!H139</f>
        <v>-0.789799072642968</v>
      </c>
      <c r="J140" s="117">
        <f>'Italy-main'!E140/'Italy-main'!K140</f>
        <v>0.00387847980095972</v>
      </c>
      <c r="K140" s="118">
        <f>'Italy-main'!J140-'Italy-main'!J139</f>
        <v>12</v>
      </c>
      <c r="L140" s="117">
        <f>(K140-K139)/K139</f>
        <v>-0.2</v>
      </c>
      <c r="M140" s="117">
        <f>K140/'Italy-main'!J139</f>
        <v>0.000343701666953085</v>
      </c>
      <c r="N140" s="135"/>
      <c r="O140" s="136"/>
      <c r="P140" s="118">
        <f>'Italy-main'!L140-'Italy-main'!L139</f>
        <v>52552</v>
      </c>
      <c r="Q140" s="117">
        <f>R140/P140</f>
        <v>0.00407215710153752</v>
      </c>
      <c r="R140" s="119">
        <f>'Italy-main'!K140-'Italy-main'!K139</f>
        <v>214</v>
      </c>
    </row>
    <row r="141" ht="24.6" customHeight="1">
      <c r="B141" s="140">
        <v>44022</v>
      </c>
      <c r="C141" s="120">
        <f>'Italy-main'!J141/'Italy-main'!K141</f>
        <v>0.143991691360416</v>
      </c>
      <c r="D141" s="120">
        <f>'Italy-main'!J141/'Italy-main'!I141</f>
        <v>0.179839710098676</v>
      </c>
      <c r="E141" s="120">
        <f>'Italy-main'!K141/'Italy-main'!L141</f>
        <v>0.0414440149071989</v>
      </c>
      <c r="F141" s="120">
        <f>'Italy-main'!D141/'Italy-main'!K141</f>
        <v>0.000267887684997053</v>
      </c>
      <c r="G141" s="120">
        <f>('Italy-main'!J141+'Italy-main'!D141)/'Italy-main'!K141</f>
        <v>0.144259579045413</v>
      </c>
      <c r="H141" s="120"/>
      <c r="I141" s="120">
        <f>('Italy-main'!H141-'Italy-main'!H140)/'Italy-main'!H140</f>
        <v>-0.772058823529412</v>
      </c>
      <c r="J141" s="120">
        <f>'Italy-main'!E141/'Italy-main'!K141</f>
        <v>0.00374630624095879</v>
      </c>
      <c r="K141" s="121">
        <f>'Italy-main'!J141-'Italy-main'!J140</f>
        <v>12</v>
      </c>
      <c r="L141" s="120">
        <f>(K141-K140)/K140</f>
        <v>0</v>
      </c>
      <c r="M141" s="120">
        <f>K141/'Italy-main'!J140</f>
        <v>0.000343583576705033</v>
      </c>
      <c r="N141" s="133"/>
      <c r="O141" s="134"/>
      <c r="P141" s="121">
        <f>'Italy-main'!L141-'Italy-main'!L140</f>
        <v>47953</v>
      </c>
      <c r="Q141" s="120">
        <f>R141/P141</f>
        <v>0.00575563572664901</v>
      </c>
      <c r="R141" s="122">
        <f>'Italy-main'!K141-'Italy-main'!K140</f>
        <v>276</v>
      </c>
    </row>
    <row r="142" ht="24.6" customHeight="1">
      <c r="B142" s="140">
        <v>44023</v>
      </c>
      <c r="C142" s="117">
        <f>'Italy-main'!J142/'Italy-main'!K142</f>
        <v>0.14390903812179</v>
      </c>
      <c r="D142" s="117">
        <f>'Italy-main'!J142/'Italy-main'!I142</f>
        <v>0.179592864594843</v>
      </c>
      <c r="E142" s="117">
        <f>'Italy-main'!K142/'Italy-main'!L142</f>
        <v>0.0411532683721794</v>
      </c>
      <c r="F142" s="117">
        <f>'Italy-main'!D142/'Italy-main'!K142</f>
        <v>0.000275916599060236</v>
      </c>
      <c r="G142" s="117">
        <f>('Italy-main'!J142+'Italy-main'!D142)/'Italy-main'!K142</f>
        <v>0.144184954720851</v>
      </c>
      <c r="H142" s="117"/>
      <c r="I142" s="117">
        <f>('Italy-main'!H142-'Italy-main'!H141)/'Italy-main'!H141</f>
        <v>3.03225806451613</v>
      </c>
      <c r="J142" s="117">
        <f>'Italy-main'!E142/'Italy-main'!K142</f>
        <v>0.00367751526807151</v>
      </c>
      <c r="K142" s="118">
        <f>'Italy-main'!J142-'Italy-main'!J141</f>
        <v>7</v>
      </c>
      <c r="L142" s="117">
        <f>(K142-K141)/K141</f>
        <v>-0.416666666666667</v>
      </c>
      <c r="M142" s="117">
        <f>K142/'Italy-main'!J141</f>
        <v>0.000200354914419829</v>
      </c>
      <c r="N142" s="135"/>
      <c r="O142" s="136"/>
      <c r="P142" s="118">
        <f>'Italy-main'!L142-'Italy-main'!L141</f>
        <v>45931</v>
      </c>
      <c r="Q142" s="117">
        <f>R142/P142</f>
        <v>0.00409309616598811</v>
      </c>
      <c r="R142" s="119">
        <f>'Italy-main'!K142-'Italy-main'!K141</f>
        <v>188</v>
      </c>
    </row>
    <row r="143" ht="24.6" customHeight="1">
      <c r="B143" s="140">
        <v>44024</v>
      </c>
      <c r="C143" s="120">
        <f>'Italy-main'!J143/'Italy-main'!K143</f>
        <v>0.14380752156866</v>
      </c>
      <c r="D143" s="120">
        <f>'Italy-main'!J143/'Italy-main'!I143</f>
        <v>0.179317491586637</v>
      </c>
      <c r="E143" s="120">
        <f>'Italy-main'!K143/'Italy-main'!L143</f>
        <v>0.0409275526700547</v>
      </c>
      <c r="F143" s="120">
        <f>'Italy-main'!D143/'Italy-main'!K143</f>
        <v>0.000279765161831804</v>
      </c>
      <c r="G143" s="120">
        <f>('Italy-main'!J143+'Italy-main'!D143)/'Italy-main'!K143</f>
        <v>0.144087286730492</v>
      </c>
      <c r="H143" s="120"/>
      <c r="I143" s="120">
        <f>('Italy-main'!H143-'Italy-main'!H142)/'Italy-main'!H142</f>
        <v>-0.008</v>
      </c>
      <c r="J143" s="120">
        <f>'Italy-main'!E143/'Italy-main'!K143</f>
        <v>0.00347237936155944</v>
      </c>
      <c r="K143" s="121">
        <f>'Italy-main'!J143-'Italy-main'!J142</f>
        <v>9</v>
      </c>
      <c r="L143" s="120">
        <f>(K143-K142)/K142</f>
        <v>0.285714285714286</v>
      </c>
      <c r="M143" s="120">
        <f>K143/'Italy-main'!J142</f>
        <v>0.000257547574760338</v>
      </c>
      <c r="N143" s="133"/>
      <c r="O143" s="134"/>
      <c r="P143" s="121">
        <f>'Italy-main'!L143-'Italy-main'!L142</f>
        <v>38259</v>
      </c>
      <c r="Q143" s="120">
        <f>R143/P143</f>
        <v>0.00611620795107034</v>
      </c>
      <c r="R143" s="122">
        <f>'Italy-main'!K143-'Italy-main'!K142</f>
        <v>234</v>
      </c>
    </row>
    <row r="144" ht="24.6" customHeight="1">
      <c r="B144" s="140">
        <v>44025</v>
      </c>
      <c r="C144" s="117">
        <f>'Italy-main'!J144/'Italy-main'!K144</f>
        <v>0.143761049212679</v>
      </c>
      <c r="D144" s="117">
        <f>'Italy-main'!J144/'Italy-main'!I144</f>
        <v>0.179220526278023</v>
      </c>
      <c r="E144" s="117">
        <f>'Italy-main'!K144/'Italy-main'!L144</f>
        <v>0.0407916221122356</v>
      </c>
      <c r="F144" s="117">
        <f>'Italy-main'!D144/'Italy-main'!K144</f>
        <v>0.000267236771779797</v>
      </c>
      <c r="G144" s="117">
        <f>('Italy-main'!J144+'Italy-main'!D144)/'Italy-main'!K144</f>
        <v>0.144028285984459</v>
      </c>
      <c r="H144" s="117"/>
      <c r="I144" s="117">
        <f>('Italy-main'!H144-'Italy-main'!H143)/'Italy-main'!H143</f>
        <v>-0.82258064516129</v>
      </c>
      <c r="J144" s="117">
        <f>'Italy-main'!E144/'Italy-main'!K144</f>
        <v>0.00342474201373186</v>
      </c>
      <c r="K144" s="118">
        <f>'Italy-main'!J144-'Italy-main'!J143</f>
        <v>13</v>
      </c>
      <c r="L144" s="117">
        <f>(K144-K143)/K143</f>
        <v>0.444444444444444</v>
      </c>
      <c r="M144" s="117">
        <f>K144/'Italy-main'!J143</f>
        <v>0.00037191737712422</v>
      </c>
      <c r="N144" s="135"/>
      <c r="O144" s="136"/>
      <c r="P144" s="118">
        <f>'Italy-main'!L144-'Italy-main'!L143</f>
        <v>23933</v>
      </c>
      <c r="Q144" s="117">
        <f>R144/P144</f>
        <v>0.00706137968495383</v>
      </c>
      <c r="R144" s="119">
        <f>'Italy-main'!K144-'Italy-main'!K143</f>
        <v>169</v>
      </c>
    </row>
    <row r="145" ht="24.6" customHeight="1">
      <c r="B145" s="140">
        <v>44026</v>
      </c>
      <c r="C145" s="120">
        <f>'Italy-main'!J145/'Italy-main'!K145</f>
        <v>0.143763561049379</v>
      </c>
      <c r="D145" s="120">
        <f>'Italy-main'!J145/'Italy-main'!I145</f>
        <v>0.179000312114654</v>
      </c>
      <c r="E145" s="120">
        <f>'Italy-main'!K145/'Italy-main'!L145</f>
        <v>0.0405261889571198</v>
      </c>
      <c r="F145" s="120">
        <f>'Italy-main'!D145/'Italy-main'!K145</f>
        <v>0.000246564534157407</v>
      </c>
      <c r="G145" s="120">
        <f>('Italy-main'!J145+'Italy-main'!D145)/'Italy-main'!K145</f>
        <v>0.144010125583536</v>
      </c>
      <c r="H145" s="120"/>
      <c r="I145" s="120">
        <f>('Italy-main'!H145-'Italy-main'!H144)/'Italy-main'!H144</f>
        <v>9.81818181818182</v>
      </c>
      <c r="J145" s="120">
        <f>'Italy-main'!E145/'Italy-main'!K145</f>
        <v>0.00343957525149582</v>
      </c>
      <c r="K145" s="121">
        <f>'Italy-main'!J145-'Italy-main'!J144</f>
        <v>17</v>
      </c>
      <c r="L145" s="120">
        <f>(K145-K144)/K144</f>
        <v>0.307692307692308</v>
      </c>
      <c r="M145" s="120">
        <f>K145/'Italy-main'!J144</f>
        <v>0.000486172677095547</v>
      </c>
      <c r="N145" s="133"/>
      <c r="O145" s="134"/>
      <c r="P145" s="121">
        <f>'Italy-main'!L145-'Italy-main'!L144</f>
        <v>41867</v>
      </c>
      <c r="Q145" s="120">
        <f>R145/P145</f>
        <v>0.00272290825709986</v>
      </c>
      <c r="R145" s="122">
        <f>'Italy-main'!K145-'Italy-main'!K144</f>
        <v>114</v>
      </c>
    </row>
    <row r="146" ht="24.6" customHeight="1">
      <c r="B146" s="140">
        <v>44027</v>
      </c>
      <c r="C146" s="117">
        <f>'Italy-main'!J146/'Italy-main'!K146</f>
        <v>0.143721304608511</v>
      </c>
      <c r="D146" s="117">
        <f>'Italy-main'!J146/'Italy-main'!I146</f>
        <v>0.178541547628765</v>
      </c>
      <c r="E146" s="117">
        <f>'Italy-main'!K146/'Italy-main'!L146</f>
        <v>0.0402285786032189</v>
      </c>
      <c r="F146" s="117">
        <f>'Italy-main'!D146/'Italy-main'!K146</f>
        <v>0.000234080474403095</v>
      </c>
      <c r="G146" s="117">
        <f>('Italy-main'!J146+'Italy-main'!D146)/'Italy-main'!K146</f>
        <v>0.143955385082914</v>
      </c>
      <c r="H146" s="117"/>
      <c r="I146" s="117">
        <f>('Italy-main'!H146-'Italy-main'!H145)/'Italy-main'!H145</f>
        <v>0.789915966386555</v>
      </c>
      <c r="J146" s="117">
        <f>'Italy-main'!E146/'Italy-main'!K146</f>
        <v>0.00350710044105689</v>
      </c>
      <c r="K146" s="118">
        <f>'Italy-main'!J146-'Italy-main'!J145</f>
        <v>13</v>
      </c>
      <c r="L146" s="117">
        <f>(K146-K145)/K145</f>
        <v>-0.235294117647059</v>
      </c>
      <c r="M146" s="117">
        <f>K146/'Italy-main'!J145</f>
        <v>0.00037159844500343</v>
      </c>
      <c r="N146" s="135"/>
      <c r="O146" s="136"/>
      <c r="P146" s="118">
        <f>'Italy-main'!L146-'Italy-main'!L145</f>
        <v>48449</v>
      </c>
      <c r="Q146" s="117">
        <f>R146/P146</f>
        <v>0.00334372226464943</v>
      </c>
      <c r="R146" s="119">
        <f>'Italy-main'!K146-'Italy-main'!K145</f>
        <v>162</v>
      </c>
    </row>
    <row r="147" ht="24.6" customHeight="1">
      <c r="B147" s="140">
        <v>44028</v>
      </c>
      <c r="C147" s="120">
        <f>'Italy-main'!J147/'Italy-main'!K147</f>
        <v>0.143667738865001</v>
      </c>
      <c r="D147" s="120">
        <f>'Italy-main'!J147/'Italy-main'!I147</f>
        <v>0.178434210124028</v>
      </c>
      <c r="E147" s="120">
        <f>'Italy-main'!K147/'Italy-main'!L147</f>
        <v>0.0399338608127937</v>
      </c>
      <c r="F147" s="120">
        <f>'Italy-main'!D147/'Italy-main'!K147</f>
        <v>0.000217448386779138</v>
      </c>
      <c r="G147" s="120">
        <f>('Italy-main'!J147+'Italy-main'!D147)/'Italy-main'!K147</f>
        <v>0.143885187251781</v>
      </c>
      <c r="H147" s="120"/>
      <c r="I147" s="120">
        <f>('Italy-main'!H147-'Italy-main'!H146)/'Italy-main'!H146</f>
        <v>-0.953051643192488</v>
      </c>
      <c r="J147" s="120">
        <f>'Italy-main'!E147/'Italy-main'!K147</f>
        <v>0.00329454819969147</v>
      </c>
      <c r="K147" s="121">
        <f>'Italy-main'!J147-'Italy-main'!J146</f>
        <v>20</v>
      </c>
      <c r="L147" s="120">
        <f>(K147-K146)/K146</f>
        <v>0.538461538461538</v>
      </c>
      <c r="M147" s="120">
        <f>K147/'Italy-main'!J146</f>
        <v>0.000571477555219019</v>
      </c>
      <c r="N147" s="133"/>
      <c r="O147" s="134"/>
      <c r="P147" s="121">
        <f>'Italy-main'!L147-'Italy-main'!L146</f>
        <v>50432</v>
      </c>
      <c r="Q147" s="120">
        <f>R147/P147</f>
        <v>0.00456059644670051</v>
      </c>
      <c r="R147" s="122">
        <f>'Italy-main'!K147-'Italy-main'!K146</f>
        <v>230</v>
      </c>
    </row>
    <row r="148" ht="24.6" customHeight="1">
      <c r="B148" s="140">
        <v>44029</v>
      </c>
      <c r="C148" s="117">
        <f>'Italy-main'!J148/'Italy-main'!K148</f>
        <v>0.143576795222305</v>
      </c>
      <c r="D148" s="117">
        <f>'Italy-main'!J148/'Italy-main'!I148</f>
        <v>0.17827496526417</v>
      </c>
      <c r="E148" s="117">
        <f>'Italy-main'!K148/'Italy-main'!L148</f>
        <v>0.0396419780187997</v>
      </c>
      <c r="F148" s="117">
        <f>'Italy-main'!D148/'Italy-main'!K148</f>
        <v>0.000204945750859747</v>
      </c>
      <c r="G148" s="117">
        <f>('Italy-main'!J148+'Italy-main'!D148)/'Italy-main'!K148</f>
        <v>0.143781740973164</v>
      </c>
      <c r="H148" s="117"/>
      <c r="I148" s="117">
        <f>('Italy-main'!H148-'Italy-main'!H147)/'Italy-main'!H147</f>
        <v>-0.15</v>
      </c>
      <c r="J148" s="117">
        <f>'Italy-main'!E148/'Italy-main'!K148</f>
        <v>0.00336520922911705</v>
      </c>
      <c r="K148" s="118">
        <f>'Italy-main'!J148-'Italy-main'!J147</f>
        <v>11</v>
      </c>
      <c r="L148" s="117">
        <f>(K148-K147)/K147</f>
        <v>-0.45</v>
      </c>
      <c r="M148" s="117">
        <f>K148/'Italy-main'!J147</f>
        <v>0.000314133135334266</v>
      </c>
      <c r="N148" s="135"/>
      <c r="O148" s="136"/>
      <c r="P148" s="118">
        <f>'Italy-main'!L148-'Italy-main'!L147</f>
        <v>50767</v>
      </c>
      <c r="Q148" s="117">
        <f>R148/P148</f>
        <v>0.00455019993302736</v>
      </c>
      <c r="R148" s="119">
        <f>'Italy-main'!K148-'Italy-main'!K147</f>
        <v>231</v>
      </c>
    </row>
    <row r="149" ht="24.6" customHeight="1">
      <c r="B149" s="140">
        <v>44030</v>
      </c>
      <c r="C149" s="120">
        <f>'Italy-main'!J149/'Italy-main'!K149</f>
        <v>0.14348773217152</v>
      </c>
      <c r="D149" s="120">
        <f>'Italy-main'!J149/'Italy-main'!I149</f>
        <v>0.178053514628619</v>
      </c>
      <c r="E149" s="120">
        <f>'Italy-main'!K149/'Italy-main'!L149</f>
        <v>0.0393736485340484</v>
      </c>
      <c r="F149" s="120">
        <f>'Italy-main'!D149/'Italy-main'!K149</f>
        <v>0.000204736790382285</v>
      </c>
      <c r="G149" s="120">
        <f>('Italy-main'!J149+'Italy-main'!D149)/'Italy-main'!K149</f>
        <v>0.143692468961903</v>
      </c>
      <c r="H149" s="120"/>
      <c r="I149" s="120">
        <f>('Italy-main'!H149-'Italy-main'!H148)/'Italy-main'!H148</f>
        <v>4.17647058823529</v>
      </c>
      <c r="J149" s="120">
        <f>'Italy-main'!E149/'Italy-main'!K149</f>
        <v>0.00330445179677007</v>
      </c>
      <c r="K149" s="121">
        <f>'Italy-main'!J149-'Italy-main'!J148</f>
        <v>14</v>
      </c>
      <c r="L149" s="120">
        <f>(K149-K148)/K148</f>
        <v>0.272727272727273</v>
      </c>
      <c r="M149" s="120">
        <f>K149/'Italy-main'!J148</f>
        <v>0.000399680255795364</v>
      </c>
      <c r="N149" s="133"/>
      <c r="O149" s="134"/>
      <c r="P149" s="121">
        <f>'Italy-main'!L149-'Italy-main'!L148</f>
        <v>48265</v>
      </c>
      <c r="Q149" s="120">
        <f>R149/P149</f>
        <v>0.00515901792188957</v>
      </c>
      <c r="R149" s="122">
        <f>'Italy-main'!K149-'Italy-main'!K148</f>
        <v>249</v>
      </c>
    </row>
    <row r="150" ht="24.6" customHeight="1">
      <c r="B150" s="140">
        <v>44031</v>
      </c>
      <c r="C150" s="117">
        <f>'Italy-main'!J150/'Italy-main'!K150</f>
        <v>0.143372034986949</v>
      </c>
      <c r="D150" s="117">
        <f>'Italy-main'!J150/'Italy-main'!I150</f>
        <v>0.17793946656241</v>
      </c>
      <c r="E150" s="117">
        <f>'Italy-main'!K150/'Italy-main'!L150</f>
        <v>0.0391843667787797</v>
      </c>
      <c r="F150" s="117">
        <f>'Italy-main'!D150/'Italy-main'!K150</f>
        <v>0.000200463110696548</v>
      </c>
      <c r="G150" s="117">
        <f>('Italy-main'!J150+'Italy-main'!D150)/'Italy-main'!K150</f>
        <v>0.143572498097646</v>
      </c>
      <c r="H150" s="117"/>
      <c r="I150" s="117">
        <f>('Italy-main'!H150-'Italy-main'!H149)/'Italy-main'!H149</f>
        <v>-1.81818181818182</v>
      </c>
      <c r="J150" s="117">
        <f>'Italy-main'!E150/'Italy-main'!K150</f>
        <v>0.0032401384422789</v>
      </c>
      <c r="K150" s="118">
        <f>'Italy-main'!J150-'Italy-main'!J149</f>
        <v>3</v>
      </c>
      <c r="L150" s="117">
        <f>(K150-K149)/K149</f>
        <v>-0.785714285714286</v>
      </c>
      <c r="M150" s="117">
        <f>K150/'Italy-main'!J149</f>
        <v>8.56115518520632e-05</v>
      </c>
      <c r="N150" s="135"/>
      <c r="O150" s="136"/>
      <c r="P150" s="118">
        <f>'Italy-main'!L150-'Italy-main'!L149</f>
        <v>35525</v>
      </c>
      <c r="Q150" s="117">
        <f>R150/P150</f>
        <v>0.00613652357494722</v>
      </c>
      <c r="R150" s="119">
        <f>'Italy-main'!K150-'Italy-main'!K149</f>
        <v>218</v>
      </c>
    </row>
    <row r="151" ht="24.6" customHeight="1">
      <c r="B151" s="140">
        <v>44032</v>
      </c>
      <c r="C151" s="120">
        <f>'Italy-main'!J151/'Italy-main'!K151</f>
        <v>0.143313820393747</v>
      </c>
      <c r="D151" s="120">
        <f>'Italy-main'!J151/'Italy-main'!I151</f>
        <v>0.177813168866212</v>
      </c>
      <c r="E151" s="120">
        <f>'Italy-main'!K151/'Italy-main'!L151</f>
        <v>0.0390629516110849</v>
      </c>
      <c r="F151" s="120">
        <f>'Italy-main'!D151/'Italy-main'!K151</f>
        <v>0.000192131597880829</v>
      </c>
      <c r="G151" s="120">
        <f>('Italy-main'!J151+'Italy-main'!D151)/'Italy-main'!K151</f>
        <v>0.143505951991628</v>
      </c>
      <c r="H151" s="120"/>
      <c r="I151" s="120">
        <f>('Italy-main'!H151-'Italy-main'!H150)/'Italy-main'!H150</f>
        <v>-1.5</v>
      </c>
      <c r="J151" s="120">
        <f>'Italy-main'!E151/'Italy-main'!K151</f>
        <v>0.00323762181960887</v>
      </c>
      <c r="K151" s="121">
        <f>'Italy-main'!J151-'Italy-main'!J150</f>
        <v>13</v>
      </c>
      <c r="L151" s="120">
        <f>(K151-K150)/K150</f>
        <v>3.33333333333333</v>
      </c>
      <c r="M151" s="120">
        <f>K151/'Italy-main'!J150</f>
        <v>0.000370951633613925</v>
      </c>
      <c r="N151" s="133"/>
      <c r="O151" s="134"/>
      <c r="P151" s="121">
        <f>'Italy-main'!L151-'Italy-main'!L150</f>
        <v>24253</v>
      </c>
      <c r="Q151" s="120">
        <f>R151/P151</f>
        <v>0.007834082381561041</v>
      </c>
      <c r="R151" s="122">
        <f>'Italy-main'!K151-'Italy-main'!K150</f>
        <v>190</v>
      </c>
    </row>
    <row r="152" ht="24.6" customHeight="1">
      <c r="B152" s="140">
        <v>44033</v>
      </c>
      <c r="C152" s="117">
        <f>'Italy-main'!J152/'Italy-main'!K152</f>
        <v>0.143300156893509</v>
      </c>
      <c r="D152" s="117">
        <f>'Italy-main'!J152/'Italy-main'!I152</f>
        <v>0.177646874097786</v>
      </c>
      <c r="E152" s="117">
        <f>'Italy-main'!K152/'Italy-main'!L152</f>
        <v>0.0388161788634906</v>
      </c>
      <c r="F152" s="117">
        <f>'Italy-main'!D152/'Italy-main'!K152</f>
        <v>0.000200202654115186</v>
      </c>
      <c r="G152" s="117">
        <f>('Italy-main'!J152+'Italy-main'!D152)/'Italy-main'!K152</f>
        <v>0.143500359547624</v>
      </c>
      <c r="H152" s="117"/>
      <c r="I152" s="117">
        <f>('Italy-main'!H152-'Italy-main'!H151)/'Italy-main'!H151</f>
        <v>3.33333333333333</v>
      </c>
      <c r="J152" s="117">
        <f>'Italy-main'!E152/'Italy-main'!K152</f>
        <v>0.00319098516048898</v>
      </c>
      <c r="K152" s="118">
        <f>'Italy-main'!J152-'Italy-main'!J151</f>
        <v>15</v>
      </c>
      <c r="L152" s="117">
        <f>(K152-K151)/K151</f>
        <v>0.153846153846154</v>
      </c>
      <c r="M152" s="117">
        <f>K152/'Italy-main'!J151</f>
        <v>0.000427862399452336</v>
      </c>
      <c r="N152" s="135"/>
      <c r="O152" s="136"/>
      <c r="P152" s="118">
        <f>'Italy-main'!L152-'Italy-main'!L151</f>
        <v>43110</v>
      </c>
      <c r="Q152" s="117">
        <f>R152/P152</f>
        <v>0.00296914868939921</v>
      </c>
      <c r="R152" s="119">
        <f>'Italy-main'!K152-'Italy-main'!K151</f>
        <v>128</v>
      </c>
    </row>
    <row r="153" ht="24.6" customHeight="1">
      <c r="B153" s="140">
        <v>44034</v>
      </c>
      <c r="C153" s="120">
        <f>'Italy-main'!J153/'Italy-main'!K153</f>
        <v>0.143173136569917</v>
      </c>
      <c r="D153" s="120">
        <f>'Italy-main'!J153/'Italy-main'!I153</f>
        <v>0.17751533183557</v>
      </c>
      <c r="E153" s="120">
        <f>'Italy-main'!K153/'Italy-main'!L153</f>
        <v>0.0385589946386392</v>
      </c>
      <c r="F153" s="120">
        <f>'Italy-main'!D153/'Italy-main'!K153</f>
        <v>0.000195892781351007</v>
      </c>
      <c r="G153" s="120">
        <f>('Italy-main'!J153+'Italy-main'!D153)/'Italy-main'!K153</f>
        <v>0.143369029351268</v>
      </c>
      <c r="H153" s="120"/>
      <c r="I153" s="120">
        <f>('Italy-main'!H153-'Italy-main'!H152)/'Italy-main'!H152</f>
        <v>-1.47435897435897</v>
      </c>
      <c r="J153" s="120">
        <f>'Italy-main'!E153/'Italy-main'!K153</f>
        <v>0.00315060890006203</v>
      </c>
      <c r="K153" s="121">
        <f>'Italy-main'!J153-'Italy-main'!J152</f>
        <v>9</v>
      </c>
      <c r="L153" s="120">
        <f>(K153-K152)/K152</f>
        <v>-0.4</v>
      </c>
      <c r="M153" s="120">
        <f>K153/'Italy-main'!J152</f>
        <v>0.000256607646907878</v>
      </c>
      <c r="N153" s="133"/>
      <c r="O153" s="134"/>
      <c r="P153" s="121">
        <f>'Italy-main'!L153-'Italy-main'!L152</f>
        <v>49318</v>
      </c>
      <c r="Q153" s="120">
        <f>R153/P153</f>
        <v>0.00567744028549414</v>
      </c>
      <c r="R153" s="122">
        <f>'Italy-main'!K153-'Italy-main'!K152</f>
        <v>280</v>
      </c>
    </row>
    <row r="154" ht="24.6" customHeight="1">
      <c r="B154" s="140">
        <v>44035</v>
      </c>
      <c r="C154" s="117">
        <f>'Italy-main'!J154/'Italy-main'!K154</f>
        <v>0.143035322697666</v>
      </c>
      <c r="D154" s="117">
        <f>'Italy-main'!J154/'Italy-main'!I154</f>
        <v>0.177373863992479</v>
      </c>
      <c r="E154" s="117">
        <f>'Italy-main'!K154/'Italy-main'!L154</f>
        <v>0.0382441826950132</v>
      </c>
      <c r="F154" s="117">
        <f>'Italy-main'!D154/'Italy-main'!K154</f>
        <v>0.000199724461762956</v>
      </c>
      <c r="G154" s="117">
        <f>('Italy-main'!J154+'Italy-main'!D154)/'Italy-main'!K154</f>
        <v>0.143235047159429</v>
      </c>
      <c r="H154" s="117"/>
      <c r="I154" s="117">
        <f>('Italy-main'!H154-'Italy-main'!H153)/'Italy-main'!H153</f>
        <v>0.108108108108108</v>
      </c>
      <c r="J154" s="117">
        <f>'Italy-main'!E154/'Italy-main'!K154</f>
        <v>0.00310591918088515</v>
      </c>
      <c r="K154" s="118">
        <f>'Italy-main'!J154-'Italy-main'!J153</f>
        <v>10</v>
      </c>
      <c r="L154" s="117">
        <f>(K154-K153)/K153</f>
        <v>0.111111111111111</v>
      </c>
      <c r="M154" s="117">
        <f>K154/'Italy-main'!J153</f>
        <v>0.000285046462573399</v>
      </c>
      <c r="N154" s="135"/>
      <c r="O154" s="136"/>
      <c r="P154" s="118">
        <f>'Italy-main'!L154-'Italy-main'!L153</f>
        <v>60311</v>
      </c>
      <c r="Q154" s="117">
        <f>R154/P154</f>
        <v>0.00507370131485135</v>
      </c>
      <c r="R154" s="119">
        <f>'Italy-main'!K154-'Italy-main'!K153</f>
        <v>306</v>
      </c>
    </row>
    <row r="155" ht="24.6" customHeight="1">
      <c r="B155" s="140">
        <v>44036</v>
      </c>
      <c r="C155" s="120">
        <f>'Italy-main'!J155/'Italy-main'!K155</f>
        <v>0.142908913229366</v>
      </c>
      <c r="D155" s="120">
        <f>'Italy-main'!J155/'Italy-main'!I155</f>
        <v>0.177085856139501</v>
      </c>
      <c r="E155" s="120">
        <f>'Italy-main'!K155/'Italy-main'!L155</f>
        <v>0.0379678048969022</v>
      </c>
      <c r="F155" s="120">
        <f>'Italy-main'!D155/'Italy-main'!K155</f>
        <v>0.00018730404332424</v>
      </c>
      <c r="G155" s="120">
        <f>('Italy-main'!J155+'Italy-main'!D155)/'Italy-main'!K155</f>
        <v>0.14309621727269</v>
      </c>
      <c r="H155" s="120"/>
      <c r="I155" s="120">
        <f>('Italy-main'!H155-'Italy-main'!H154)/'Italy-main'!H154</f>
        <v>-2.25609756097561</v>
      </c>
      <c r="J155" s="120">
        <f>'Italy-main'!E155/'Italy-main'!K155</f>
        <v>0.00309051671484995</v>
      </c>
      <c r="K155" s="121">
        <f>'Italy-main'!J155-'Italy-main'!J154</f>
        <v>5</v>
      </c>
      <c r="L155" s="120">
        <f>(K155-K154)/K154</f>
        <v>-0.5</v>
      </c>
      <c r="M155" s="120">
        <f>K155/'Italy-main'!J154</f>
        <v>0.000142482617120711</v>
      </c>
      <c r="N155" s="133"/>
      <c r="O155" s="134"/>
      <c r="P155" s="121">
        <f>'Italy-main'!L155-'Italy-main'!L154</f>
        <v>53334</v>
      </c>
      <c r="Q155" s="120">
        <f>R155/P155</f>
        <v>0.00472494093823827</v>
      </c>
      <c r="R155" s="122">
        <f>'Italy-main'!K155-'Italy-main'!K154</f>
        <v>252</v>
      </c>
    </row>
    <row r="156" ht="24.6" customHeight="1">
      <c r="B156" s="140">
        <v>44037</v>
      </c>
      <c r="C156" s="117">
        <f>'Italy-main'!J156/'Italy-main'!K156</f>
        <v>0.142769986659291</v>
      </c>
      <c r="D156" s="117">
        <f>'Italy-main'!J156/'Italy-main'!I156</f>
        <v>0.176996772892295</v>
      </c>
      <c r="E156" s="117">
        <f>'Italy-main'!K156/'Italy-main'!L156</f>
        <v>0.0377089364093444</v>
      </c>
      <c r="F156" s="117">
        <f>'Italy-main'!D156/'Italy-main'!K156</f>
        <v>0.00016675885855595</v>
      </c>
      <c r="G156" s="117">
        <f>('Italy-main'!J156+'Italy-main'!D156)/'Italy-main'!K156</f>
        <v>0.142936745517847</v>
      </c>
      <c r="H156" s="117"/>
      <c r="I156" s="117">
        <f>('Italy-main'!H156-'Italy-main'!H155)/'Italy-main'!H155</f>
        <v>-2.36893203883495</v>
      </c>
      <c r="J156" s="117">
        <f>'Italy-main'!E156/'Italy-main'!K156</f>
        <v>0.00313994728793154</v>
      </c>
      <c r="K156" s="118">
        <f>'Italy-main'!J156-'Italy-main'!J155</f>
        <v>5</v>
      </c>
      <c r="L156" s="117">
        <f>(K156-K155)/K155</f>
        <v>0</v>
      </c>
      <c r="M156" s="117">
        <f>K156/'Italy-main'!J155</f>
        <v>0.000142462318716699</v>
      </c>
      <c r="N156" s="135"/>
      <c r="O156" s="136"/>
      <c r="P156" s="118">
        <f>'Italy-main'!L156-'Italy-main'!L155</f>
        <v>51671</v>
      </c>
      <c r="Q156" s="117">
        <f>R156/P156</f>
        <v>0.00530278105707263</v>
      </c>
      <c r="R156" s="119">
        <f>'Italy-main'!K156-'Italy-main'!K155</f>
        <v>274</v>
      </c>
    </row>
    <row r="157" ht="24.6" customHeight="1">
      <c r="B157" s="140">
        <v>44038</v>
      </c>
      <c r="C157" s="120">
        <f>'Italy-main'!J157/'Italy-main'!K157</f>
        <v>0.142642959881033</v>
      </c>
      <c r="D157" s="120">
        <f>'Italy-main'!J157/'Italy-main'!I157</f>
        <v>0.176909587494835</v>
      </c>
      <c r="E157" s="120">
        <f>'Italy-main'!K157/'Italy-main'!L157</f>
        <v>0.03751471670458</v>
      </c>
      <c r="F157" s="120">
        <f>'Italy-main'!D157/'Italy-main'!K157</f>
        <v>0.000178776034259989</v>
      </c>
      <c r="G157" s="120">
        <f>('Italy-main'!J157+'Italy-main'!D157)/'Italy-main'!K157</f>
        <v>0.142821735915293</v>
      </c>
      <c r="H157" s="120"/>
      <c r="I157" s="120">
        <f>('Italy-main'!H157-'Italy-main'!H156)/'Italy-main'!H156</f>
        <v>-0.127659574468085</v>
      </c>
      <c r="J157" s="120">
        <f>'Italy-main'!E157/'Italy-main'!K157</f>
        <v>0.00316514842473935</v>
      </c>
      <c r="K157" s="121">
        <f>'Italy-main'!J157-'Italy-main'!J156</f>
        <v>5</v>
      </c>
      <c r="L157" s="120">
        <f>(K157-K156)/K156</f>
        <v>0</v>
      </c>
      <c r="M157" s="120">
        <f>K157/'Italy-main'!J156</f>
        <v>0.000142442026095379</v>
      </c>
      <c r="N157" s="133"/>
      <c r="O157" s="134"/>
      <c r="P157" s="121">
        <f>'Italy-main'!L157-'Italy-main'!L156</f>
        <v>40526</v>
      </c>
      <c r="Q157" s="120">
        <f>R157/P157</f>
        <v>0.00626758130582836</v>
      </c>
      <c r="R157" s="122">
        <f>'Italy-main'!K157-'Italy-main'!K156</f>
        <v>254</v>
      </c>
    </row>
    <row r="158" ht="24.6" customHeight="1">
      <c r="B158" s="140">
        <v>44039</v>
      </c>
      <c r="C158" s="117">
        <f>'Italy-main'!J158/'Italy-main'!K158</f>
        <v>0.142565959900279</v>
      </c>
      <c r="D158" s="117">
        <f>'Italy-main'!J158/'Italy-main'!I158</f>
        <v>0.176803814837381</v>
      </c>
      <c r="E158" s="117">
        <f>'Italy-main'!K158/'Italy-main'!L158</f>
        <v>0.037394685765814</v>
      </c>
      <c r="F158" s="117">
        <f>'Italy-main'!D158/'Italy-main'!K158</f>
        <v>0.000182714405203706</v>
      </c>
      <c r="G158" s="117">
        <f>('Italy-main'!J158+'Italy-main'!D158)/'Italy-main'!K158</f>
        <v>0.142748674305482</v>
      </c>
      <c r="H158" s="117"/>
      <c r="I158" s="117">
        <f>('Italy-main'!H158-'Italy-main'!H157)/'Italy-main'!H157</f>
        <v>-0.8699186991869921</v>
      </c>
      <c r="J158" s="117">
        <f>'Italy-main'!E158/'Italy-main'!K158</f>
        <v>0.00318735129077576</v>
      </c>
      <c r="K158" s="118">
        <f>'Italy-main'!J158-'Italy-main'!J157</f>
        <v>5</v>
      </c>
      <c r="L158" s="117">
        <f>(K158-K157)/K157</f>
        <v>0</v>
      </c>
      <c r="M158" s="117">
        <f>K158/'Italy-main'!J157</f>
        <v>0.00014242173925428</v>
      </c>
      <c r="N158" s="135"/>
      <c r="O158" s="136"/>
      <c r="P158" s="118">
        <f>'Italy-main'!L158-'Italy-main'!L157</f>
        <v>25551</v>
      </c>
      <c r="Q158" s="117">
        <f>R158/P158</f>
        <v>0.00657508512386991</v>
      </c>
      <c r="R158" s="119">
        <f>'Italy-main'!K158-'Italy-main'!K157</f>
        <v>168</v>
      </c>
    </row>
    <row r="159" ht="24.6" customHeight="1">
      <c r="B159" s="140">
        <v>44040</v>
      </c>
      <c r="C159" s="120">
        <f>'Italy-main'!J159/'Italy-main'!K159</f>
        <v>0.142493752231346</v>
      </c>
      <c r="D159" s="120">
        <f>'Italy-main'!J159/'Italy-main'!I159</f>
        <v>0.176714162088189</v>
      </c>
      <c r="E159" s="120">
        <f>'Italy-main'!K159/'Italy-main'!L159</f>
        <v>0.0371536198356027</v>
      </c>
      <c r="F159" s="120">
        <f>'Italy-main'!D159/'Italy-main'!K159</f>
        <v>0.000162279705300055</v>
      </c>
      <c r="G159" s="120">
        <f>('Italy-main'!J159+'Italy-main'!D159)/'Italy-main'!K159</f>
        <v>0.142656031936646</v>
      </c>
      <c r="H159" s="120"/>
      <c r="I159" s="120">
        <f>('Italy-main'!H159-'Italy-main'!H158)/'Italy-main'!H158</f>
        <v>0.75</v>
      </c>
      <c r="J159" s="120">
        <f>'Italy-main'!E159/'Italy-main'!K159</f>
        <v>0.00320096718704359</v>
      </c>
      <c r="K159" s="121">
        <f>'Italy-main'!J159-'Italy-main'!J158</f>
        <v>11</v>
      </c>
      <c r="L159" s="120">
        <f>(K159-K158)/K158</f>
        <v>1.2</v>
      </c>
      <c r="M159" s="120">
        <f>K159/'Italy-main'!J158</f>
        <v>0.00031328320802005</v>
      </c>
      <c r="N159" s="133"/>
      <c r="O159" s="134"/>
      <c r="P159" s="121">
        <f>'Italy-main'!L159-'Italy-main'!L158</f>
        <v>48170</v>
      </c>
      <c r="Q159" s="120">
        <f>R159/P159</f>
        <v>0.00419348141997094</v>
      </c>
      <c r="R159" s="122">
        <f>'Italy-main'!K159-'Italy-main'!K158</f>
        <v>202</v>
      </c>
    </row>
    <row r="160" ht="24.6" customHeight="1">
      <c r="B160" s="140">
        <v>44041</v>
      </c>
      <c r="C160" s="117">
        <f>'Italy-main'!J160/'Italy-main'!K160</f>
        <v>0.142351768405355</v>
      </c>
      <c r="D160" s="117">
        <f>'Italy-main'!J160/'Italy-main'!I160</f>
        <v>0.176500143193774</v>
      </c>
      <c r="E160" s="117">
        <f>'Italy-main'!K160/'Italy-main'!L160</f>
        <v>0.0368855797585493</v>
      </c>
      <c r="F160" s="117">
        <f>'Italy-main'!D160/'Italy-main'!K160</f>
        <v>0.000153985800888255</v>
      </c>
      <c r="G160" s="117">
        <f>('Italy-main'!J160+'Italy-main'!D160)/'Italy-main'!K160</f>
        <v>0.142505754206244</v>
      </c>
      <c r="H160" s="117"/>
      <c r="I160" s="117">
        <f>('Italy-main'!H160-'Italy-main'!H159)/'Italy-main'!H159</f>
        <v>-0.75</v>
      </c>
      <c r="J160" s="117">
        <f>'Italy-main'!E160/'Italy-main'!K160</f>
        <v>0.00311618633902811</v>
      </c>
      <c r="K160" s="118">
        <f>'Italy-main'!J160-'Italy-main'!J159</f>
        <v>6</v>
      </c>
      <c r="L160" s="117">
        <f>(K160-K159)/K159</f>
        <v>-0.454545454545455</v>
      </c>
      <c r="M160" s="117">
        <f>K160/'Italy-main'!J159</f>
        <v>0.00017082823221251</v>
      </c>
      <c r="N160" s="135"/>
      <c r="O160" s="136"/>
      <c r="P160" s="118">
        <f>'Italy-main'!L160-'Italy-main'!L159</f>
        <v>56018</v>
      </c>
      <c r="Q160" s="117">
        <f>R160/P160</f>
        <v>0.00514120461280303</v>
      </c>
      <c r="R160" s="119">
        <f>'Italy-main'!K160-'Italy-main'!K159</f>
        <v>288</v>
      </c>
    </row>
    <row r="161" ht="24.6" customHeight="1">
      <c r="B161" s="140">
        <v>44042</v>
      </c>
      <c r="C161" s="120">
        <f>'Italy-main'!J161/'Italy-main'!K161</f>
        <v>0.142143891761545</v>
      </c>
      <c r="D161" s="120">
        <f>'Italy-main'!J161/'Italy-main'!I161</f>
        <v>0.175839356143266</v>
      </c>
      <c r="E161" s="120">
        <f>'Italy-main'!K161/'Italy-main'!L161</f>
        <v>0.0366042378382413</v>
      </c>
      <c r="F161" s="120">
        <f>'Italy-main'!D161/'Italy-main'!K161</f>
        <v>0.00019016175887489</v>
      </c>
      <c r="G161" s="120">
        <f>('Italy-main'!J161+'Italy-main'!D161)/'Italy-main'!K161</f>
        <v>0.14233405352042</v>
      </c>
      <c r="H161" s="120"/>
      <c r="I161" s="120">
        <f>('Italy-main'!H161-'Italy-main'!H160)/'Italy-main'!H160</f>
        <v>-56.1428571428571</v>
      </c>
      <c r="J161" s="120">
        <f>'Italy-main'!E161/'Italy-main'!K161</f>
        <v>0.00321656592139441</v>
      </c>
      <c r="K161" s="121">
        <f>'Italy-main'!J161-'Italy-main'!J160</f>
        <v>3</v>
      </c>
      <c r="L161" s="120">
        <f>(K161-K160)/K160</f>
        <v>-0.5</v>
      </c>
      <c r="M161" s="120">
        <f>K161/'Italy-main'!J160</f>
        <v>8.53995274559481e-05</v>
      </c>
      <c r="N161" s="133"/>
      <c r="O161" s="134"/>
      <c r="P161" s="121">
        <f>'Italy-main'!L161-'Italy-main'!L160</f>
        <v>61858</v>
      </c>
      <c r="Q161" s="120">
        <f>R161/P161</f>
        <v>0.00617543405865046</v>
      </c>
      <c r="R161" s="122">
        <f>'Italy-main'!K161-'Italy-main'!K160</f>
        <v>382</v>
      </c>
    </row>
    <row r="162" ht="24.6" customHeight="1">
      <c r="B162" s="140">
        <v>44043</v>
      </c>
      <c r="C162" s="117">
        <f>'Italy-main'!J162/'Italy-main'!K162</f>
        <v>0.141962615689776</v>
      </c>
      <c r="D162" s="117">
        <f>'Italy-main'!J162/'Italy-main'!I162</f>
        <v>0.175727844619801</v>
      </c>
      <c r="E162" s="117">
        <f>'Italy-main'!K162/'Italy-main'!L162</f>
        <v>0.0363324371693233</v>
      </c>
      <c r="F162" s="117">
        <f>'Italy-main'!D162/'Italy-main'!K162</f>
        <v>0.000165631804538311</v>
      </c>
      <c r="G162" s="117">
        <f>('Italy-main'!J162+'Italy-main'!D162)/'Italy-main'!K162</f>
        <v>0.142128247494314</v>
      </c>
      <c r="H162" s="117"/>
      <c r="I162" s="117">
        <f>('Italy-main'!H162-'Italy-main'!H161)/'Italy-main'!H161</f>
        <v>-1.49740932642487</v>
      </c>
      <c r="J162" s="117">
        <f>'Italy-main'!E162/'Italy-main'!K162</f>
        <v>0.00305812868379273</v>
      </c>
      <c r="K162" s="118">
        <f>'Italy-main'!J162-'Italy-main'!J161</f>
        <v>9</v>
      </c>
      <c r="L162" s="117">
        <f>(K162-K161)/K161</f>
        <v>2</v>
      </c>
      <c r="M162" s="117">
        <f>K162/'Italy-main'!J161</f>
        <v>0.000256176704998292</v>
      </c>
      <c r="N162" s="135"/>
      <c r="O162" s="136"/>
      <c r="P162" s="118">
        <f>'Italy-main'!L162-'Italy-main'!L161</f>
        <v>60944</v>
      </c>
      <c r="Q162" s="117">
        <f>R162/P162</f>
        <v>0.00621882383827776</v>
      </c>
      <c r="R162" s="119">
        <f>'Italy-main'!K162-'Italy-main'!K161</f>
        <v>379</v>
      </c>
    </row>
    <row r="163" ht="24.6" customHeight="1">
      <c r="B163" s="140">
        <v>44044</v>
      </c>
      <c r="C163" s="120">
        <f>'Italy-main'!J163/'Italy-main'!K163</f>
        <v>0.141813809354724</v>
      </c>
      <c r="D163" s="120">
        <f>'Italy-main'!J163/'Italy-main'!I163</f>
        <v>0.175529019272932</v>
      </c>
      <c r="E163" s="120">
        <f>'Italy-main'!K163/'Italy-main'!L163</f>
        <v>0.0360561786898545</v>
      </c>
      <c r="F163" s="120">
        <f>'Italy-main'!D163/'Italy-main'!K163</f>
        <v>0.00017350463217018</v>
      </c>
      <c r="G163" s="120">
        <f>('Italy-main'!J163+'Italy-main'!D163)/'Italy-main'!K163</f>
        <v>0.141987313986894</v>
      </c>
      <c r="H163" s="120"/>
      <c r="I163" s="120">
        <f>('Italy-main'!H163-'Italy-main'!H162)/'Italy-main'!H162</f>
        <v>-0.817708333333333</v>
      </c>
      <c r="J163" s="120">
        <f>'Italy-main'!E163/'Italy-main'!K163</f>
        <v>0.00301817360147196</v>
      </c>
      <c r="K163" s="121">
        <f>'Italy-main'!J163-'Italy-main'!J162</f>
        <v>5</v>
      </c>
      <c r="L163" s="120">
        <f>(K163-K162)/K162</f>
        <v>-0.444444444444444</v>
      </c>
      <c r="M163" s="120">
        <f>K163/'Italy-main'!J162</f>
        <v>0.000142283941834325</v>
      </c>
      <c r="N163" s="133"/>
      <c r="O163" s="134"/>
      <c r="P163" s="121">
        <f>'Italy-main'!L163-'Italy-main'!L162</f>
        <v>60383</v>
      </c>
      <c r="Q163" s="120">
        <f>R163/P163</f>
        <v>0.00488548101286786</v>
      </c>
      <c r="R163" s="122">
        <f>'Italy-main'!K163-'Italy-main'!K162</f>
        <v>295</v>
      </c>
    </row>
    <row r="164" ht="24.6" customHeight="1">
      <c r="B164" s="140">
        <v>44045</v>
      </c>
      <c r="C164" s="117">
        <f>'Italy-main'!J164/'Italy-main'!K164</f>
        <v>0.141710001209336</v>
      </c>
      <c r="D164" s="117">
        <f>'Italy-main'!J164/'Italy-main'!I164</f>
        <v>0.175366656689614</v>
      </c>
      <c r="E164" s="117">
        <f>'Italy-main'!K164/'Italy-main'!L164</f>
        <v>0.035865032280264</v>
      </c>
      <c r="F164" s="117">
        <f>'Italy-main'!D164/'Italy-main'!K164</f>
        <v>0.000169307050429314</v>
      </c>
      <c r="G164" s="117">
        <f>('Italy-main'!J164+'Italy-main'!D164)/'Italy-main'!K164</f>
        <v>0.141879308259765</v>
      </c>
      <c r="H164" s="117"/>
      <c r="I164" s="117">
        <f>('Italy-main'!H164-'Italy-main'!H163)/'Italy-main'!H163</f>
        <v>-1.02857142857143</v>
      </c>
      <c r="J164" s="117">
        <f>'Italy-main'!E164/'Italy-main'!K164</f>
        <v>0.00302334018623776</v>
      </c>
      <c r="K164" s="118">
        <f>'Italy-main'!J164-'Italy-main'!J163</f>
        <v>8</v>
      </c>
      <c r="L164" s="117">
        <f>(K164-K163)/K163</f>
        <v>0.6</v>
      </c>
      <c r="M164" s="117">
        <f>K164/'Italy-main'!J163</f>
        <v>0.000227621919990895</v>
      </c>
      <c r="N164" s="135"/>
      <c r="O164" s="136"/>
      <c r="P164" s="118">
        <f>'Italy-main'!L164-'Italy-main'!L163</f>
        <v>43269</v>
      </c>
      <c r="Q164" s="117">
        <f>R164/P164</f>
        <v>0.00550047378030461</v>
      </c>
      <c r="R164" s="119">
        <f>'Italy-main'!K164-'Italy-main'!K163</f>
        <v>238</v>
      </c>
    </row>
    <row r="165" ht="24.6" customHeight="1">
      <c r="B165" s="140">
        <v>44046</v>
      </c>
      <c r="C165" s="120">
        <f>'Italy-main'!J165/'Italy-main'!K165</f>
        <v>0.141667573087754</v>
      </c>
      <c r="D165" s="120">
        <f>'Italy-main'!J165/'Italy-main'!I165</f>
        <v>0.175313701150113</v>
      </c>
      <c r="E165" s="120">
        <f>'Italy-main'!K165/'Italy-main'!L165</f>
        <v>0.0357637396605954</v>
      </c>
      <c r="F165" s="120">
        <f>'Italy-main'!D165/'Italy-main'!K165</f>
        <v>0.000165170064738608</v>
      </c>
      <c r="G165" s="120">
        <f>('Italy-main'!J165+'Italy-main'!D165)/'Italy-main'!K165</f>
        <v>0.141832743152492</v>
      </c>
      <c r="H165" s="120"/>
      <c r="I165" s="120">
        <f>('Italy-main'!H165-'Italy-main'!H164)/'Italy-main'!H164</f>
        <v>-19</v>
      </c>
      <c r="J165" s="120">
        <f>'Italy-main'!E165/'Italy-main'!K165</f>
        <v>0.00312211707737613</v>
      </c>
      <c r="K165" s="121">
        <f>'Italy-main'!J165-'Italy-main'!J164</f>
        <v>12</v>
      </c>
      <c r="L165" s="120">
        <f>(K165-K164)/K164</f>
        <v>0.5</v>
      </c>
      <c r="M165" s="120">
        <f>K165/'Italy-main'!J164</f>
        <v>0.000341355180064857</v>
      </c>
      <c r="N165" s="133"/>
      <c r="O165" s="134"/>
      <c r="P165" s="121">
        <f>'Italy-main'!L165-'Italy-main'!L164</f>
        <v>24036</v>
      </c>
      <c r="Q165" s="120">
        <f>R165/P165</f>
        <v>0.00661507738392411</v>
      </c>
      <c r="R165" s="122">
        <f>'Italy-main'!K165-'Italy-main'!K164</f>
        <v>159</v>
      </c>
    </row>
    <row r="166" ht="24.6" customHeight="1">
      <c r="B166" s="140">
        <v>44047</v>
      </c>
      <c r="C166" s="117">
        <f>'Italy-main'!J166/'Italy-main'!K166</f>
        <v>0.141579347795458</v>
      </c>
      <c r="D166" s="117">
        <f>'Italy-main'!J166/'Italy-main'!I166</f>
        <v>0.175184045107239</v>
      </c>
      <c r="E166" s="117">
        <f>'Italy-main'!K166/'Italy-main'!L166</f>
        <v>0.035566731270802</v>
      </c>
      <c r="F166" s="117">
        <f>'Italy-main'!D166/'Italy-main'!K166</f>
        <v>0.000165043736590196</v>
      </c>
      <c r="G166" s="117">
        <f>('Italy-main'!J166+'Italy-main'!D166)/'Italy-main'!K166</f>
        <v>0.141744391532049</v>
      </c>
      <c r="H166" s="117"/>
      <c r="I166" s="117">
        <f>('Italy-main'!H166-'Italy-main'!H165)/'Italy-main'!H165</f>
        <v>-0.555555555555556</v>
      </c>
      <c r="J166" s="117">
        <f>'Italy-main'!E166/'Italy-main'!K166</f>
        <v>0.00322841650598384</v>
      </c>
      <c r="K166" s="118">
        <f>'Italy-main'!J166-'Italy-main'!J165</f>
        <v>5</v>
      </c>
      <c r="L166" s="117">
        <f>(K166-K165)/K165</f>
        <v>-0.583333333333333</v>
      </c>
      <c r="M166" s="117">
        <f>K166/'Italy-main'!J165</f>
        <v>0.000142182790195075</v>
      </c>
      <c r="N166" s="135"/>
      <c r="O166" s="136"/>
      <c r="P166" s="118">
        <f>'Italy-main'!L166-'Italy-main'!L165</f>
        <v>43788</v>
      </c>
      <c r="Q166" s="117">
        <f>R166/P166</f>
        <v>0.00433908833470357</v>
      </c>
      <c r="R166" s="119">
        <f>'Italy-main'!K166-'Italy-main'!K165</f>
        <v>190</v>
      </c>
    </row>
    <row r="167" ht="24.6" customHeight="1">
      <c r="B167" s="140">
        <v>44048</v>
      </c>
      <c r="C167" s="120">
        <f>'Italy-main'!J167/'Italy-main'!K167</f>
        <v>0.141401028122651</v>
      </c>
      <c r="D167" s="120">
        <f>'Italy-main'!J167/'Italy-main'!I167</f>
        <v>0.175050752328636</v>
      </c>
      <c r="E167" s="120">
        <f>'Italy-main'!K167/'Italy-main'!L167</f>
        <v>0.0353361151193574</v>
      </c>
      <c r="F167" s="120">
        <f>'Italy-main'!D167/'Italy-main'!K167</f>
        <v>0.000164789009778821</v>
      </c>
      <c r="G167" s="120">
        <f>('Italy-main'!J167+'Italy-main'!D167)/'Italy-main'!K167</f>
        <v>0.14156581713243</v>
      </c>
      <c r="H167" s="120"/>
      <c r="I167" s="120">
        <f>('Italy-main'!H167-'Italy-main'!H166)/'Italy-main'!H166</f>
        <v>19.5</v>
      </c>
      <c r="J167" s="120">
        <f>'Italy-main'!E167/'Italy-main'!K167</f>
        <v>0.00323549153346222</v>
      </c>
      <c r="K167" s="121">
        <f>'Italy-main'!J167-'Italy-main'!J166</f>
        <v>10</v>
      </c>
      <c r="L167" s="120">
        <f>(K167-K166)/K166</f>
        <v>1</v>
      </c>
      <c r="M167" s="120">
        <f>K167/'Italy-main'!J166</f>
        <v>0.000284325154246396</v>
      </c>
      <c r="N167" s="133"/>
      <c r="O167" s="134"/>
      <c r="P167" s="121">
        <f>'Italy-main'!L167-'Italy-main'!L166</f>
        <v>56451</v>
      </c>
      <c r="Q167" s="120">
        <f>R167/P167</f>
        <v>0.00680235956847531</v>
      </c>
      <c r="R167" s="122">
        <f>'Italy-main'!K167-'Italy-main'!K166</f>
        <v>384</v>
      </c>
    </row>
    <row r="168" ht="24.6" customHeight="1">
      <c r="B168" s="140">
        <v>44049</v>
      </c>
      <c r="C168" s="117">
        <f>'Italy-main'!J168/'Italy-main'!K168</f>
        <v>0.141197573072663</v>
      </c>
      <c r="D168" s="117">
        <f>'Italy-main'!J168/'Italy-main'!I168</f>
        <v>0.174778837986718</v>
      </c>
      <c r="E168" s="117">
        <f>'Italy-main'!K168/'Italy-main'!L168</f>
        <v>0.0351005737837572</v>
      </c>
      <c r="F168" s="117">
        <f>'Italy-main'!D168/'Italy-main'!K168</f>
        <v>0.00016853662059999</v>
      </c>
      <c r="G168" s="117">
        <f>('Italy-main'!J168+'Italy-main'!D168)/'Italy-main'!K168</f>
        <v>0.141366109693263</v>
      </c>
      <c r="H168" s="117"/>
      <c r="I168" s="117">
        <f>('Italy-main'!H168-'Italy-main'!H167)/'Italy-main'!H167</f>
        <v>-0.707317073170732</v>
      </c>
      <c r="J168" s="117">
        <f>'Italy-main'!E168/'Italy-main'!K168</f>
        <v>0.00322627245148553</v>
      </c>
      <c r="K168" s="118">
        <f>'Italy-main'!J168-'Italy-main'!J167</f>
        <v>6</v>
      </c>
      <c r="L168" s="117">
        <f>(K168-K167)/K167</f>
        <v>-0.4</v>
      </c>
      <c r="M168" s="117">
        <f>K168/'Italy-main'!J167</f>
        <v>0.000170546601858958</v>
      </c>
      <c r="N168" s="135"/>
      <c r="O168" s="136"/>
      <c r="P168" s="118">
        <f>'Italy-main'!L168-'Italy-main'!L167</f>
        <v>58673</v>
      </c>
      <c r="Q168" s="117">
        <f>R168/P168</f>
        <v>0.00683448945852436</v>
      </c>
      <c r="R168" s="119">
        <f>'Italy-main'!K168-'Italy-main'!K167</f>
        <v>401</v>
      </c>
    </row>
    <row r="169" ht="24.6" customHeight="1">
      <c r="B169" s="140">
        <v>44050</v>
      </c>
      <c r="C169" s="120">
        <f>'Italy-main'!J169/'Italy-main'!K169</f>
        <v>0.140897515975592</v>
      </c>
      <c r="D169" s="120">
        <f>'Italy-main'!J169/'Italy-main'!I169</f>
        <v>0.174517213675722</v>
      </c>
      <c r="E169" s="120">
        <f>'Italy-main'!K169/'Italy-main'!L169</f>
        <v>0.0348874388541606</v>
      </c>
      <c r="F169" s="120">
        <f>'Italy-main'!D169/'Italy-main'!K169</f>
        <v>0.000168164128189113</v>
      </c>
      <c r="G169" s="120">
        <f>('Italy-main'!J169+'Italy-main'!D169)/'Italy-main'!K169</f>
        <v>0.141065680103781</v>
      </c>
      <c r="H169" s="120"/>
      <c r="I169" s="120">
        <f>('Italy-main'!H169-'Italy-main'!H168)/'Italy-main'!H168</f>
        <v>3.79166666666667</v>
      </c>
      <c r="J169" s="120">
        <f>'Italy-main'!E169/'Italy-main'!K169</f>
        <v>0.00328720831531575</v>
      </c>
      <c r="K169" s="121">
        <f>'Italy-main'!J169-'Italy-main'!J168</f>
        <v>3</v>
      </c>
      <c r="L169" s="120">
        <f>(K169-K168)/K168</f>
        <v>-0.5</v>
      </c>
      <c r="M169" s="120">
        <f>K169/'Italy-main'!J168</f>
        <v>8.525876033762471e-05</v>
      </c>
      <c r="N169" s="133"/>
      <c r="O169" s="134"/>
      <c r="P169" s="121">
        <f>'Italy-main'!L169-'Italy-main'!L168</f>
        <v>59196</v>
      </c>
      <c r="Q169" s="120">
        <f>R169/P169</f>
        <v>0.00932495438881005</v>
      </c>
      <c r="R169" s="122">
        <f>'Italy-main'!K169-'Italy-main'!K168</f>
        <v>552</v>
      </c>
    </row>
    <row r="170" ht="24.6" customHeight="1">
      <c r="B170" s="140">
        <v>44051</v>
      </c>
      <c r="C170" s="117">
        <f>'Italy-main'!J170/'Italy-main'!K170</f>
        <v>0.140754009348149</v>
      </c>
      <c r="D170" s="117">
        <f>'Italy-main'!J170/'Italy-main'!I170</f>
        <v>0.174318014132421</v>
      </c>
      <c r="E170" s="117">
        <f>'Italy-main'!K170/'Italy-main'!L170</f>
        <v>0.0346777345686279</v>
      </c>
      <c r="F170" s="117">
        <f>'Italy-main'!D170/'Italy-main'!K170</f>
        <v>0.000171929165183944</v>
      </c>
      <c r="G170" s="117">
        <f>('Italy-main'!J170+'Italy-main'!D170)/'Italy-main'!K170</f>
        <v>0.140925938513333</v>
      </c>
      <c r="H170" s="117"/>
      <c r="I170" s="117">
        <f>('Italy-main'!H170-'Italy-main'!H169)/'Italy-main'!H169</f>
        <v>-0.873913043478261</v>
      </c>
      <c r="J170" s="117">
        <f>'Italy-main'!E170/'Italy-main'!K170</f>
        <v>0.00325465908045885</v>
      </c>
      <c r="K170" s="118">
        <f>'Italy-main'!J170-'Italy-main'!J169</f>
        <v>13</v>
      </c>
      <c r="L170" s="117">
        <f>(K170-K169)/K169</f>
        <v>3.33333333333333</v>
      </c>
      <c r="M170" s="117">
        <f>K170/'Italy-main'!J169</f>
        <v>0.000369423131571469</v>
      </c>
      <c r="N170" s="135"/>
      <c r="O170" s="136"/>
      <c r="P170" s="118">
        <f>'Italy-main'!L170-'Italy-main'!L169</f>
        <v>53298</v>
      </c>
      <c r="Q170" s="117">
        <f>R170/P170</f>
        <v>0.0065105632481519</v>
      </c>
      <c r="R170" s="119">
        <f>'Italy-main'!K170-'Italy-main'!K169</f>
        <v>347</v>
      </c>
    </row>
    <row r="171" ht="24.6" customHeight="1">
      <c r="B171" s="140">
        <v>44052</v>
      </c>
      <c r="C171" s="120">
        <f>'Italy-main'!J171/'Italy-main'!K171</f>
        <v>0.140501903690046</v>
      </c>
      <c r="D171" s="120">
        <f>'Italy-main'!J171/'Italy-main'!I171</f>
        <v>0.174197666478639</v>
      </c>
      <c r="E171" s="120">
        <f>'Italy-main'!K171/'Italy-main'!L171</f>
        <v>0.0345615712558781</v>
      </c>
      <c r="F171" s="120">
        <f>'Italy-main'!D171/'Italy-main'!K171</f>
        <v>0.000179593400541175</v>
      </c>
      <c r="G171" s="120">
        <f>('Italy-main'!J171+'Italy-main'!D171)/'Italy-main'!K171</f>
        <v>0.140681497090587</v>
      </c>
      <c r="H171" s="120"/>
      <c r="I171" s="120">
        <f>('Italy-main'!H171-'Italy-main'!H170)/'Italy-main'!H170</f>
        <v>9.68965517241379</v>
      </c>
      <c r="J171" s="120">
        <f>'Italy-main'!E171/'Italy-main'!K171</f>
        <v>0.0032246992808282</v>
      </c>
      <c r="K171" s="121">
        <f>'Italy-main'!J171-'Italy-main'!J170</f>
        <v>2</v>
      </c>
      <c r="L171" s="120">
        <f>(K171-K170)/K170</f>
        <v>-0.846153846153846</v>
      </c>
      <c r="M171" s="120">
        <f>K171/'Italy-main'!J170</f>
        <v>5.68133397721785e-05</v>
      </c>
      <c r="N171" s="133"/>
      <c r="O171" s="134"/>
      <c r="P171" s="121">
        <f>'Italy-main'!L171-'Italy-main'!L170</f>
        <v>37637</v>
      </c>
      <c r="Q171" s="120">
        <f>R171/P171</f>
        <v>0.0123017243669793</v>
      </c>
      <c r="R171" s="122">
        <f>'Italy-main'!K171-'Italy-main'!K170</f>
        <v>463</v>
      </c>
    </row>
    <row r="172" ht="24.6" customHeight="1">
      <c r="B172" s="140">
        <v>44053</v>
      </c>
      <c r="C172" s="117">
        <f>'Italy-main'!J172/'Italy-main'!K172</f>
        <v>0.140372769859464</v>
      </c>
      <c r="D172" s="117">
        <f>'Italy-main'!J172/'Italy-main'!I172</f>
        <v>0.174088248091452</v>
      </c>
      <c r="E172" s="117">
        <f>'Italy-main'!K172/'Italy-main'!L172</f>
        <v>0.0344716170744485</v>
      </c>
      <c r="F172" s="117">
        <f>'Italy-main'!D172/'Italy-main'!K172</f>
        <v>0.000183394797169341</v>
      </c>
      <c r="G172" s="117">
        <f>('Italy-main'!J172+'Italy-main'!D172)/'Italy-main'!K172</f>
        <v>0.140556164656633</v>
      </c>
      <c r="H172" s="117"/>
      <c r="I172" s="117">
        <f>('Italy-main'!H172-'Italy-main'!H171)/'Italy-main'!H171</f>
        <v>-0.661290322580645</v>
      </c>
      <c r="J172" s="117">
        <f>'Italy-main'!E172/'Italy-main'!K172</f>
        <v>0.00328914581879797</v>
      </c>
      <c r="K172" s="118">
        <f>'Italy-main'!J172-'Italy-main'!J171</f>
        <v>4</v>
      </c>
      <c r="L172" s="117">
        <f>(K172-K171)/K171</f>
        <v>1</v>
      </c>
      <c r="M172" s="117">
        <f>K172/'Italy-main'!J171</f>
        <v>0.000113620224399943</v>
      </c>
      <c r="N172" s="135"/>
      <c r="O172" s="136"/>
      <c r="P172" s="118">
        <f>'Italy-main'!L172-'Italy-main'!L171</f>
        <v>26432</v>
      </c>
      <c r="Q172" s="117">
        <f>R172/P172</f>
        <v>0.00979872881355932</v>
      </c>
      <c r="R172" s="119">
        <f>'Italy-main'!K172-'Italy-main'!K171</f>
        <v>259</v>
      </c>
    </row>
    <row r="173" ht="24.6" customHeight="1">
      <c r="B173" s="140">
        <v>44054</v>
      </c>
      <c r="C173" s="120">
        <f>'Italy-main'!J173/'Italy-main'!K173</f>
        <v>0.140166456373862</v>
      </c>
      <c r="D173" s="120">
        <f>'Italy-main'!J173/'Italy-main'!I173</f>
        <v>0.173934733109093</v>
      </c>
      <c r="E173" s="120">
        <f>'Italy-main'!K173/'Italy-main'!L173</f>
        <v>0.0343364514950147</v>
      </c>
      <c r="F173" s="120">
        <f>'Italy-main'!D173/'Italy-main'!K173</f>
        <v>0.000195034966983366</v>
      </c>
      <c r="G173" s="120">
        <f>('Italy-main'!J173+'Italy-main'!D173)/'Italy-main'!K173</f>
        <v>0.140361491340845</v>
      </c>
      <c r="H173" s="120"/>
      <c r="I173" s="120">
        <f>('Italy-main'!H173-'Italy-main'!H172)/'Italy-main'!H172</f>
        <v>0.838095238095238</v>
      </c>
      <c r="J173" s="120">
        <f>'Italy-main'!E173/'Italy-main'!K173</f>
        <v>0.00338325963134411</v>
      </c>
      <c r="K173" s="121">
        <f>'Italy-main'!J173-'Italy-main'!J172</f>
        <v>6</v>
      </c>
      <c r="L173" s="120">
        <f>(K173-K172)/K172</f>
        <v>0.5</v>
      </c>
      <c r="M173" s="120">
        <f>K173/'Italy-main'!J172</f>
        <v>0.000170410974466756</v>
      </c>
      <c r="N173" s="133"/>
      <c r="O173" s="134"/>
      <c r="P173" s="121">
        <f>'Italy-main'!L173-'Italy-main'!L172</f>
        <v>40642</v>
      </c>
      <c r="Q173" s="120">
        <f>R173/P173</f>
        <v>0.0101372963928941</v>
      </c>
      <c r="R173" s="122">
        <f>'Italy-main'!K173-'Italy-main'!K172</f>
        <v>412</v>
      </c>
    </row>
    <row r="174" ht="24.6" customHeight="1">
      <c r="B174" s="140">
        <v>44055</v>
      </c>
      <c r="C174" s="117">
        <f>'Italy-main'!J174/'Italy-main'!K174</f>
        <v>0.13994112342231</v>
      </c>
      <c r="D174" s="117">
        <f>'Italy-main'!J174/'Italy-main'!I174</f>
        <v>0.173781555721101</v>
      </c>
      <c r="E174" s="117">
        <f>'Italy-main'!K174/'Italy-main'!L174</f>
        <v>0.0341556963385682</v>
      </c>
      <c r="F174" s="117">
        <f>'Italy-main'!D174/'Italy-main'!K174</f>
        <v>0.000210557261643221</v>
      </c>
      <c r="G174" s="117">
        <f>('Italy-main'!J174+'Italy-main'!D174)/'Italy-main'!K174</f>
        <v>0.140151680683954</v>
      </c>
      <c r="H174" s="117"/>
      <c r="I174" s="117">
        <f>('Italy-main'!H174-'Italy-main'!H173)/'Italy-main'!H173</f>
        <v>0.191709844559585</v>
      </c>
      <c r="J174" s="117">
        <f>'Italy-main'!E174/'Italy-main'!K174</f>
        <v>0.00330535172994641</v>
      </c>
      <c r="K174" s="118">
        <f>'Italy-main'!J174-'Italy-main'!J173</f>
        <v>10</v>
      </c>
      <c r="L174" s="117">
        <f>(K174-K173)/K173</f>
        <v>0.666666666666667</v>
      </c>
      <c r="M174" s="117">
        <f>K174/'Italy-main'!J173</f>
        <v>0.000283969899190686</v>
      </c>
      <c r="N174" s="135"/>
      <c r="O174" s="136"/>
      <c r="P174" s="118">
        <f>'Italy-main'!L174-'Italy-main'!L173</f>
        <v>52658</v>
      </c>
      <c r="Q174" s="117">
        <f>R174/P174</f>
        <v>0.00903946218998063</v>
      </c>
      <c r="R174" s="119">
        <f>'Italy-main'!K174-'Italy-main'!K173</f>
        <v>476</v>
      </c>
    </row>
    <row r="175" ht="24.6" customHeight="1">
      <c r="B175" s="140">
        <v>44056</v>
      </c>
      <c r="C175" s="120">
        <f>'Italy-main'!J175/'Italy-main'!K175</f>
        <v>0.13967530279303</v>
      </c>
      <c r="D175" s="120">
        <f>'Italy-main'!J175/'Italy-main'!I175</f>
        <v>0.173617579081721</v>
      </c>
      <c r="E175" s="120">
        <f>'Italy-main'!K175/'Italy-main'!L175</f>
        <v>0.0339904354861575</v>
      </c>
      <c r="F175" s="120">
        <f>'Italy-main'!D175/'Italy-main'!K175</f>
        <v>0.000218050627391123</v>
      </c>
      <c r="G175" s="120">
        <f>('Italy-main'!J175+'Italy-main'!D175)/'Italy-main'!K175</f>
        <v>0.139893353420421</v>
      </c>
      <c r="H175" s="120"/>
      <c r="I175" s="120">
        <f>('Italy-main'!H175-'Italy-main'!H174)/'Italy-main'!H174</f>
        <v>0.260869565217391</v>
      </c>
      <c r="J175" s="120">
        <f>'Italy-main'!E175/'Italy-main'!K175</f>
        <v>0.00333419232065336</v>
      </c>
      <c r="K175" s="121">
        <f>'Italy-main'!J175-'Italy-main'!J174</f>
        <v>6</v>
      </c>
      <c r="L175" s="120">
        <f>(K175-K174)/K174</f>
        <v>-0.4</v>
      </c>
      <c r="M175" s="120">
        <f>K175/'Italy-main'!J174</f>
        <v>0.000170333569907736</v>
      </c>
      <c r="N175" s="133"/>
      <c r="O175" s="134"/>
      <c r="P175" s="121">
        <f>'Italy-main'!L175-'Italy-main'!L174</f>
        <v>51188</v>
      </c>
      <c r="Q175" s="120">
        <f>R175/P175</f>
        <v>0.0101977025865437</v>
      </c>
      <c r="R175" s="122">
        <f>'Italy-main'!K175-'Italy-main'!K174</f>
        <v>522</v>
      </c>
    </row>
    <row r="176" ht="24.6" customHeight="1">
      <c r="B176" s="140">
        <v>44057</v>
      </c>
      <c r="C176" s="117">
        <f>'Italy-main'!J176/'Italy-main'!K176</f>
        <v>0.139370038250221</v>
      </c>
      <c r="D176" s="117">
        <f>'Italy-main'!J176/'Italy-main'!I176</f>
        <v>0.173288216952087</v>
      </c>
      <c r="E176" s="117">
        <f>'Italy-main'!K176/'Italy-main'!L176</f>
        <v>0.0338546287392265</v>
      </c>
      <c r="F176" s="117">
        <f>'Italy-main'!D176/'Italy-main'!K176</f>
        <v>0.000221511101266173</v>
      </c>
      <c r="G176" s="117">
        <f>('Italy-main'!J176+'Italy-main'!D176)/'Italy-main'!K176</f>
        <v>0.139591549351487</v>
      </c>
      <c r="H176" s="117"/>
      <c r="I176" s="117">
        <f>('Italy-main'!H176-'Italy-main'!H175)/'Italy-main'!H175</f>
        <v>-0.420689655172414</v>
      </c>
      <c r="J176" s="117">
        <f>'Italy-main'!E176/'Italy-main'!K176</f>
        <v>0.00327124429905581</v>
      </c>
      <c r="K176" s="118">
        <f>'Italy-main'!J176-'Italy-main'!J175</f>
        <v>3</v>
      </c>
      <c r="L176" s="117">
        <f>(K176-K175)/K175</f>
        <v>-0.5</v>
      </c>
      <c r="M176" s="117">
        <f>K176/'Italy-main'!J175</f>
        <v>8.51522806619171e-05</v>
      </c>
      <c r="N176" s="135"/>
      <c r="O176" s="136"/>
      <c r="P176" s="118">
        <f>'Italy-main'!L176-'Italy-main'!L175</f>
        <v>46723</v>
      </c>
      <c r="Q176" s="117">
        <f>R176/P176</f>
        <v>0.0122851700447317</v>
      </c>
      <c r="R176" s="119">
        <f>'Italy-main'!K176-'Italy-main'!K175</f>
        <v>574</v>
      </c>
    </row>
    <row r="177" ht="24.6" customHeight="1">
      <c r="B177" s="140">
        <v>44058</v>
      </c>
      <c r="C177" s="120">
        <f>'Italy-main'!J177/'Italy-main'!K177</f>
        <v>0.139647566663247</v>
      </c>
      <c r="D177" s="120">
        <f>'Italy-main'!J177/'Italy-main'!I177</f>
        <v>0.173796896483991</v>
      </c>
      <c r="E177" s="120">
        <f>'Italy-main'!K177/'Italy-main'!L177</f>
        <v>0.0336991281292342</v>
      </c>
      <c r="F177" s="120">
        <f>'Italy-main'!D177/'Italy-main'!K177</f>
        <v>0.000217015601448875</v>
      </c>
      <c r="G177" s="120">
        <f>('Italy-main'!J177+'Italy-main'!D177)/'Italy-main'!K177</f>
        <v>0.139864582264696</v>
      </c>
      <c r="H177" s="120"/>
      <c r="I177" s="120">
        <f>('Italy-main'!H177-'Italy-main'!H176)/'Italy-main'!H176</f>
        <v>-0.06547619047619049</v>
      </c>
      <c r="J177" s="120">
        <f>'Italy-main'!E177/'Italy-main'!K177</f>
        <v>0.00323155959248416</v>
      </c>
      <c r="K177" s="121">
        <f>'Italy-main'!J177-'Italy-main'!J176</f>
        <v>158</v>
      </c>
      <c r="L177" s="120">
        <f>(K177-K176)/K176</f>
        <v>51.6666666666667</v>
      </c>
      <c r="M177" s="120">
        <f>K177/'Italy-main'!J176</f>
        <v>0.00448430493273543</v>
      </c>
      <c r="N177" s="133"/>
      <c r="O177" s="134"/>
      <c r="P177" s="121">
        <f>'Italy-main'!L177-'Italy-main'!L176</f>
        <v>53123</v>
      </c>
      <c r="Q177" s="120">
        <f>R177/P177</f>
        <v>0.0118404457579579</v>
      </c>
      <c r="R177" s="122">
        <f>'Italy-main'!K177-'Italy-main'!K176</f>
        <v>629</v>
      </c>
    </row>
    <row r="178" ht="24.6" customHeight="1">
      <c r="B178" s="140">
        <v>44059</v>
      </c>
      <c r="C178" s="117">
        <f>'Italy-main'!J178/'Italy-main'!K178</f>
        <v>0.139400980643129</v>
      </c>
      <c r="D178" s="117">
        <f>'Italy-main'!J178/'Italy-main'!I178</f>
        <v>0.173692010246042</v>
      </c>
      <c r="E178" s="117">
        <f>'Italy-main'!K178/'Italy-main'!L178</f>
        <v>0.0335981195691597</v>
      </c>
      <c r="F178" s="117">
        <f>'Italy-main'!D178/'Italy-main'!K178</f>
        <v>0.000220546245790914</v>
      </c>
      <c r="G178" s="117">
        <f>('Italy-main'!J178+'Italy-main'!D178)/'Italy-main'!K178</f>
        <v>0.13962152688892</v>
      </c>
      <c r="H178" s="117"/>
      <c r="I178" s="117">
        <f>('Italy-main'!H178-'Italy-main'!H177)/'Italy-main'!H177</f>
        <v>1.0828025477707</v>
      </c>
      <c r="J178" s="117">
        <f>'Italy-main'!E178/'Italy-main'!K178</f>
        <v>0.0033200086643168</v>
      </c>
      <c r="K178" s="118">
        <f>'Italy-main'!J178-'Italy-main'!J177</f>
        <v>4</v>
      </c>
      <c r="L178" s="117">
        <f>(K178-K177)/K177</f>
        <v>-0.974683544303797</v>
      </c>
      <c r="M178" s="117">
        <f>K178/'Italy-main'!J177</f>
        <v>0.000113019891500904</v>
      </c>
      <c r="N178" s="135"/>
      <c r="O178" s="136"/>
      <c r="P178" s="118">
        <f>'Italy-main'!L178-'Italy-main'!L177</f>
        <v>36807</v>
      </c>
      <c r="Q178" s="117">
        <f>R178/P178</f>
        <v>0.0129594914010922</v>
      </c>
      <c r="R178" s="119">
        <f>'Italy-main'!K178-'Italy-main'!K177</f>
        <v>477</v>
      </c>
    </row>
    <row r="179" ht="24.6" customHeight="1">
      <c r="B179" s="140">
        <v>44060</v>
      </c>
      <c r="C179" s="120">
        <f>'Italy-main'!J179/'Italy-main'!K179</f>
        <v>0.139241253171279</v>
      </c>
      <c r="D179" s="120">
        <f>'Italy-main'!J179/'Italy-main'!I179</f>
        <v>0.173556636335111</v>
      </c>
      <c r="E179" s="120">
        <f>'Italy-main'!K179/'Italy-main'!L179</f>
        <v>0.033504509637019</v>
      </c>
      <c r="F179" s="120">
        <f>'Italy-main'!D179/'Italy-main'!K179</f>
        <v>0.000228135386551812</v>
      </c>
      <c r="G179" s="120">
        <f>('Italy-main'!J179+'Italy-main'!D179)/'Italy-main'!K179</f>
        <v>0.13946938855783</v>
      </c>
      <c r="H179" s="120"/>
      <c r="I179" s="120">
        <f>('Italy-main'!H179-'Italy-main'!H178)/'Italy-main'!H178</f>
        <v>-0.590214067278287</v>
      </c>
      <c r="J179" s="120">
        <f>'Italy-main'!E179/'Italy-main'!K179</f>
        <v>0.00341416406080988</v>
      </c>
      <c r="K179" s="121">
        <f>'Italy-main'!J179-'Italy-main'!J178</f>
        <v>4</v>
      </c>
      <c r="L179" s="120">
        <f>(K179-K178)/K178</f>
        <v>0</v>
      </c>
      <c r="M179" s="120">
        <f>K179/'Italy-main'!J178</f>
        <v>0.000113007119448525</v>
      </c>
      <c r="N179" s="133"/>
      <c r="O179" s="134"/>
      <c r="P179" s="121">
        <f>'Italy-main'!L179-'Italy-main'!L178</f>
        <v>30666</v>
      </c>
      <c r="Q179" s="120">
        <f>R179/P179</f>
        <v>0.0104350094567273</v>
      </c>
      <c r="R179" s="122">
        <f>'Italy-main'!K179-'Italy-main'!K178</f>
        <v>320</v>
      </c>
    </row>
    <row r="180" ht="24.6" customHeight="1">
      <c r="B180" s="140">
        <v>44061</v>
      </c>
      <c r="C180" s="117">
        <f>'Italy-main'!J180/'Italy-main'!K180</f>
        <v>0.139041612340753</v>
      </c>
      <c r="D180" s="117">
        <f>'Italy-main'!J180/'Italy-main'!I180</f>
        <v>0.173433198459896</v>
      </c>
      <c r="E180" s="117">
        <f>'Italy-main'!K180/'Italy-main'!L180</f>
        <v>0.0333203394530191</v>
      </c>
      <c r="F180" s="117">
        <f>'Italy-main'!D180/'Italy-main'!K180</f>
        <v>0.000227776119637443</v>
      </c>
      <c r="G180" s="117">
        <f>('Italy-main'!J180+'Italy-main'!D180)/'Italy-main'!K180</f>
        <v>0.139269388460391</v>
      </c>
      <c r="H180" s="117"/>
      <c r="I180" s="117">
        <f>('Italy-main'!H180-'Italy-main'!H179)/'Italy-main'!H179</f>
        <v>0.656716417910448</v>
      </c>
      <c r="J180" s="117">
        <f>'Italy-main'!E180/'Italy-main'!K180</f>
        <v>0.00353838420333339</v>
      </c>
      <c r="K180" s="118">
        <f>'Italy-main'!J180-'Italy-main'!J179</f>
        <v>5</v>
      </c>
      <c r="L180" s="117">
        <f>(K180-K179)/K179</f>
        <v>0.25</v>
      </c>
      <c r="M180" s="117">
        <f>K180/'Italy-main'!J179</f>
        <v>0.000141242937853107</v>
      </c>
      <c r="N180" s="135"/>
      <c r="O180" s="136"/>
      <c r="P180" s="118">
        <f>'Italy-main'!L180-'Italy-main'!L179</f>
        <v>53976</v>
      </c>
      <c r="Q180" s="117">
        <f>R180/P180</f>
        <v>0.00742922780495035</v>
      </c>
      <c r="R180" s="119">
        <f>'Italy-main'!K180-'Italy-main'!K179</f>
        <v>401</v>
      </c>
    </row>
    <row r="181" ht="24.6" customHeight="1">
      <c r="B181" s="140">
        <v>44062</v>
      </c>
      <c r="C181" s="120">
        <f>'Italy-main'!J181/'Italy-main'!K181</f>
        <v>0.13871935693636</v>
      </c>
      <c r="D181" s="120">
        <f>'Italy-main'!J181/'Italy-main'!I181</f>
        <v>0.173158733729084</v>
      </c>
      <c r="E181" s="120">
        <f>'Italy-main'!K181/'Italy-main'!L181</f>
        <v>0.0330964479640884</v>
      </c>
      <c r="F181" s="120">
        <f>'Italy-main'!D181/'Italy-main'!K181</f>
        <v>0.000258541668298874</v>
      </c>
      <c r="G181" s="120">
        <f>('Italy-main'!J181+'Italy-main'!D181)/'Italy-main'!K181</f>
        <v>0.138977898604658</v>
      </c>
      <c r="H181" s="120"/>
      <c r="I181" s="120">
        <f>('Italy-main'!H181-'Italy-main'!H180)/'Italy-main'!H180</f>
        <v>0.220720720720721</v>
      </c>
      <c r="J181" s="120">
        <f>'Italy-main'!E181/'Italy-main'!K181</f>
        <v>0.00365092174022047</v>
      </c>
      <c r="K181" s="121">
        <f>'Italy-main'!J181-'Italy-main'!J180</f>
        <v>7</v>
      </c>
      <c r="L181" s="120">
        <f>(K181-K180)/K180</f>
        <v>0.4</v>
      </c>
      <c r="M181" s="120">
        <f>K181/'Italy-main'!J180</f>
        <v>0.000197712187544132</v>
      </c>
      <c r="N181" s="133"/>
      <c r="O181" s="134"/>
      <c r="P181" s="121">
        <f>'Italy-main'!L181-'Italy-main'!L180</f>
        <v>71095</v>
      </c>
      <c r="Q181" s="120">
        <f>R181/P181</f>
        <v>0.0090301708980941</v>
      </c>
      <c r="R181" s="122">
        <f>'Italy-main'!K181-'Italy-main'!K180</f>
        <v>642</v>
      </c>
    </row>
    <row r="182" ht="24.6" customHeight="1">
      <c r="B182" s="140">
        <v>44063</v>
      </c>
      <c r="C182" s="117">
        <f>'Italy-main'!J182/'Italy-main'!K182</f>
        <v>0.138287820457758</v>
      </c>
      <c r="D182" s="117">
        <f>'Italy-main'!J182/'Italy-main'!I182</f>
        <v>0.173035771865198</v>
      </c>
      <c r="E182" s="117">
        <f>'Italy-main'!K182/'Italy-main'!L182</f>
        <v>0.0328752768080902</v>
      </c>
      <c r="F182" s="117">
        <f>'Italy-main'!D182/'Italy-main'!K182</f>
        <v>0.000265502619886146</v>
      </c>
      <c r="G182" s="117">
        <f>('Italy-main'!J182+'Italy-main'!D182)/'Italy-main'!K182</f>
        <v>0.138553323077644</v>
      </c>
      <c r="H182" s="117"/>
      <c r="I182" s="117">
        <f>('Italy-main'!H182-'Italy-main'!H181)/'Italy-main'!H181</f>
        <v>1.41328413284133</v>
      </c>
      <c r="J182" s="117">
        <f>'Italy-main'!E182/'Italy-main'!K182</f>
        <v>0.0037131322281136</v>
      </c>
      <c r="K182" s="118">
        <f>'Italy-main'!J182-'Italy-main'!J181</f>
        <v>6</v>
      </c>
      <c r="L182" s="117">
        <f>(K182-K181)/K181</f>
        <v>-0.142857142857143</v>
      </c>
      <c r="M182" s="117">
        <f>K182/'Italy-main'!J181</f>
        <v>0.000169434090138936</v>
      </c>
      <c r="N182" s="135"/>
      <c r="O182" s="136"/>
      <c r="P182" s="118">
        <f>'Italy-main'!L182-'Italy-main'!L181</f>
        <v>77442</v>
      </c>
      <c r="Q182" s="117">
        <f>R182/P182</f>
        <v>0.0108468273030139</v>
      </c>
      <c r="R182" s="119">
        <f>'Italy-main'!K182-'Italy-main'!K181</f>
        <v>840</v>
      </c>
    </row>
    <row r="183" ht="24.6" customHeight="1">
      <c r="B183" s="140">
        <v>44064</v>
      </c>
      <c r="C183" s="120">
        <f>'Italy-main'!J183/'Italy-main'!K183</f>
        <v>0.137813393499699</v>
      </c>
      <c r="D183" s="120">
        <f>'Italy-main'!J183/'Italy-main'!I183</f>
        <v>0.172848360655738</v>
      </c>
      <c r="E183" s="120">
        <f>'Italy-main'!K183/'Italy-main'!L183</f>
        <v>0.0326946889778841</v>
      </c>
      <c r="F183" s="120">
        <f>'Italy-main'!D183/'Italy-main'!K183</f>
        <v>0.000268414603310447</v>
      </c>
      <c r="G183" s="120">
        <f>('Italy-main'!J183+'Italy-main'!D183)/'Italy-main'!K183</f>
        <v>0.138081808103009</v>
      </c>
      <c r="H183" s="120"/>
      <c r="I183" s="120">
        <f>('Italy-main'!H183-'Italy-main'!H182)/'Italy-main'!H182</f>
        <v>0.0152905198776758</v>
      </c>
      <c r="J183" s="120">
        <f>'Italy-main'!E183/'Italy-main'!K183</f>
        <v>0.00384338591406843</v>
      </c>
      <c r="K183" s="121">
        <f>'Italy-main'!J183-'Italy-main'!J182</f>
        <v>9</v>
      </c>
      <c r="L183" s="120">
        <f>(K183-K182)/K182</f>
        <v>0.5</v>
      </c>
      <c r="M183" s="120">
        <f>K183/'Italy-main'!J182</f>
        <v>0.000254108080636964</v>
      </c>
      <c r="N183" s="133"/>
      <c r="O183" s="134"/>
      <c r="P183" s="121">
        <f>'Italy-main'!L183-'Italy-main'!L182</f>
        <v>71996</v>
      </c>
      <c r="Q183" s="120">
        <f>R183/P183</f>
        <v>0.0131535085282516</v>
      </c>
      <c r="R183" s="122">
        <f>'Italy-main'!K183-'Italy-main'!K182</f>
        <v>947</v>
      </c>
    </row>
    <row r="184" ht="24.6" customHeight="1">
      <c r="B184" s="140">
        <v>44065</v>
      </c>
      <c r="C184" s="117">
        <f>'Italy-main'!J184/'Italy-main'!K184</f>
        <v>0.137253230855053</v>
      </c>
      <c r="D184" s="117">
        <f>'Italy-main'!J184/'Italy-main'!I184</f>
        <v>0.172658294469379</v>
      </c>
      <c r="E184" s="117">
        <f>'Italy-main'!K184/'Italy-main'!L184</f>
        <v>0.0325097421169517</v>
      </c>
      <c r="F184" s="117">
        <f>'Italy-main'!D184/'Italy-main'!K184</f>
        <v>0.000247931323023522</v>
      </c>
      <c r="G184" s="117">
        <f>('Italy-main'!J184+'Italy-main'!D184)/'Italy-main'!K184</f>
        <v>0.137501162178077</v>
      </c>
      <c r="H184" s="117"/>
      <c r="I184" s="117">
        <f>('Italy-main'!H184-'Italy-main'!H183)/'Italy-main'!H183</f>
        <v>0.242469879518072</v>
      </c>
      <c r="J184" s="117">
        <f>'Italy-main'!E184/'Italy-main'!K184</f>
        <v>0.00382743979917563</v>
      </c>
      <c r="K184" s="118">
        <f>'Italy-main'!J184-'Italy-main'!J183</f>
        <v>3</v>
      </c>
      <c r="L184" s="117">
        <f>(K184-K183)/K183</f>
        <v>-0.666666666666667</v>
      </c>
      <c r="M184" s="117">
        <f>K184/'Italy-main'!J183</f>
        <v>8.468117537471421e-05</v>
      </c>
      <c r="N184" s="135"/>
      <c r="O184" s="136"/>
      <c r="P184" s="118">
        <f>'Italy-main'!L184-'Italy-main'!L183</f>
        <v>77674</v>
      </c>
      <c r="Q184" s="117">
        <f>R184/P184</f>
        <v>0.0137883976620233</v>
      </c>
      <c r="R184" s="119">
        <f>'Italy-main'!K184-'Italy-main'!K183</f>
        <v>1071</v>
      </c>
    </row>
    <row r="185" ht="24.6" customHeight="1">
      <c r="B185" s="140">
        <v>44066</v>
      </c>
      <c r="C185" s="120">
        <f>'Italy-main'!J185/'Italy-main'!K185</f>
        <v>0.136640382502073</v>
      </c>
      <c r="D185" s="120">
        <f>'Italy-main'!J185/'Italy-main'!I185</f>
        <v>0.172468000194676</v>
      </c>
      <c r="E185" s="120">
        <f>'Italy-main'!K185/'Italy-main'!L185</f>
        <v>0.0323872073621719</v>
      </c>
      <c r="F185" s="120">
        <f>'Italy-main'!D185/'Italy-main'!K185</f>
        <v>0.000266054868996896</v>
      </c>
      <c r="G185" s="120">
        <f>('Italy-main'!J185+'Italy-main'!D185)/'Italy-main'!K185</f>
        <v>0.136906437371069</v>
      </c>
      <c r="H185" s="120"/>
      <c r="I185" s="120">
        <f>('Italy-main'!H185-'Italy-main'!H184)/'Italy-main'!H184</f>
        <v>0.133333333333333</v>
      </c>
      <c r="J185" s="120">
        <f>'Italy-main'!E185/'Italy-main'!K185</f>
        <v>0.00401010237328655</v>
      </c>
      <c r="K185" s="121">
        <f>'Italy-main'!J185-'Italy-main'!J184</f>
        <v>7</v>
      </c>
      <c r="L185" s="120">
        <f>(K185-K184)/K184</f>
        <v>1.33333333333333</v>
      </c>
      <c r="M185" s="120">
        <f>K185/'Italy-main'!J184</f>
        <v>0.000197572678521027</v>
      </c>
      <c r="N185" s="133"/>
      <c r="O185" s="134"/>
      <c r="P185" s="121">
        <f>'Italy-main'!L185-'Italy-main'!L184</f>
        <v>67371</v>
      </c>
      <c r="Q185" s="120">
        <f>R185/P185</f>
        <v>0.0179454067773968</v>
      </c>
      <c r="R185" s="122">
        <f>'Italy-main'!K185-'Italy-main'!K184</f>
        <v>1209</v>
      </c>
    </row>
    <row r="186" ht="24.6" customHeight="1">
      <c r="B186" s="140">
        <v>44067</v>
      </c>
      <c r="C186" s="117">
        <f>'Italy-main'!J186/'Italy-main'!K186</f>
        <v>0.136155483330644</v>
      </c>
      <c r="D186" s="117">
        <f>'Italy-main'!J186/'Italy-main'!I186</f>
        <v>0.172326438525347</v>
      </c>
      <c r="E186" s="117">
        <f>'Italy-main'!K186/'Italy-main'!L186</f>
        <v>0.03232089794924</v>
      </c>
      <c r="F186" s="117">
        <f>'Italy-main'!D186/'Italy-main'!K186</f>
        <v>0.000249713789579636</v>
      </c>
      <c r="G186" s="117">
        <f>('Italy-main'!J186+'Italy-main'!D186)/'Italy-main'!K186</f>
        <v>0.136405197120224</v>
      </c>
      <c r="H186" s="117"/>
      <c r="I186" s="117">
        <f>('Italy-main'!H186-'Italy-main'!H185)/'Italy-main'!H185</f>
        <v>-0.190374331550802</v>
      </c>
      <c r="J186" s="117">
        <f>'Italy-main'!E186/'Italy-main'!K186</f>
        <v>0.00426434317589839</v>
      </c>
      <c r="K186" s="118">
        <f>'Italy-main'!J186-'Italy-main'!J185</f>
        <v>4</v>
      </c>
      <c r="L186" s="117">
        <f>(K186-K185)/K185</f>
        <v>-0.428571428571429</v>
      </c>
      <c r="M186" s="117">
        <f>K186/'Italy-main'!J185</f>
        <v>0.000112876372153399</v>
      </c>
      <c r="N186" s="135"/>
      <c r="O186" s="136"/>
      <c r="P186" s="118">
        <f>'Italy-main'!L186-'Italy-main'!L185</f>
        <v>45914</v>
      </c>
      <c r="Q186" s="117">
        <f>R186/P186</f>
        <v>0.0207561963671211</v>
      </c>
      <c r="R186" s="119">
        <f>'Italy-main'!K186-'Italy-main'!K185</f>
        <v>953</v>
      </c>
    </row>
    <row r="187" ht="24.6" customHeight="1">
      <c r="B187" s="140">
        <v>44068</v>
      </c>
      <c r="C187" s="120">
        <f>'Italy-main'!J187/'Italy-main'!K187</f>
        <v>0.135714121620069</v>
      </c>
      <c r="D187" s="120">
        <f>'Italy-main'!J187/'Italy-main'!I187</f>
        <v>0.172050578841347</v>
      </c>
      <c r="E187" s="120">
        <f>'Italy-main'!K187/'Italy-main'!L187</f>
        <v>0.0321409637243517</v>
      </c>
      <c r="F187" s="120">
        <f>'Italy-main'!D187/'Italy-main'!K187</f>
        <v>0.000252705093156287</v>
      </c>
      <c r="G187" s="120">
        <f>('Italy-main'!J187+'Italy-main'!D187)/'Italy-main'!K187</f>
        <v>0.135966826713226</v>
      </c>
      <c r="H187" s="120"/>
      <c r="I187" s="120">
        <f>('Italy-main'!H187-'Italy-main'!H186)/'Italy-main'!H186</f>
        <v>-0.31439894319683</v>
      </c>
      <c r="J187" s="120">
        <f>'Italy-main'!E187/'Italy-main'!K187</f>
        <v>0.00430364431375252</v>
      </c>
      <c r="K187" s="121">
        <f>'Italy-main'!J187-'Italy-main'!J186</f>
        <v>4</v>
      </c>
      <c r="L187" s="120">
        <f>(K187-K186)/K186</f>
        <v>0</v>
      </c>
      <c r="M187" s="120">
        <f>K187/'Italy-main'!J186</f>
        <v>0.000112863632516013</v>
      </c>
      <c r="N187" s="133"/>
      <c r="O187" s="134"/>
      <c r="P187" s="121">
        <f>'Italy-main'!L187-'Italy-main'!L186</f>
        <v>72341</v>
      </c>
      <c r="Q187" s="120">
        <f>R187/P187</f>
        <v>0.0121093156024937</v>
      </c>
      <c r="R187" s="122">
        <f>'Italy-main'!K187-'Italy-main'!K186</f>
        <v>876</v>
      </c>
    </row>
    <row r="188" ht="24.6" customHeight="1">
      <c r="B188" s="140">
        <v>44069</v>
      </c>
      <c r="C188" s="117">
        <f>'Italy-main'!J188/'Italy-main'!K188</f>
        <v>0.135057515045326</v>
      </c>
      <c r="D188" s="117">
        <f>'Italy-main'!J188/'Italy-main'!I188</f>
        <v>0.171851751329188</v>
      </c>
      <c r="E188" s="117">
        <f>'Italy-main'!K188/'Italy-main'!L188</f>
        <v>0.0319414226379206</v>
      </c>
      <c r="F188" s="117">
        <f>'Italy-main'!D188/'Italy-main'!K188</f>
        <v>0.000262817094537975</v>
      </c>
      <c r="G188" s="117">
        <f>('Italy-main'!J188+'Italy-main'!D188)/'Italy-main'!K188</f>
        <v>0.135320332139864</v>
      </c>
      <c r="H188" s="117"/>
      <c r="I188" s="117">
        <f>('Italy-main'!H188-'Italy-main'!H187)/'Italy-main'!H187</f>
        <v>1.0019267822736</v>
      </c>
      <c r="J188" s="117">
        <f>'Italy-main'!E188/'Italy-main'!K188</f>
        <v>0.00428125238058962</v>
      </c>
      <c r="K188" s="118">
        <f>'Italy-main'!J188-'Italy-main'!J187</f>
        <v>13</v>
      </c>
      <c r="L188" s="117">
        <f>(K188-K187)/K187</f>
        <v>2.25</v>
      </c>
      <c r="M188" s="117">
        <f>K188/'Italy-main'!J187</f>
        <v>0.000366765411200451</v>
      </c>
      <c r="N188" s="135"/>
      <c r="O188" s="136"/>
      <c r="P188" s="118">
        <f>'Italy-main'!L188-'Italy-main'!L187</f>
        <v>93529</v>
      </c>
      <c r="Q188" s="117">
        <f>R188/P188</f>
        <v>0.0146050957457045</v>
      </c>
      <c r="R188" s="119">
        <f>'Italy-main'!K188-'Italy-main'!K187</f>
        <v>1366</v>
      </c>
    </row>
    <row r="189" ht="24.6" customHeight="1">
      <c r="B189" s="140">
        <v>44070</v>
      </c>
      <c r="C189" s="120">
        <f>'Italy-main'!J189/'Italy-main'!K189</f>
        <v>0.134355500494414</v>
      </c>
      <c r="D189" s="120">
        <f>'Italy-main'!J189/'Italy-main'!I189</f>
        <v>0.171688759355907</v>
      </c>
      <c r="E189" s="120">
        <f>'Italy-main'!K189/'Italy-main'!L189</f>
        <v>0.0317496537235767</v>
      </c>
      <c r="F189" s="120">
        <f>'Italy-main'!D189/'Italy-main'!K189</f>
        <v>0.00025383691546473</v>
      </c>
      <c r="G189" s="120">
        <f>('Italy-main'!J189+'Italy-main'!D189)/'Italy-main'!K189</f>
        <v>0.134609337409878</v>
      </c>
      <c r="H189" s="120"/>
      <c r="I189" s="120">
        <f>('Italy-main'!H189-'Italy-main'!H188)/'Italy-main'!H188</f>
        <v>0.134744947064485</v>
      </c>
      <c r="J189" s="120">
        <f>'Italy-main'!E189/'Italy-main'!K189</f>
        <v>0.00453875559293651</v>
      </c>
      <c r="K189" s="121">
        <f>'Italy-main'!J189-'Italy-main'!J188</f>
        <v>5</v>
      </c>
      <c r="L189" s="120">
        <f>(K189-K188)/K188</f>
        <v>-0.615384615384615</v>
      </c>
      <c r="M189" s="120">
        <f>K189/'Italy-main'!J188</f>
        <v>0.000141011901404479</v>
      </c>
      <c r="N189" s="133"/>
      <c r="O189" s="134"/>
      <c r="P189" s="121">
        <f>'Italy-main'!L189-'Italy-main'!L188</f>
        <v>94024</v>
      </c>
      <c r="Q189" s="120">
        <f>R189/P189</f>
        <v>0.0149855356079299</v>
      </c>
      <c r="R189" s="122">
        <f>'Italy-main'!K189-'Italy-main'!K188</f>
        <v>1409</v>
      </c>
    </row>
    <row r="190" ht="24.6" customHeight="1">
      <c r="B190" s="140">
        <v>44071</v>
      </c>
      <c r="C190" s="117">
        <f>'Italy-main'!J190/'Italy-main'!K190</f>
        <v>0.133650328361133</v>
      </c>
      <c r="D190" s="117">
        <f>'Italy-main'!J190/'Italy-main'!I190</f>
        <v>0.171443485321553</v>
      </c>
      <c r="E190" s="117">
        <f>'Italy-main'!K190/'Italy-main'!L190</f>
        <v>0.0315568259237549</v>
      </c>
      <c r="F190" s="117">
        <f>'Italy-main'!D190/'Italy-main'!K190</f>
        <v>0.0002788149610601</v>
      </c>
      <c r="G190" s="117">
        <f>('Italy-main'!J190+'Italy-main'!D190)/'Italy-main'!K190</f>
        <v>0.133929143322193</v>
      </c>
      <c r="H190" s="117"/>
      <c r="I190" s="117">
        <f>('Italy-main'!H190-'Italy-main'!H189)/'Italy-main'!H189</f>
        <v>-0.0644614079728584</v>
      </c>
      <c r="J190" s="117">
        <f>'Italy-main'!E190/'Italy-main'!K190</f>
        <v>0.00471724771955736</v>
      </c>
      <c r="K190" s="118">
        <f>'Italy-main'!J190-'Italy-main'!J189</f>
        <v>9</v>
      </c>
      <c r="L190" s="117">
        <f>(K190-K189)/K189</f>
        <v>0.8</v>
      </c>
      <c r="M190" s="117">
        <f>K190/'Italy-main'!J189</f>
        <v>0.000253785635733018</v>
      </c>
      <c r="N190" s="135"/>
      <c r="O190" s="136"/>
      <c r="P190" s="118">
        <f>'Italy-main'!L190-'Italy-main'!L189</f>
        <v>97065</v>
      </c>
      <c r="Q190" s="117">
        <f>R190/P190</f>
        <v>0.0150414670581569</v>
      </c>
      <c r="R190" s="119">
        <f>'Italy-main'!K190-'Italy-main'!K189</f>
        <v>1460</v>
      </c>
    </row>
    <row r="191" ht="24.6" customHeight="1">
      <c r="B191" s="140">
        <v>44072</v>
      </c>
      <c r="C191" s="120">
        <f>'Italy-main'!J191/'Italy-main'!K191</f>
        <v>0.13293086455839</v>
      </c>
      <c r="D191" s="120">
        <f>'Italy-main'!J191/'Italy-main'!I191</f>
        <v>0.170359804825572</v>
      </c>
      <c r="E191" s="120">
        <f>'Italy-main'!K191/'Italy-main'!L191</f>
        <v>0.0313589869721532</v>
      </c>
      <c r="F191" s="120">
        <f>'Italy-main'!D191/'Italy-main'!K191</f>
        <v>0.000296043139856026</v>
      </c>
      <c r="G191" s="120">
        <f>('Italy-main'!J191+'Italy-main'!D191)/'Italy-main'!K191</f>
        <v>0.133226907698246</v>
      </c>
      <c r="H191" s="120"/>
      <c r="I191" s="120">
        <f>('Italy-main'!H191-'Italy-main'!H190)/'Italy-main'!H190</f>
        <v>-0.890299184043518</v>
      </c>
      <c r="J191" s="120">
        <f>'Italy-main'!E191/'Italy-main'!K191</f>
        <v>0.00467298475190461</v>
      </c>
      <c r="K191" s="121">
        <f>'Italy-main'!J191-'Italy-main'!J190</f>
        <v>1</v>
      </c>
      <c r="L191" s="120">
        <f>(K191-K190)/K190</f>
        <v>-0.888888888888889</v>
      </c>
      <c r="M191" s="120">
        <f>K191/'Italy-main'!J190</f>
        <v>2.8191249436175e-05</v>
      </c>
      <c r="N191" s="133"/>
      <c r="O191" s="134"/>
      <c r="P191" s="121">
        <f>'Italy-main'!L191-'Italy-main'!L190</f>
        <v>99108</v>
      </c>
      <c r="Q191" s="120">
        <f>R191/P191</f>
        <v>0.0145699640795899</v>
      </c>
      <c r="R191" s="122">
        <f>'Italy-main'!K191-'Italy-main'!K190</f>
        <v>1444</v>
      </c>
    </row>
    <row r="192" ht="24.6" customHeight="1">
      <c r="B192" s="140">
        <v>44073</v>
      </c>
      <c r="C192" s="117">
        <f>'Italy-main'!J192/'Italy-main'!K192</f>
        <v>0.132269273501406</v>
      </c>
      <c r="D192" s="117">
        <f>'Italy-main'!J192/'Italy-main'!I192</f>
        <v>0.170124103272337</v>
      </c>
      <c r="E192" s="117">
        <f>'Italy-main'!K192/'Italy-main'!L192</f>
        <v>0.0312195732889662</v>
      </c>
      <c r="F192" s="117">
        <f>'Italy-main'!D192/'Italy-main'!K192</f>
        <v>0.000320634707588603</v>
      </c>
      <c r="G192" s="117">
        <f>('Italy-main'!J192+'Italy-main'!D192)/'Italy-main'!K192</f>
        <v>0.132589908208994</v>
      </c>
      <c r="H192" s="117"/>
      <c r="I192" s="117">
        <f>('Italy-main'!H192-'Italy-main'!H191)/'Italy-main'!H191</f>
        <v>7.66942148760331</v>
      </c>
      <c r="J192" s="117">
        <f>'Italy-main'!E192/'Italy-main'!K192</f>
        <v>0.00498475120983677</v>
      </c>
      <c r="K192" s="118">
        <f>'Italy-main'!J192-'Italy-main'!J191</f>
        <v>4</v>
      </c>
      <c r="L192" s="117">
        <f>(K192-K191)/K191</f>
        <v>3</v>
      </c>
      <c r="M192" s="117">
        <f>K192/'Italy-main'!J191</f>
        <v>0.000112761818848138</v>
      </c>
      <c r="N192" s="135"/>
      <c r="O192" s="136"/>
      <c r="P192" s="118">
        <f>'Italy-main'!L192-'Italy-main'!L191</f>
        <v>81723</v>
      </c>
      <c r="Q192" s="117">
        <f>R192/P192</f>
        <v>0.0167027642157043</v>
      </c>
      <c r="R192" s="119">
        <f>'Italy-main'!K192-'Italy-main'!K191</f>
        <v>1365</v>
      </c>
    </row>
    <row r="193" ht="24.6" customHeight="1">
      <c r="B193" s="140">
        <v>44074</v>
      </c>
      <c r="C193" s="120">
        <f>'Italy-main'!J193/'Italy-main'!K193</f>
        <v>0.131802209394757</v>
      </c>
      <c r="D193" s="120">
        <f>'Italy-main'!J193/'Italy-main'!I193</f>
        <v>0.170876414017616</v>
      </c>
      <c r="E193" s="120">
        <f>'Italy-main'!K193/'Italy-main'!L193</f>
        <v>0.031141514280337</v>
      </c>
      <c r="F193" s="120">
        <f>'Italy-main'!D193/'Italy-main'!K193</f>
        <v>0.00034916460510969</v>
      </c>
      <c r="G193" s="120">
        <f>('Italy-main'!J193+'Italy-main'!D193)/'Italy-main'!K193</f>
        <v>0.132151373999866</v>
      </c>
      <c r="H193" s="120"/>
      <c r="I193" s="120">
        <f>('Italy-main'!H193-'Italy-main'!H192)/'Italy-main'!H192</f>
        <v>-0.167778836987607</v>
      </c>
      <c r="J193" s="120">
        <f>'Italy-main'!E193/'Italy-main'!K193</f>
        <v>0.00513346259852757</v>
      </c>
      <c r="K193" s="121">
        <f>'Italy-main'!J193-'Italy-main'!J192</f>
        <v>6</v>
      </c>
      <c r="L193" s="120">
        <f>(K193-K192)/K192</f>
        <v>0.5</v>
      </c>
      <c r="M193" s="120">
        <f>K193/'Italy-main'!J192</f>
        <v>0.000169123657580968</v>
      </c>
      <c r="N193" s="133"/>
      <c r="O193" s="134"/>
      <c r="P193" s="121">
        <f>'Italy-main'!L193-'Italy-main'!L192</f>
        <v>53518</v>
      </c>
      <c r="Q193" s="120">
        <f>R193/P193</f>
        <v>0.0186105609327703</v>
      </c>
      <c r="R193" s="122">
        <f>'Italy-main'!K193-'Italy-main'!K192</f>
        <v>996</v>
      </c>
    </row>
    <row r="194" ht="24.6" customHeight="1">
      <c r="B194" s="140">
        <v>44075</v>
      </c>
      <c r="C194" s="117">
        <f>'Italy-main'!J194/'Italy-main'!K194</f>
        <v>0.131356198808982</v>
      </c>
      <c r="D194" s="117">
        <f>'Italy-main'!J194/'Italy-main'!I194</f>
        <v>0.170675758858154</v>
      </c>
      <c r="E194" s="117">
        <f>'Italy-main'!K194/'Italy-main'!L194</f>
        <v>0.030963994696713</v>
      </c>
      <c r="F194" s="117">
        <f>'Italy-main'!D194/'Italy-main'!K194</f>
        <v>0.00039601908293824</v>
      </c>
      <c r="G194" s="117">
        <f>('Italy-main'!J194+'Italy-main'!D194)/'Italy-main'!K194</f>
        <v>0.13175221789192</v>
      </c>
      <c r="H194" s="117"/>
      <c r="I194" s="117">
        <f>('Italy-main'!H194-'Italy-main'!H193)/'Italy-main'!H193</f>
        <v>-0.225658648339061</v>
      </c>
      <c r="J194" s="117">
        <f>'Italy-main'!E194/'Italy-main'!K194</f>
        <v>0.00550355491896413</v>
      </c>
      <c r="K194" s="118">
        <f>'Italy-main'!J194-'Italy-main'!J193</f>
        <v>8</v>
      </c>
      <c r="L194" s="117">
        <f>(K194-K193)/K193</f>
        <v>0.333333333333333</v>
      </c>
      <c r="M194" s="117">
        <f>K194/'Italy-main'!J193</f>
        <v>0.000225460079474678</v>
      </c>
      <c r="N194" s="135"/>
      <c r="O194" s="136"/>
      <c r="P194" s="118">
        <f>'Italy-main'!L194-'Italy-main'!L193</f>
        <v>81050</v>
      </c>
      <c r="Q194" s="117">
        <f>R194/P194</f>
        <v>0.0120296113510179</v>
      </c>
      <c r="R194" s="119">
        <f>'Italy-main'!K194-'Italy-main'!K193</f>
        <v>975</v>
      </c>
    </row>
    <row r="195" ht="24.6" customHeight="1">
      <c r="B195" s="140">
        <v>44076</v>
      </c>
      <c r="C195" s="120">
        <f>'Italy-main'!J195/'Italy-main'!K195</f>
        <v>0.130736791705799</v>
      </c>
      <c r="D195" s="120">
        <f>'Italy-main'!J195/'Italy-main'!I195</f>
        <v>0.170493897723834</v>
      </c>
      <c r="E195" s="120">
        <f>'Italy-main'!K195/'Italy-main'!L195</f>
        <v>0.0307530931485214</v>
      </c>
      <c r="F195" s="120">
        <f>'Italy-main'!D195/'Italy-main'!K195</f>
        <v>0.000401451116881204</v>
      </c>
      <c r="G195" s="120">
        <f>('Italy-main'!J195+'Italy-main'!D195)/'Italy-main'!K195</f>
        <v>0.13113824282268</v>
      </c>
      <c r="H195" s="120"/>
      <c r="I195" s="120">
        <f>('Italy-main'!H195-'Italy-main'!H194)/'Italy-main'!H194</f>
        <v>0.572485207100592</v>
      </c>
      <c r="J195" s="120">
        <f>'Italy-main'!E195/'Italy-main'!K195</f>
        <v>0.0056939763917279</v>
      </c>
      <c r="K195" s="121">
        <f>'Italy-main'!J195-'Italy-main'!J194</f>
        <v>6</v>
      </c>
      <c r="L195" s="120">
        <f>(K195-K194)/K194</f>
        <v>-0.25</v>
      </c>
      <c r="M195" s="120">
        <f>K195/'Italy-main'!J194</f>
        <v>0.000169056944013975</v>
      </c>
      <c r="N195" s="133"/>
      <c r="O195" s="134"/>
      <c r="P195" s="121">
        <f>'Italy-main'!L195-'Italy-main'!L194</f>
        <v>102959</v>
      </c>
      <c r="Q195" s="120">
        <f>R195/P195</f>
        <v>0.0128789129653551</v>
      </c>
      <c r="R195" s="122">
        <f>'Italy-main'!K195-'Italy-main'!K194</f>
        <v>1326</v>
      </c>
    </row>
    <row r="196" ht="24.6" customHeight="1">
      <c r="B196" s="140">
        <v>44077</v>
      </c>
      <c r="C196" s="117">
        <f>'Italy-main'!J196/'Italy-main'!K196</f>
        <v>0.130104209415489</v>
      </c>
      <c r="D196" s="117">
        <f>'Italy-main'!J196/'Italy-main'!I196</f>
        <v>0.170305530241259</v>
      </c>
      <c r="E196" s="117">
        <f>'Italy-main'!K196/'Italy-main'!L196</f>
        <v>0.0305898298275948</v>
      </c>
      <c r="F196" s="117">
        <f>'Italy-main'!D196/'Italy-main'!K196</f>
        <v>0.000439702175060093</v>
      </c>
      <c r="G196" s="117">
        <f>('Italy-main'!J196+'Italy-main'!D196)/'Italy-main'!K196</f>
        <v>0.130543911590549</v>
      </c>
      <c r="H196" s="117"/>
      <c r="I196" s="117">
        <f>('Italy-main'!H196-'Italy-main'!H195)/'Italy-main'!H195</f>
        <v>0.0329256820319849</v>
      </c>
      <c r="J196" s="117">
        <f>'Italy-main'!E196/'Italy-main'!K196</f>
        <v>0.00595430028727209</v>
      </c>
      <c r="K196" s="118">
        <f>'Italy-main'!J196-'Italy-main'!J195</f>
        <v>10</v>
      </c>
      <c r="L196" s="117">
        <f>(K196-K195)/K195</f>
        <v>0.666666666666667</v>
      </c>
      <c r="M196" s="117">
        <f>K196/'Italy-main'!J195</f>
        <v>0.000281713947657549</v>
      </c>
      <c r="N196" s="135"/>
      <c r="O196" s="136"/>
      <c r="P196" s="118">
        <f>'Italy-main'!L196-'Italy-main'!L195</f>
        <v>92790</v>
      </c>
      <c r="Q196" s="117">
        <f>R196/P196</f>
        <v>0.0150555016704386</v>
      </c>
      <c r="R196" s="119">
        <f>'Italy-main'!K196-'Italy-main'!K195</f>
        <v>1397</v>
      </c>
    </row>
    <row r="197" ht="24.6" customHeight="1">
      <c r="B197" s="140">
        <v>44078</v>
      </c>
      <c r="C197" s="120">
        <f>'Italy-main'!J197/'Italy-main'!K197</f>
        <v>0.129323779146823</v>
      </c>
      <c r="D197" s="120">
        <f>'Italy-main'!J197/'Italy-main'!I197</f>
        <v>0.169920632262818</v>
      </c>
      <c r="E197" s="120">
        <f>'Italy-main'!K197/'Italy-main'!L197</f>
        <v>0.0303986510739708</v>
      </c>
      <c r="F197" s="120">
        <f>'Italy-main'!D197/'Italy-main'!K197</f>
        <v>0.000440570338328891</v>
      </c>
      <c r="G197" s="120">
        <f>('Italy-main'!J197+'Italy-main'!D197)/'Italy-main'!K197</f>
        <v>0.129764349485152</v>
      </c>
      <c r="H197" s="120"/>
      <c r="I197" s="120">
        <f>('Italy-main'!H197-'Italy-main'!H196)/'Italy-main'!H196</f>
        <v>0.0783242258652095</v>
      </c>
      <c r="J197" s="120">
        <f>'Italy-main'!E197/'Italy-main'!K197</f>
        <v>0.00629178136059772</v>
      </c>
      <c r="K197" s="121">
        <f>'Italy-main'!J197-'Italy-main'!J196</f>
        <v>11</v>
      </c>
      <c r="L197" s="120">
        <f>(K197-K196)/K196</f>
        <v>0.1</v>
      </c>
      <c r="M197" s="120">
        <f>K197/'Italy-main'!J196</f>
        <v>0.000309798067986594</v>
      </c>
      <c r="N197" s="133"/>
      <c r="O197" s="134"/>
      <c r="P197" s="121">
        <f>'Italy-main'!L197-'Italy-main'!L196</f>
        <v>113085</v>
      </c>
      <c r="Q197" s="120">
        <f>R197/P197</f>
        <v>0.015315912808949</v>
      </c>
      <c r="R197" s="122">
        <f>'Italy-main'!K197-'Italy-main'!K196</f>
        <v>1732</v>
      </c>
    </row>
    <row r="198" ht="24.6" customHeight="1">
      <c r="B198" s="140">
        <v>44079</v>
      </c>
      <c r="C198" s="117">
        <f>'Italy-main'!J198/'Italy-main'!K198</f>
        <v>0.128585748560634</v>
      </c>
      <c r="D198" s="117">
        <f>'Italy-main'!J198/'Italy-main'!I198</f>
        <v>0.169519583989313</v>
      </c>
      <c r="E198" s="117">
        <f>'Italy-main'!K198/'Italy-main'!L198</f>
        <v>0.0302258673624139</v>
      </c>
      <c r="F198" s="117">
        <f>'Italy-main'!D198/'Italy-main'!K198</f>
        <v>0.000437871150081241</v>
      </c>
      <c r="G198" s="117">
        <f>('Italy-main'!J198+'Italy-main'!D198)/'Italy-main'!K198</f>
        <v>0.129023619710716</v>
      </c>
      <c r="H198" s="117"/>
      <c r="I198" s="117">
        <f>('Italy-main'!H198-'Italy-main'!H197)/'Italy-main'!H197</f>
        <v>-0.0751689189189189</v>
      </c>
      <c r="J198" s="117">
        <f>'Italy-main'!E198/'Italy-main'!K198</f>
        <v>0.00630027828340034</v>
      </c>
      <c r="K198" s="118">
        <f>'Italy-main'!J198-'Italy-main'!J197</f>
        <v>15</v>
      </c>
      <c r="L198" s="117">
        <f>(K198-K197)/K197</f>
        <v>0.363636363636364</v>
      </c>
      <c r="M198" s="117">
        <f>K198/'Italy-main'!J197</f>
        <v>0.000422321076637198</v>
      </c>
      <c r="N198" s="135"/>
      <c r="O198" s="136"/>
      <c r="P198" s="118">
        <f>'Italy-main'!L198-'Italy-main'!L197</f>
        <v>107658</v>
      </c>
      <c r="Q198" s="117">
        <f>R198/P198</f>
        <v>0.0157257240520909</v>
      </c>
      <c r="R198" s="119">
        <f>'Italy-main'!K198-'Italy-main'!K197</f>
        <v>1693</v>
      </c>
    </row>
    <row r="199" ht="24.6" customHeight="1">
      <c r="B199" s="140">
        <v>44080</v>
      </c>
      <c r="C199" s="120">
        <f>'Italy-main'!J199/'Italy-main'!K199</f>
        <v>0.128013859973923</v>
      </c>
      <c r="D199" s="120">
        <f>'Italy-main'!J199/'Italy-main'!I199</f>
        <v>0.169230769230769</v>
      </c>
      <c r="E199" s="120">
        <f>'Italy-main'!K199/'Italy-main'!L199</f>
        <v>0.0301145743089709</v>
      </c>
      <c r="F199" s="120">
        <f>'Italy-main'!D199/'Italy-main'!K199</f>
        <v>0.000479047955221623</v>
      </c>
      <c r="G199" s="120">
        <f>('Italy-main'!J199+'Italy-main'!D199)/'Italy-main'!K199</f>
        <v>0.128492907929144</v>
      </c>
      <c r="H199" s="120"/>
      <c r="I199" s="120">
        <f>('Italy-main'!H199-'Italy-main'!H198)/'Italy-main'!H198</f>
        <v>-0.192694063926941</v>
      </c>
      <c r="J199" s="120">
        <f>'Italy-main'!E199/'Italy-main'!K199</f>
        <v>0.00654098561415389</v>
      </c>
      <c r="K199" s="121">
        <f>'Italy-main'!J199-'Italy-main'!J198</f>
        <v>8</v>
      </c>
      <c r="L199" s="120">
        <f>(K199-K198)/K198</f>
        <v>-0.466666666666667</v>
      </c>
      <c r="M199" s="120">
        <f>K199/'Italy-main'!J198</f>
        <v>0.000225142824979596</v>
      </c>
      <c r="N199" s="133"/>
      <c r="O199" s="134"/>
      <c r="P199" s="121">
        <f>'Italy-main'!L199-'Italy-main'!L198</f>
        <v>76856</v>
      </c>
      <c r="Q199" s="120">
        <f>R199/P199</f>
        <v>0.0168757156240241</v>
      </c>
      <c r="R199" s="122">
        <f>'Italy-main'!K199-'Italy-main'!K198</f>
        <v>1297</v>
      </c>
    </row>
    <row r="200" ht="24.6" customHeight="1">
      <c r="B200" s="140">
        <v>44081</v>
      </c>
      <c r="C200" s="117">
        <f>'Italy-main'!J200/'Italy-main'!K200</f>
        <v>0.12752883953168</v>
      </c>
      <c r="D200" s="117">
        <f>'Italy-main'!J200/'Italy-main'!I200</f>
        <v>0.169108343876939</v>
      </c>
      <c r="E200" s="117">
        <f>'Italy-main'!K200/'Italy-main'!L200</f>
        <v>0.0300679155418413</v>
      </c>
      <c r="F200" s="117">
        <f>'Italy-main'!D200/'Italy-main'!K200</f>
        <v>0.000509354912764004</v>
      </c>
      <c r="G200" s="117">
        <f>('Italy-main'!J200+'Italy-main'!D200)/'Italy-main'!K200</f>
        <v>0.128038194444444</v>
      </c>
      <c r="H200" s="117"/>
      <c r="I200" s="117">
        <f>('Italy-main'!H200-'Italy-main'!H199)/'Italy-main'!H199</f>
        <v>0.0350678733031674</v>
      </c>
      <c r="J200" s="117">
        <f>'Italy-main'!E200/'Italy-main'!K200</f>
        <v>0.00667541896235078</v>
      </c>
      <c r="K200" s="118">
        <f>'Italy-main'!J200-'Italy-main'!J199</f>
        <v>12</v>
      </c>
      <c r="L200" s="117">
        <f>(K200-K199)/K199</f>
        <v>0.5</v>
      </c>
      <c r="M200" s="117">
        <f>K200/'Italy-main'!J199</f>
        <v>0.000337638220646577</v>
      </c>
      <c r="N200" s="135"/>
      <c r="O200" s="136"/>
      <c r="P200" s="118">
        <f>'Italy-main'!L200-'Italy-main'!L199</f>
        <v>52553</v>
      </c>
      <c r="Q200" s="117">
        <f>R200/P200</f>
        <v>0.0218826708275455</v>
      </c>
      <c r="R200" s="119">
        <f>'Italy-main'!K200-'Italy-main'!K199</f>
        <v>1150</v>
      </c>
    </row>
    <row r="201" ht="24.6" customHeight="1">
      <c r="B201" s="140">
        <v>44082</v>
      </c>
      <c r="C201" s="120">
        <f>'Italy-main'!J201/'Italy-main'!K201</f>
        <v>0.12694134990523</v>
      </c>
      <c r="D201" s="120">
        <f>'Italy-main'!J201/'Italy-main'!I201</f>
        <v>0.1687041332821</v>
      </c>
      <c r="E201" s="120">
        <f>'Italy-main'!K201/'Italy-main'!L201</f>
        <v>0.0299174100375547</v>
      </c>
      <c r="F201" s="120">
        <f>'Italy-main'!D201/'Italy-main'!K201</f>
        <v>0.000510435369244663</v>
      </c>
      <c r="G201" s="120">
        <f>('Italy-main'!J201+'Italy-main'!D201)/'Italy-main'!K201</f>
        <v>0.127451785274475</v>
      </c>
      <c r="H201" s="120"/>
      <c r="I201" s="120">
        <f>('Italy-main'!H201-'Italy-main'!H200)/'Italy-main'!H200</f>
        <v>-0.130054644808743</v>
      </c>
      <c r="J201" s="120">
        <f>'Italy-main'!E201/'Italy-main'!K201</f>
        <v>0.00679271683687128</v>
      </c>
      <c r="K201" s="121">
        <f>'Italy-main'!J201-'Italy-main'!J200</f>
        <v>10</v>
      </c>
      <c r="L201" s="120">
        <f>(K201-K200)/K200</f>
        <v>-0.166666666666667</v>
      </c>
      <c r="M201" s="120">
        <f>K201/'Italy-main'!J200</f>
        <v>0.000281270216296796</v>
      </c>
      <c r="N201" s="133"/>
      <c r="O201" s="134"/>
      <c r="P201" s="121">
        <f>'Italy-main'!L201-'Italy-main'!L200</f>
        <v>92403</v>
      </c>
      <c r="Q201" s="120">
        <f>R201/P201</f>
        <v>0.0148155362921117</v>
      </c>
      <c r="R201" s="122">
        <f>'Italy-main'!K201-'Italy-main'!K200</f>
        <v>1369</v>
      </c>
    </row>
    <row r="202" ht="24.6" customHeight="1">
      <c r="B202" s="140">
        <v>44083</v>
      </c>
      <c r="C202" s="117">
        <f>'Italy-main'!J202/'Italy-main'!K202</f>
        <v>0.126346405855467</v>
      </c>
      <c r="D202" s="117">
        <f>'Italy-main'!J202/'Italy-main'!I202</f>
        <v>0.168394297398614</v>
      </c>
      <c r="E202" s="117">
        <f>'Italy-main'!K202/'Italy-main'!L202</f>
        <v>0.0297650060997634</v>
      </c>
      <c r="F202" s="117">
        <f>'Italy-main'!D202/'Italy-main'!K202</f>
        <v>0.000532702613439022</v>
      </c>
      <c r="G202" s="117">
        <f>('Italy-main'!J202+'Italy-main'!D202)/'Italy-main'!K202</f>
        <v>0.126879108468906</v>
      </c>
      <c r="H202" s="117"/>
      <c r="I202" s="117">
        <f>('Italy-main'!H202-'Italy-main'!H201)/'Italy-main'!H201</f>
        <v>0.187185929648241</v>
      </c>
      <c r="J202" s="117">
        <f>'Italy-main'!E202/'Italy-main'!K202</f>
        <v>0.00684700425806956</v>
      </c>
      <c r="K202" s="118">
        <f>'Italy-main'!J202-'Italy-main'!J201</f>
        <v>14</v>
      </c>
      <c r="L202" s="117">
        <f>(K202-K201)/K201</f>
        <v>0.4</v>
      </c>
      <c r="M202" s="117">
        <f>K202/'Italy-main'!J201</f>
        <v>0.000393667575851306</v>
      </c>
      <c r="N202" s="135"/>
      <c r="O202" s="136"/>
      <c r="P202" s="118">
        <f>'Italy-main'!L202-'Italy-main'!L201</f>
        <v>95990</v>
      </c>
      <c r="Q202" s="117">
        <f>R202/P202</f>
        <v>0.0148973851442859</v>
      </c>
      <c r="R202" s="119">
        <f>'Italy-main'!K202-'Italy-main'!K201</f>
        <v>1430</v>
      </c>
    </row>
    <row r="203" ht="24.6" customHeight="1">
      <c r="B203" s="140">
        <v>44084</v>
      </c>
      <c r="C203" s="120">
        <f>'Italy-main'!J203/'Italy-main'!K203</f>
        <v>0.125669185676955</v>
      </c>
      <c r="D203" s="120">
        <f>'Italy-main'!J203/'Italy-main'!I203</f>
        <v>0.167954314840597</v>
      </c>
      <c r="E203" s="120">
        <f>'Italy-main'!K203/'Italy-main'!L203</f>
        <v>0.0296387346171482</v>
      </c>
      <c r="F203" s="120">
        <f>'Italy-main'!D203/'Italy-main'!K203</f>
        <v>0.000579136944699484</v>
      </c>
      <c r="G203" s="120">
        <f>('Italy-main'!J203+'Italy-main'!D203)/'Italy-main'!K203</f>
        <v>0.126248322621654</v>
      </c>
      <c r="H203" s="120"/>
      <c r="I203" s="120">
        <f>('Italy-main'!H203-'Italy-main'!H202)/'Italy-main'!H202</f>
        <v>0.0306878306878307</v>
      </c>
      <c r="J203" s="120">
        <f>'Italy-main'!E203/'Italy-main'!K203</f>
        <v>0.00706264566706688</v>
      </c>
      <c r="K203" s="121">
        <f>'Italy-main'!J203-'Italy-main'!J202</f>
        <v>10</v>
      </c>
      <c r="L203" s="120">
        <f>(K203-K202)/K202</f>
        <v>-0.285714285714286</v>
      </c>
      <c r="M203" s="120">
        <f>K203/'Italy-main'!J202</f>
        <v>0.000281080473339517</v>
      </c>
      <c r="N203" s="133"/>
      <c r="O203" s="134"/>
      <c r="P203" s="121">
        <f>'Italy-main'!L203-'Italy-main'!L202</f>
        <v>94186</v>
      </c>
      <c r="Q203" s="120">
        <f>R203/P203</f>
        <v>0.0169558108423757</v>
      </c>
      <c r="R203" s="122">
        <f>'Italy-main'!K203-'Italy-main'!K202</f>
        <v>1597</v>
      </c>
    </row>
    <row r="204" ht="24.6" customHeight="1">
      <c r="B204" s="140">
        <v>44085</v>
      </c>
      <c r="C204" s="117">
        <f>'Italy-main'!J204/'Italy-main'!K204</f>
        <v>0.124991221786823</v>
      </c>
      <c r="D204" s="117">
        <f>'Italy-main'!J204/'Italy-main'!I204</f>
        <v>0.167568916170822</v>
      </c>
      <c r="E204" s="117">
        <f>'Italy-main'!K204/'Italy-main'!L204</f>
        <v>0.0295025446820139</v>
      </c>
      <c r="F204" s="117">
        <f>'Italy-main'!D204/'Italy-main'!K204</f>
        <v>0.000614474922400596</v>
      </c>
      <c r="G204" s="117">
        <f>('Italy-main'!J204+'Italy-main'!D204)/'Italy-main'!K204</f>
        <v>0.125605696709223</v>
      </c>
      <c r="H204" s="117"/>
      <c r="I204" s="117">
        <f>('Italy-main'!H204-'Italy-main'!H203)/'Italy-main'!H203</f>
        <v>0.0872689938398357</v>
      </c>
      <c r="J204" s="117">
        <f>'Italy-main'!E204/'Italy-main'!K204</f>
        <v>0.00710684138822174</v>
      </c>
      <c r="K204" s="118">
        <f>'Italy-main'!J204-'Italy-main'!J203</f>
        <v>10</v>
      </c>
      <c r="L204" s="117">
        <f>(K204-K203)/K203</f>
        <v>0</v>
      </c>
      <c r="M204" s="117">
        <f>K204/'Italy-main'!J203</f>
        <v>0.000281001489307893</v>
      </c>
      <c r="N204" s="135"/>
      <c r="O204" s="136"/>
      <c r="P204" s="118">
        <f>'Italy-main'!L204-'Italy-main'!L203</f>
        <v>98880</v>
      </c>
      <c r="Q204" s="117">
        <f>R204/P204</f>
        <v>0.0163430420711974</v>
      </c>
      <c r="R204" s="119">
        <f>'Italy-main'!K204-'Italy-main'!K203</f>
        <v>1616</v>
      </c>
    </row>
    <row r="205" ht="24.6" customHeight="1">
      <c r="B205" s="140">
        <v>44086</v>
      </c>
      <c r="C205" s="120">
        <f>'Italy-main'!J205/'Italy-main'!K205</f>
        <v>0.124356874155161</v>
      </c>
      <c r="D205" s="120">
        <f>'Italy-main'!J205/'Italy-main'!I205</f>
        <v>0.167000483134842</v>
      </c>
      <c r="E205" s="120">
        <f>'Italy-main'!K205/'Italy-main'!L205</f>
        <v>0.0293759218549196</v>
      </c>
      <c r="F205" s="120">
        <f>'Italy-main'!D205/'Italy-main'!K205</f>
        <v>0.000635703482746938</v>
      </c>
      <c r="G205" s="120">
        <f>('Italy-main'!J205+'Italy-main'!D205)/'Italy-main'!K205</f>
        <v>0.124992577637907</v>
      </c>
      <c r="H205" s="120"/>
      <c r="I205" s="120">
        <f>('Italy-main'!H205-'Italy-main'!H204)/'Italy-main'!H204</f>
        <v>-0.305004721435316</v>
      </c>
      <c r="J205" s="120">
        <f>'Italy-main'!E205/'Italy-main'!K205</f>
        <v>0.00745030510274296</v>
      </c>
      <c r="K205" s="121">
        <f>'Italy-main'!J205-'Italy-main'!J204</f>
        <v>6</v>
      </c>
      <c r="L205" s="120">
        <f>(K205-K204)/K204</f>
        <v>-0.4</v>
      </c>
      <c r="M205" s="120">
        <f>K205/'Italy-main'!J204</f>
        <v>0.000168553529791836</v>
      </c>
      <c r="N205" s="133"/>
      <c r="O205" s="134"/>
      <c r="P205" s="121">
        <f>'Italy-main'!L205-'Italy-main'!L204</f>
        <v>92706</v>
      </c>
      <c r="Q205" s="120">
        <f>R205/P205</f>
        <v>0.0161909693008004</v>
      </c>
      <c r="R205" s="122">
        <f>'Italy-main'!K205-'Italy-main'!K204</f>
        <v>1501</v>
      </c>
    </row>
    <row r="206" ht="24.6" customHeight="1">
      <c r="B206" s="140">
        <v>44087</v>
      </c>
      <c r="C206" s="117">
        <f>'Italy-main'!J206/'Italy-main'!K206</f>
        <v>0.123751967833524</v>
      </c>
      <c r="D206" s="117">
        <f>'Italy-main'!J206/'Italy-main'!I206</f>
        <v>0.166686950579028</v>
      </c>
      <c r="E206" s="117">
        <f>'Italy-main'!K206/'Italy-main'!L206</f>
        <v>0.0293083664303077</v>
      </c>
      <c r="F206" s="117">
        <f>'Italy-main'!D206/'Italy-main'!K206</f>
        <v>0.000649862903253832</v>
      </c>
      <c r="G206" s="117">
        <f>('Italy-main'!J206+'Italy-main'!D206)/'Italy-main'!K206</f>
        <v>0.124401830736778</v>
      </c>
      <c r="H206" s="117"/>
      <c r="I206" s="117">
        <f>('Italy-main'!H206-'Italy-main'!H205)/'Italy-main'!H205</f>
        <v>0.366847826086957</v>
      </c>
      <c r="J206" s="117">
        <f>'Italy-main'!E206/'Italy-main'!K206</f>
        <v>0.00774622679867803</v>
      </c>
      <c r="K206" s="118">
        <f>'Italy-main'!J206-'Italy-main'!J205</f>
        <v>7</v>
      </c>
      <c r="L206" s="117">
        <f>(K206-K205)/K205</f>
        <v>0.166666666666667</v>
      </c>
      <c r="M206" s="117">
        <f>K206/'Italy-main'!J205</f>
        <v>0.000196612645001826</v>
      </c>
      <c r="N206" s="135"/>
      <c r="O206" s="136"/>
      <c r="P206" s="118">
        <f>'Italy-main'!L206-'Italy-main'!L205</f>
        <v>72143</v>
      </c>
      <c r="Q206" s="117">
        <f>R206/P206</f>
        <v>0.0201821382531916</v>
      </c>
      <c r="R206" s="119">
        <f>'Italy-main'!K206-'Italy-main'!K205</f>
        <v>1456</v>
      </c>
    </row>
    <row r="207" ht="24.6" customHeight="1">
      <c r="B207" s="140">
        <v>44088</v>
      </c>
      <c r="C207" s="120">
        <f>'Italy-main'!J207/'Italy-main'!K207</f>
        <v>0.123368460422287</v>
      </c>
      <c r="D207" s="120">
        <f>'Italy-main'!J207/'Italy-main'!I207</f>
        <v>0.166506193035756</v>
      </c>
      <c r="E207" s="120">
        <f>'Italy-main'!K207/'Italy-main'!L207</f>
        <v>0.0292759301609877</v>
      </c>
      <c r="F207" s="120">
        <f>'Italy-main'!D207/'Italy-main'!K207</f>
        <v>0.00068222509272374</v>
      </c>
      <c r="G207" s="120">
        <f>('Italy-main'!J207+'Italy-main'!D207)/'Italy-main'!K207</f>
        <v>0.124050685515011</v>
      </c>
      <c r="H207" s="120"/>
      <c r="I207" s="120">
        <f>('Italy-main'!H207-'Italy-main'!H206)/'Italy-main'!H206</f>
        <v>-0.326043737574553</v>
      </c>
      <c r="J207" s="120">
        <f>'Italy-main'!E207/'Italy-main'!K207</f>
        <v>0.008030862893534789</v>
      </c>
      <c r="K207" s="121">
        <f>'Italy-main'!J207-'Italy-main'!J206</f>
        <v>14</v>
      </c>
      <c r="L207" s="120">
        <f>(K207-K206)/K206</f>
        <v>1</v>
      </c>
      <c r="M207" s="120">
        <f>K207/'Italy-main'!J206</f>
        <v>0.00039314799213704</v>
      </c>
      <c r="N207" s="133"/>
      <c r="O207" s="134"/>
      <c r="P207" s="121">
        <f>'Italy-main'!L207-'Italy-main'!L206</f>
        <v>45309</v>
      </c>
      <c r="Q207" s="120">
        <f>R207/P207</f>
        <v>0.0222472356485466</v>
      </c>
      <c r="R207" s="122">
        <f>'Italy-main'!K207-'Italy-main'!K206</f>
        <v>1008</v>
      </c>
    </row>
    <row r="208" ht="24.6" customHeight="1">
      <c r="B208" s="140">
        <v>44089</v>
      </c>
      <c r="C208" s="117">
        <f>'Italy-main'!J208/'Italy-main'!K208</f>
        <v>0.122876650918997</v>
      </c>
      <c r="D208" s="117">
        <f>'Italy-main'!J208/'Italy-main'!I208</f>
        <v>0.166008991590766</v>
      </c>
      <c r="E208" s="117">
        <f>'Italy-main'!K208/'Italy-main'!L208</f>
        <v>0.0291624731595431</v>
      </c>
      <c r="F208" s="117">
        <f>'Italy-main'!D208/'Italy-main'!K208</f>
        <v>0.000693127349218939</v>
      </c>
      <c r="G208" s="117">
        <f>('Italy-main'!J208+'Italy-main'!D208)/'Italy-main'!K208</f>
        <v>0.123569778268216</v>
      </c>
      <c r="H208" s="117"/>
      <c r="I208" s="117">
        <f>('Italy-main'!H208-'Italy-main'!H207)/'Italy-main'!H207</f>
        <v>-0.225663716814159</v>
      </c>
      <c r="J208" s="117">
        <f>'Italy-main'!E208/'Italy-main'!K208</f>
        <v>0.00835546053312183</v>
      </c>
      <c r="K208" s="118">
        <f>'Italy-main'!J208-'Italy-main'!J207</f>
        <v>9</v>
      </c>
      <c r="L208" s="117">
        <f>(K208-K207)/K207</f>
        <v>-0.357142857142857</v>
      </c>
      <c r="M208" s="117">
        <f>K208/'Italy-main'!J207</f>
        <v>0.000252638670559174</v>
      </c>
      <c r="N208" s="135"/>
      <c r="O208" s="136"/>
      <c r="P208" s="118">
        <f>'Italy-main'!L208-'Italy-main'!L207</f>
        <v>80517</v>
      </c>
      <c r="Q208" s="117">
        <f>R208/P208</f>
        <v>0.0152638573220562</v>
      </c>
      <c r="R208" s="119">
        <f>'Italy-main'!K208-'Italy-main'!K207</f>
        <v>1229</v>
      </c>
    </row>
    <row r="209" ht="24.6" customHeight="1">
      <c r="B209" s="140">
        <v>44090</v>
      </c>
      <c r="C209" s="120">
        <f>'Italy-main'!J209/'Italy-main'!K209</f>
        <v>0.122305638857817</v>
      </c>
      <c r="D209" s="120">
        <f>'Italy-main'!J209/'Italy-main'!I209</f>
        <v>0.165586602559636</v>
      </c>
      <c r="E209" s="120">
        <f>'Italy-main'!K209/'Italy-main'!L209</f>
        <v>0.029014935560584</v>
      </c>
      <c r="F209" s="120">
        <f>'Italy-main'!D209/'Italy-main'!K209</f>
        <v>0.000710261389916347</v>
      </c>
      <c r="G209" s="120">
        <f>('Italy-main'!J209+'Italy-main'!D209)/'Italy-main'!K209</f>
        <v>0.123015900247734</v>
      </c>
      <c r="H209" s="120"/>
      <c r="I209" s="120">
        <f>('Italy-main'!H209-'Italy-main'!H208)/'Italy-main'!H208</f>
        <v>0.561904761904762</v>
      </c>
      <c r="J209" s="120">
        <f>'Italy-main'!E209/'Italy-main'!K209</f>
        <v>0.00855058639454849</v>
      </c>
      <c r="K209" s="121">
        <f>'Italy-main'!J209-'Italy-main'!J208</f>
        <v>12</v>
      </c>
      <c r="L209" s="120">
        <f>(K209-K208)/K208</f>
        <v>0.333333333333333</v>
      </c>
      <c r="M209" s="120">
        <f>K209/'Italy-main'!J208</f>
        <v>0.00033676648050964</v>
      </c>
      <c r="N209" s="133"/>
      <c r="O209" s="134"/>
      <c r="P209" s="121">
        <f>'Italy-main'!L209-'Italy-main'!L208</f>
        <v>100607</v>
      </c>
      <c r="Q209" s="120">
        <f>R209/P209</f>
        <v>0.0144323953601638</v>
      </c>
      <c r="R209" s="122">
        <f>'Italy-main'!K209-'Italy-main'!K208</f>
        <v>1452</v>
      </c>
    </row>
    <row r="210" ht="24.6" customHeight="1">
      <c r="B210" s="140">
        <v>44091</v>
      </c>
      <c r="C210" s="117">
        <f>'Italy-main'!J210/'Italy-main'!K210</f>
        <v>0.121689275659073</v>
      </c>
      <c r="D210" s="117">
        <f>'Italy-main'!J210/'Italy-main'!I210</f>
        <v>0.165118497457792</v>
      </c>
      <c r="E210" s="117">
        <f>'Italy-main'!K210/'Italy-main'!L210</f>
        <v>0.0288799174952426</v>
      </c>
      <c r="F210" s="117">
        <f>'Italy-main'!D210/'Italy-main'!K210</f>
        <v>0.000723487757017319</v>
      </c>
      <c r="G210" s="117">
        <f>('Italy-main'!J210+'Italy-main'!D210)/'Italy-main'!K210</f>
        <v>0.122412763416091</v>
      </c>
      <c r="H210" s="117"/>
      <c r="I210" s="117">
        <f>('Italy-main'!H210-'Italy-main'!H209)/'Italy-main'!H209</f>
        <v>0.07439024390243899</v>
      </c>
      <c r="J210" s="117">
        <f>'Italy-main'!E210/'Italy-main'!K210</f>
        <v>0.008736455933794039</v>
      </c>
      <c r="K210" s="118">
        <f>'Italy-main'!J210-'Italy-main'!J209</f>
        <v>13</v>
      </c>
      <c r="L210" s="117">
        <f>(K210-K209)/K209</f>
        <v>0.0833333333333333</v>
      </c>
      <c r="M210" s="117">
        <f>K210/'Italy-main'!J209</f>
        <v>0.00036470753261327</v>
      </c>
      <c r="N210" s="135"/>
      <c r="O210" s="136"/>
      <c r="P210" s="118">
        <f>'Italy-main'!L210-'Italy-main'!L209</f>
        <v>101773</v>
      </c>
      <c r="Q210" s="117">
        <f>R210/P210</f>
        <v>0.0155542236153007</v>
      </c>
      <c r="R210" s="119">
        <f>'Italy-main'!K210-'Italy-main'!K209</f>
        <v>1583</v>
      </c>
    </row>
    <row r="211" ht="24.6" customHeight="1">
      <c r="B211" s="140">
        <v>44092</v>
      </c>
      <c r="C211" s="120">
        <f>'Italy-main'!J211/'Italy-main'!K211</f>
        <v>0.12093635143016</v>
      </c>
      <c r="D211" s="120">
        <f>'Italy-main'!J211/'Italy-main'!I211</f>
        <v>0.164514983372308</v>
      </c>
      <c r="E211" s="120">
        <f>'Italy-main'!K211/'Italy-main'!L211</f>
        <v>0.0287846289386573</v>
      </c>
      <c r="F211" s="120">
        <f>'Italy-main'!D211/'Italy-main'!K211</f>
        <v>0.000705247311244626</v>
      </c>
      <c r="G211" s="120">
        <f>('Italy-main'!J211+'Italy-main'!D211)/'Italy-main'!K211</f>
        <v>0.121641598741405</v>
      </c>
      <c r="H211" s="120"/>
      <c r="I211" s="120">
        <f>('Italy-main'!H211-'Italy-main'!H210)/'Italy-main'!H210</f>
        <v>0.185017026106697</v>
      </c>
      <c r="J211" s="120">
        <f>'Italy-main'!E211/'Italy-main'!K211</f>
        <v>0.00879863833019137</v>
      </c>
      <c r="K211" s="121">
        <f>'Italy-main'!J211-'Italy-main'!J210</f>
        <v>10</v>
      </c>
      <c r="L211" s="120">
        <f>(K211-K210)/K210</f>
        <v>-0.230769230769231</v>
      </c>
      <c r="M211" s="120">
        <f>K211/'Italy-main'!J210</f>
        <v>0.000280441976555051</v>
      </c>
      <c r="N211" s="133"/>
      <c r="O211" s="134"/>
      <c r="P211" s="121">
        <f>'Italy-main'!L211-'Italy-main'!L210</f>
        <v>99839</v>
      </c>
      <c r="Q211" s="120">
        <f>R211/P211</f>
        <v>0.0191007522110598</v>
      </c>
      <c r="R211" s="122">
        <f>'Italy-main'!K211-'Italy-main'!K210</f>
        <v>1907</v>
      </c>
    </row>
    <row r="212" ht="24.6" customHeight="1">
      <c r="B212" s="140">
        <v>44093</v>
      </c>
      <c r="C212" s="117">
        <f>'Italy-main'!J212/'Italy-main'!K212</f>
        <v>0.120349733114385</v>
      </c>
      <c r="D212" s="117">
        <f>'Italy-main'!J212/'Italy-main'!I212</f>
        <v>0.163938341692848</v>
      </c>
      <c r="E212" s="117">
        <f>'Italy-main'!K212/'Italy-main'!L212</f>
        <v>0.02865570962374</v>
      </c>
      <c r="F212" s="117">
        <f>'Italy-main'!D212/'Italy-main'!K212</f>
        <v>0.000724957766995202</v>
      </c>
      <c r="G212" s="117">
        <f>('Italy-main'!J212+'Italy-main'!D212)/'Italy-main'!K212</f>
        <v>0.12107469088138</v>
      </c>
      <c r="H212" s="117"/>
      <c r="I212" s="117">
        <f>('Italy-main'!H212-'Italy-main'!H211)/'Italy-main'!H211</f>
        <v>-0.325670498084291</v>
      </c>
      <c r="J212" s="117">
        <f>'Italy-main'!E212/'Italy-main'!K212</f>
        <v>0.00875007165280255</v>
      </c>
      <c r="K212" s="118">
        <f>'Italy-main'!J212-'Italy-main'!J211</f>
        <v>24</v>
      </c>
      <c r="L212" s="117">
        <f>(K212-K211)/K211</f>
        <v>1.4</v>
      </c>
      <c r="M212" s="117">
        <f>K212/'Italy-main'!J211</f>
        <v>0.000672872042166648</v>
      </c>
      <c r="N212" s="135"/>
      <c r="O212" s="136"/>
      <c r="P212" s="118">
        <f>'Italy-main'!L212-'Italy-main'!L211</f>
        <v>103223</v>
      </c>
      <c r="Q212" s="117">
        <f>R212/P212</f>
        <v>0.0158588686629918</v>
      </c>
      <c r="R212" s="119">
        <f>'Italy-main'!K212-'Italy-main'!K211</f>
        <v>1637</v>
      </c>
    </row>
    <row r="213" ht="24.6" customHeight="1">
      <c r="B213" s="140">
        <v>44094</v>
      </c>
      <c r="C213" s="120">
        <f>'Italy-main'!J213/'Italy-main'!K213</f>
        <v>0.11975945478206</v>
      </c>
      <c r="D213" s="120">
        <f>'Italy-main'!J213/'Italy-main'!I213</f>
        <v>0.163530279229314</v>
      </c>
      <c r="E213" s="120">
        <f>'Italy-main'!K213/'Italy-main'!L213</f>
        <v>0.0285786749385161</v>
      </c>
      <c r="F213" s="120">
        <f>'Italy-main'!D213/'Italy-main'!K213</f>
        <v>0.000744576664564859</v>
      </c>
      <c r="G213" s="120">
        <f>('Italy-main'!J213+'Italy-main'!D213)/'Italy-main'!K213</f>
        <v>0.120504031446625</v>
      </c>
      <c r="H213" s="120"/>
      <c r="I213" s="120">
        <f>('Italy-main'!H213-'Italy-main'!H212)/'Italy-main'!H212</f>
        <v>0.330965909090909</v>
      </c>
      <c r="J213" s="120">
        <f>'Italy-main'!E213/'Italy-main'!K213</f>
        <v>0.008676665906438241</v>
      </c>
      <c r="K213" s="121">
        <f>'Italy-main'!J213-'Italy-main'!J212</f>
        <v>15</v>
      </c>
      <c r="L213" s="120">
        <f>(K213-K212)/K212</f>
        <v>-0.375</v>
      </c>
      <c r="M213" s="120">
        <f>K213/'Italy-main'!J212</f>
        <v>0.000420262243640031</v>
      </c>
      <c r="N213" s="133"/>
      <c r="O213" s="134"/>
      <c r="P213" s="121">
        <f>'Italy-main'!L213-'Italy-main'!L212</f>
        <v>83428</v>
      </c>
      <c r="Q213" s="120">
        <f>R213/P213</f>
        <v>0.0190223905643189</v>
      </c>
      <c r="R213" s="122">
        <f>'Italy-main'!K213-'Italy-main'!K212</f>
        <v>1587</v>
      </c>
    </row>
    <row r="214" ht="24.6" customHeight="1">
      <c r="B214" s="140">
        <v>44095</v>
      </c>
      <c r="C214" s="117">
        <f>'Italy-main'!J214/'Italy-main'!K214</f>
        <v>0.119276408485974</v>
      </c>
      <c r="D214" s="117">
        <f>'Italy-main'!J214/'Italy-main'!I214</f>
        <v>0.16334481008491</v>
      </c>
      <c r="E214" s="117">
        <f>'Italy-main'!K214/'Italy-main'!L214</f>
        <v>0.0285551770309236</v>
      </c>
      <c r="F214" s="117">
        <f>'Italy-main'!D214/'Italy-main'!K214</f>
        <v>0.000774608855916075</v>
      </c>
      <c r="G214" s="117">
        <f>('Italy-main'!J214+'Italy-main'!D214)/'Italy-main'!K214</f>
        <v>0.12005101734189</v>
      </c>
      <c r="H214" s="117"/>
      <c r="I214" s="117">
        <f>('Italy-main'!H214-'Italy-main'!H213)/'Italy-main'!H213</f>
        <v>0.0469583778014941</v>
      </c>
      <c r="J214" s="117">
        <f>'Italy-main'!E214/'Italy-main'!K214</f>
        <v>0.00903821626277938</v>
      </c>
      <c r="K214" s="118">
        <f>'Italy-main'!J214-'Italy-main'!J213</f>
        <v>17</v>
      </c>
      <c r="L214" s="117">
        <f>(K214-K213)/K213</f>
        <v>0.133333333333333</v>
      </c>
      <c r="M214" s="117">
        <f>K214/'Italy-main'!J213</f>
        <v>0.000476097123813258</v>
      </c>
      <c r="N214" s="135"/>
      <c r="O214" s="136"/>
      <c r="P214" s="118">
        <f>'Italy-main'!L214-'Italy-main'!L213</f>
        <v>55862</v>
      </c>
      <c r="Q214" s="117">
        <f>R214/P214</f>
        <v>0.0241666965020944</v>
      </c>
      <c r="R214" s="119">
        <f>'Italy-main'!K214-'Italy-main'!K213</f>
        <v>1350</v>
      </c>
    </row>
    <row r="215" ht="24.6" customHeight="1">
      <c r="B215" s="140">
        <v>44096</v>
      </c>
      <c r="C215" s="120">
        <f>'Italy-main'!J215/'Italy-main'!K215</f>
        <v>0.118771539762776</v>
      </c>
      <c r="D215" s="120">
        <f>'Italy-main'!J215/'Italy-main'!I215</f>
        <v>0.162689488778622</v>
      </c>
      <c r="E215" s="120">
        <f>'Italy-main'!K215/'Italy-main'!L215</f>
        <v>0.0284509831193878</v>
      </c>
      <c r="F215" s="120">
        <f>'Italy-main'!D215/'Italy-main'!K215</f>
        <v>0.000794291734380868</v>
      </c>
      <c r="G215" s="120">
        <f>('Italy-main'!J215+'Italy-main'!D215)/'Italy-main'!K215</f>
        <v>0.119565831497157</v>
      </c>
      <c r="H215" s="120"/>
      <c r="I215" s="120">
        <f>('Italy-main'!H215-'Italy-main'!H214)/'Italy-main'!H214</f>
        <v>-0.5820591233435271</v>
      </c>
      <c r="J215" s="120">
        <f>'Italy-main'!E215/'Italy-main'!K215</f>
        <v>0.009448415903116351</v>
      </c>
      <c r="K215" s="121">
        <f>'Italy-main'!J215-'Italy-main'!J214</f>
        <v>14</v>
      </c>
      <c r="L215" s="120">
        <f>(K215-K214)/K214</f>
        <v>-0.176470588235294</v>
      </c>
      <c r="M215" s="120">
        <f>K215/'Italy-main'!J214</f>
        <v>0.000391893404993842</v>
      </c>
      <c r="N215" s="133"/>
      <c r="O215" s="134"/>
      <c r="P215" s="121">
        <f>'Italy-main'!L215-'Italy-main'!L214</f>
        <v>87303</v>
      </c>
      <c r="Q215" s="120">
        <f>R215/P215</f>
        <v>0.0159330149021225</v>
      </c>
      <c r="R215" s="122">
        <f>'Italy-main'!K215-'Italy-main'!K214</f>
        <v>1391</v>
      </c>
    </row>
    <row r="216" ht="24.6" customHeight="1">
      <c r="B216" s="140">
        <v>44097</v>
      </c>
      <c r="C216" s="117">
        <f>'Italy-main'!J216/'Italy-main'!K216</f>
        <v>0.118193807699554</v>
      </c>
      <c r="D216" s="117">
        <f>'Italy-main'!J216/'Italy-main'!I216</f>
        <v>0.162046541137018</v>
      </c>
      <c r="E216" s="117">
        <f>'Italy-main'!K216/'Italy-main'!L216</f>
        <v>0.0283282965071503</v>
      </c>
      <c r="F216" s="117">
        <f>'Italy-main'!D216/'Italy-main'!K216</f>
        <v>0.000806512922386353</v>
      </c>
      <c r="G216" s="117">
        <f>('Italy-main'!J216+'Italy-main'!D216)/'Italy-main'!K216</f>
        <v>0.11900032062194</v>
      </c>
      <c r="H216" s="117"/>
      <c r="I216" s="117">
        <f>('Italy-main'!H216-'Italy-main'!H215)/'Italy-main'!H215</f>
        <v>0.524390243902439</v>
      </c>
      <c r="J216" s="117">
        <f>'Italy-main'!E216/'Italy-main'!K216</f>
        <v>0.00959221516707047</v>
      </c>
      <c r="K216" s="118">
        <f>'Italy-main'!J216-'Italy-main'!J215</f>
        <v>20</v>
      </c>
      <c r="L216" s="117">
        <f>(K216-K215)/K215</f>
        <v>0.428571428571429</v>
      </c>
      <c r="M216" s="117">
        <f>K216/'Italy-main'!J215</f>
        <v>0.0005596284067379259</v>
      </c>
      <c r="N216" s="135"/>
      <c r="O216" s="136"/>
      <c r="P216" s="118">
        <f>'Italy-main'!L216-'Italy-main'!L215</f>
        <v>103696</v>
      </c>
      <c r="Q216" s="117">
        <f>R216/P216</f>
        <v>0.0158154605770714</v>
      </c>
      <c r="R216" s="119">
        <f>'Italy-main'!K216-'Italy-main'!K215</f>
        <v>1640</v>
      </c>
    </row>
    <row r="217" ht="24.6" customHeight="1">
      <c r="B217" s="140">
        <v>44098</v>
      </c>
      <c r="C217" s="120">
        <f>'Italy-main'!J217/'Italy-main'!K217</f>
        <v>0.117575733677704</v>
      </c>
      <c r="D217" s="120">
        <f>'Italy-main'!J217/'Italy-main'!I217</f>
        <v>0.161348653060488</v>
      </c>
      <c r="E217" s="120">
        <f>'Italy-main'!K217/'Italy-main'!L217</f>
        <v>0.0282101995106647</v>
      </c>
      <c r="F217" s="120">
        <f>'Italy-main'!D217/'Italy-main'!K217</f>
        <v>0.000808351652684812</v>
      </c>
      <c r="G217" s="120">
        <f>('Italy-main'!J217+'Italy-main'!D217)/'Italy-main'!K217</f>
        <v>0.118384085330389</v>
      </c>
      <c r="H217" s="120"/>
      <c r="I217" s="120">
        <f>('Italy-main'!H217-'Italy-main'!H216)/'Italy-main'!H216</f>
        <v>0.06560000000000001</v>
      </c>
      <c r="J217" s="120">
        <f>'Italy-main'!E217/'Italy-main'!K217</f>
        <v>0.00978236939041742</v>
      </c>
      <c r="K217" s="121">
        <f>'Italy-main'!J217-'Italy-main'!J216</f>
        <v>23</v>
      </c>
      <c r="L217" s="120">
        <f>(K217-K216)/K216</f>
        <v>0.15</v>
      </c>
      <c r="M217" s="120">
        <f>K217/'Italy-main'!J216</f>
        <v>0.000643212707645841</v>
      </c>
      <c r="N217" s="133"/>
      <c r="O217" s="134"/>
      <c r="P217" s="121">
        <f>'Italy-main'!L217-'Italy-main'!L216</f>
        <v>108019</v>
      </c>
      <c r="Q217" s="120">
        <f>R217/P217</f>
        <v>0.0165341282552144</v>
      </c>
      <c r="R217" s="122">
        <f>'Italy-main'!K217-'Italy-main'!K216</f>
        <v>1786</v>
      </c>
    </row>
    <row r="218" ht="24.6" customHeight="1">
      <c r="B218" s="140">
        <v>44099</v>
      </c>
      <c r="C218" s="117">
        <f>'Italy-main'!J218/'Italy-main'!K218</f>
        <v>0.116906950544516</v>
      </c>
      <c r="D218" s="117">
        <f>'Italy-main'!J218/'Italy-main'!I218</f>
        <v>0.160747319456168</v>
      </c>
      <c r="E218" s="117">
        <f>'Italy-main'!K218/'Italy-main'!L218</f>
        <v>0.0281079430926016</v>
      </c>
      <c r="F218" s="117">
        <f>'Italy-main'!D218/'Italy-main'!K218</f>
        <v>0.00079677371952912</v>
      </c>
      <c r="G218" s="117">
        <f>('Italy-main'!J218+'Italy-main'!D218)/'Italy-main'!K218</f>
        <v>0.117703724264046</v>
      </c>
      <c r="H218" s="117"/>
      <c r="I218" s="117">
        <f>('Italy-main'!H218-'Italy-main'!H217)/'Italy-main'!H217</f>
        <v>0.408408408408408</v>
      </c>
      <c r="J218" s="117">
        <f>'Italy-main'!E218/'Italy-main'!K218</f>
        <v>0.00973435433572257</v>
      </c>
      <c r="K218" s="118">
        <f>'Italy-main'!J218-'Italy-main'!J217</f>
        <v>20</v>
      </c>
      <c r="L218" s="117">
        <f>(K218-K217)/K217</f>
        <v>-0.130434782608696</v>
      </c>
      <c r="M218" s="117">
        <f>K218/'Italy-main'!J217</f>
        <v>0.000558955870434029</v>
      </c>
      <c r="N218" s="135"/>
      <c r="O218" s="136"/>
      <c r="P218" s="118">
        <f>'Italy-main'!L218-'Italy-main'!L217</f>
        <v>107269</v>
      </c>
      <c r="Q218" s="117">
        <f>R218/P218</f>
        <v>0.0178243481341301</v>
      </c>
      <c r="R218" s="119">
        <f>'Italy-main'!K218-'Italy-main'!K217</f>
        <v>1912</v>
      </c>
    </row>
    <row r="219" ht="24.6" customHeight="1">
      <c r="B219" s="140">
        <v>44100</v>
      </c>
      <c r="C219" s="120">
        <f>'Italy-main'!J219/'Italy-main'!K219</f>
        <v>0.116252953548153</v>
      </c>
      <c r="D219" s="120">
        <f>'Italy-main'!J219/'Italy-main'!I219</f>
        <v>0.160121237589017</v>
      </c>
      <c r="E219" s="120">
        <f>'Italy-main'!K219/'Italy-main'!L219</f>
        <v>0.0280111097473942</v>
      </c>
      <c r="F219" s="120">
        <f>'Italy-main'!D219/'Italy-main'!K219</f>
        <v>0.000801677355698076</v>
      </c>
      <c r="G219" s="120">
        <f>('Italy-main'!J219+'Italy-main'!D219)/'Italy-main'!K219</f>
        <v>0.117054630903851</v>
      </c>
      <c r="H219" s="120"/>
      <c r="I219" s="120">
        <f>('Italy-main'!H219-'Italy-main'!H218)/'Italy-main'!H218</f>
        <v>-0.0671641791044776</v>
      </c>
      <c r="J219" s="120">
        <f>'Italy-main'!E219/'Italy-main'!K219</f>
        <v>0.009714252330381951</v>
      </c>
      <c r="K219" s="121">
        <f>'Italy-main'!J219-'Italy-main'!J218</f>
        <v>17</v>
      </c>
      <c r="L219" s="120">
        <f>(K219-K218)/K218</f>
        <v>-0.15</v>
      </c>
      <c r="M219" s="120">
        <f>K219/'Italy-main'!J218</f>
        <v>0.000474847071310857</v>
      </c>
      <c r="N219" s="133"/>
      <c r="O219" s="134"/>
      <c r="P219" s="121">
        <f>'Italy-main'!L219-'Italy-main'!L218</f>
        <v>104387</v>
      </c>
      <c r="Q219" s="120">
        <f>R219/P219</f>
        <v>0.0179045283416517</v>
      </c>
      <c r="R219" s="122">
        <f>'Italy-main'!K219-'Italy-main'!K218</f>
        <v>1869</v>
      </c>
    </row>
    <row r="220" ht="24.6" customHeight="1">
      <c r="B220" s="140">
        <v>44101</v>
      </c>
      <c r="C220" s="117">
        <f>'Italy-main'!J220/'Italy-main'!K220</f>
        <v>0.115645270597347</v>
      </c>
      <c r="D220" s="117">
        <f>'Italy-main'!J220/'Italy-main'!I220</f>
        <v>0.159680416367744</v>
      </c>
      <c r="E220" s="117">
        <f>'Italy-main'!K220/'Italy-main'!L220</f>
        <v>0.0279487878846916</v>
      </c>
      <c r="F220" s="117">
        <f>'Italy-main'!D220/'Italy-main'!K220</f>
        <v>0.000819698583276858</v>
      </c>
      <c r="G220" s="117">
        <f>('Italy-main'!J220+'Italy-main'!D220)/'Italy-main'!K220</f>
        <v>0.116464969180624</v>
      </c>
      <c r="H220" s="117"/>
      <c r="I220" s="117">
        <f>('Italy-main'!H220-'Italy-main'!H219)/'Italy-main'!H219</f>
        <v>0.171428571428571</v>
      </c>
      <c r="J220" s="117">
        <f>'Italy-main'!E220/'Italy-main'!K220</f>
        <v>0.0100041953077097</v>
      </c>
      <c r="K220" s="118">
        <f>'Italy-main'!J220-'Italy-main'!J219</f>
        <v>17</v>
      </c>
      <c r="L220" s="117">
        <f>(K220-K219)/K219</f>
        <v>0</v>
      </c>
      <c r="M220" s="117">
        <f>K220/'Italy-main'!J219</f>
        <v>0.000474621698587302</v>
      </c>
      <c r="N220" s="135"/>
      <c r="O220" s="136"/>
      <c r="P220" s="118">
        <f>'Italy-main'!L220-'Italy-main'!L219</f>
        <v>87714</v>
      </c>
      <c r="Q220" s="117">
        <f>R220/P220</f>
        <v>0.0201336160704107</v>
      </c>
      <c r="R220" s="119">
        <f>'Italy-main'!K220-'Italy-main'!K219</f>
        <v>1766</v>
      </c>
    </row>
    <row r="221" ht="24.6" customHeight="1">
      <c r="B221" s="140">
        <v>44102</v>
      </c>
      <c r="C221" s="120">
        <f>'Italy-main'!J221/'Italy-main'!K221</f>
        <v>0.115141763338087</v>
      </c>
      <c r="D221" s="120">
        <f>'Italy-main'!J221/'Italy-main'!I221</f>
        <v>0.159203339402283</v>
      </c>
      <c r="E221" s="120">
        <f>'Italy-main'!K221/'Italy-main'!L221</f>
        <v>0.0279546744335898</v>
      </c>
      <c r="F221" s="120">
        <f>'Italy-main'!D221/'Italy-main'!K221</f>
        <v>0.00084788222145142</v>
      </c>
      <c r="G221" s="120">
        <f>('Italy-main'!J221+'Italy-main'!D221)/'Italy-main'!K221</f>
        <v>0.115989645559538</v>
      </c>
      <c r="H221" s="120"/>
      <c r="I221" s="120">
        <f>('Italy-main'!H221-'Italy-main'!H220)/'Italy-main'!H220</f>
        <v>-0.31219512195122</v>
      </c>
      <c r="J221" s="120">
        <f>'Italy-main'!E221/'Italy-main'!K221</f>
        <v>0.0104090389383487</v>
      </c>
      <c r="K221" s="121">
        <f>'Italy-main'!J221-'Italy-main'!J220</f>
        <v>16</v>
      </c>
      <c r="L221" s="120">
        <f>(K221-K220)/K220</f>
        <v>-0.0588235294117647</v>
      </c>
      <c r="M221" s="120">
        <f>K221/'Italy-main'!J220</f>
        <v>0.000446490860890191</v>
      </c>
      <c r="N221" s="133"/>
      <c r="O221" s="134"/>
      <c r="P221" s="121">
        <f>'Italy-main'!L221-'Italy-main'!L220</f>
        <v>51109</v>
      </c>
      <c r="Q221" s="120">
        <f>R221/P221</f>
        <v>0.0292316421765247</v>
      </c>
      <c r="R221" s="122">
        <f>'Italy-main'!K221-'Italy-main'!K220</f>
        <v>1494</v>
      </c>
    </row>
    <row r="222" ht="24.6" customHeight="1">
      <c r="B222" s="140">
        <v>44103</v>
      </c>
      <c r="C222" s="117">
        <f>'Italy-main'!J222/'Italy-main'!K222</f>
        <v>0.11461258550019</v>
      </c>
      <c r="D222" s="117">
        <f>'Italy-main'!J222/'Italy-main'!I222</f>
        <v>0.158384325360035</v>
      </c>
      <c r="E222" s="117">
        <f>'Italy-main'!K222/'Italy-main'!L222</f>
        <v>0.0278768275824479</v>
      </c>
      <c r="F222" s="117">
        <f>'Italy-main'!D222/'Italy-main'!K222</f>
        <v>0.000865784269562412</v>
      </c>
      <c r="G222" s="117">
        <f>('Italy-main'!J222+'Italy-main'!D222)/'Italy-main'!K222</f>
        <v>0.115478369769753</v>
      </c>
      <c r="H222" s="117"/>
      <c r="I222" s="117">
        <f>('Italy-main'!H222-'Italy-main'!H221)/'Italy-main'!H221</f>
        <v>-0.564539007092199</v>
      </c>
      <c r="J222" s="117">
        <f>'Italy-main'!E222/'Italy-main'!K222</f>
        <v>0.0106034612202127</v>
      </c>
      <c r="K222" s="118">
        <f>'Italy-main'!J222-'Italy-main'!J221</f>
        <v>24</v>
      </c>
      <c r="L222" s="117">
        <f>(K222-K221)/K221</f>
        <v>0.5</v>
      </c>
      <c r="M222" s="117">
        <f>K222/'Italy-main'!J221</f>
        <v>0.000669437393657081</v>
      </c>
      <c r="N222" s="135"/>
      <c r="O222" s="136"/>
      <c r="P222" s="118">
        <f>'Italy-main'!L222-'Italy-main'!L221</f>
        <v>90185</v>
      </c>
      <c r="Q222" s="117">
        <f>R222/P222</f>
        <v>0.0182624604978655</v>
      </c>
      <c r="R222" s="119">
        <f>'Italy-main'!K222-'Italy-main'!K221</f>
        <v>1647</v>
      </c>
    </row>
    <row r="223" ht="24.6" customHeight="1">
      <c r="B223" s="140">
        <v>44104</v>
      </c>
      <c r="C223" s="120">
        <f>'Italy-main'!J223/'Italy-main'!K223</f>
        <v>0.113999510895284</v>
      </c>
      <c r="D223" s="120">
        <f>'Italy-main'!J223/'Italy-main'!I223</f>
        <v>0.157634472824368</v>
      </c>
      <c r="E223" s="120">
        <f>'Italy-main'!K223/'Italy-main'!L223</f>
        <v>0.0277804099939985</v>
      </c>
      <c r="F223" s="120">
        <f>'Italy-main'!D223/'Italy-main'!K223</f>
        <v>0.000889281301907826</v>
      </c>
      <c r="G223" s="120">
        <f>('Italy-main'!J223+'Italy-main'!D223)/'Italy-main'!K223</f>
        <v>0.114888792197192</v>
      </c>
      <c r="H223" s="120"/>
      <c r="I223" s="120">
        <f>('Italy-main'!H223-'Italy-main'!H222)/'Italy-main'!H222</f>
        <v>1.06188925081433</v>
      </c>
      <c r="J223" s="120">
        <f>'Italy-main'!E223/'Italy-main'!K223</f>
        <v>0.0105665674694548</v>
      </c>
      <c r="K223" s="121">
        <f>'Italy-main'!J223-'Italy-main'!J222</f>
        <v>19</v>
      </c>
      <c r="L223" s="120">
        <f>(K223-K222)/K222</f>
        <v>-0.208333333333333</v>
      </c>
      <c r="M223" s="120">
        <f>K223/'Italy-main'!J222</f>
        <v>0.000529616724738676</v>
      </c>
      <c r="N223" s="133"/>
      <c r="O223" s="134"/>
      <c r="P223" s="121">
        <f>'Italy-main'!L223-'Italy-main'!L222</f>
        <v>105564</v>
      </c>
      <c r="Q223" s="120">
        <f>R223/P223</f>
        <v>0.01752491379637</v>
      </c>
      <c r="R223" s="122">
        <f>'Italy-main'!K223-'Italy-main'!K222</f>
        <v>1850</v>
      </c>
    </row>
    <row r="224" ht="24.6" customHeight="1">
      <c r="B224" s="140">
        <v>44105</v>
      </c>
      <c r="C224" s="117">
        <f>'Italy-main'!J224/'Italy-main'!K224</f>
        <v>0.113159992312757</v>
      </c>
      <c r="D224" s="117">
        <f>'Italy-main'!J224/'Italy-main'!I224</f>
        <v>0.156954082256909</v>
      </c>
      <c r="E224" s="117">
        <f>'Italy-main'!K224/'Italy-main'!L224</f>
        <v>0.0277160863480926</v>
      </c>
      <c r="F224" s="117">
        <f>'Italy-main'!D224/'Italy-main'!K224</f>
        <v>0.000916798200429099</v>
      </c>
      <c r="G224" s="117">
        <f>('Italy-main'!J224+'Italy-main'!D224)/'Italy-main'!K224</f>
        <v>0.114076790513186</v>
      </c>
      <c r="H224" s="117"/>
      <c r="I224" s="117">
        <f>('Italy-main'!H224-'Italy-main'!H223)/'Italy-main'!H223</f>
        <v>1.18641390205371</v>
      </c>
      <c r="J224" s="117">
        <f>'Italy-main'!E224/'Italy-main'!K224</f>
        <v>0.0106739254400474</v>
      </c>
      <c r="K224" s="118">
        <f>'Italy-main'!J224-'Italy-main'!J223</f>
        <v>24</v>
      </c>
      <c r="L224" s="117">
        <f>(K224-K223)/K223</f>
        <v>0.263157894736842</v>
      </c>
      <c r="M224" s="117">
        <f>K224/'Italy-main'!J223</f>
        <v>0.000668635426533683</v>
      </c>
      <c r="N224" s="135"/>
      <c r="O224" s="136"/>
      <c r="P224" s="118">
        <f>'Italy-main'!L224-'Italy-main'!L223</f>
        <v>118236</v>
      </c>
      <c r="Q224" s="117">
        <f>R224/P224</f>
        <v>0.0215501200987855</v>
      </c>
      <c r="R224" s="119">
        <f>'Italy-main'!K224-'Italy-main'!K223</f>
        <v>2548</v>
      </c>
    </row>
    <row r="225" ht="24.6" customHeight="1">
      <c r="B225" s="140">
        <v>44106</v>
      </c>
      <c r="C225" s="120">
        <f>'Italy-main'!J225/'Italy-main'!K225</f>
        <v>0.112347925028446</v>
      </c>
      <c r="D225" s="120">
        <f>'Italy-main'!J225/'Italy-main'!I225</f>
        <v>0.156285602469887</v>
      </c>
      <c r="E225" s="120">
        <f>'Italy-main'!K225/'Italy-main'!L225</f>
        <v>0.027643908697365</v>
      </c>
      <c r="F225" s="120">
        <f>'Italy-main'!D225/'Italy-main'!K225</f>
        <v>0.000919014216587269</v>
      </c>
      <c r="G225" s="120">
        <f>('Italy-main'!J225+'Italy-main'!D225)/'Italy-main'!K225</f>
        <v>0.113266939245033</v>
      </c>
      <c r="H225" s="120"/>
      <c r="I225" s="120">
        <f>('Italy-main'!H225-'Italy-main'!H224)/'Italy-main'!H224</f>
        <v>-0.0245664739884393</v>
      </c>
      <c r="J225" s="120">
        <f>'Italy-main'!E225/'Italy-main'!K225</f>
        <v>0.0107405879190267</v>
      </c>
      <c r="K225" s="121">
        <f>'Italy-main'!J225-'Italy-main'!J224</f>
        <v>23</v>
      </c>
      <c r="L225" s="120">
        <f>(K225-K224)/K224</f>
        <v>-0.0416666666666667</v>
      </c>
      <c r="M225" s="120">
        <f>K225/'Italy-main'!J224</f>
        <v>0.0006403474580990031</v>
      </c>
      <c r="N225" s="133"/>
      <c r="O225" s="134"/>
      <c r="P225" s="121">
        <f>'Italy-main'!L225-'Italy-main'!L224</f>
        <v>120301</v>
      </c>
      <c r="Q225" s="120">
        <f>R225/P225</f>
        <v>0.0207728946559048</v>
      </c>
      <c r="R225" s="122">
        <f>'Italy-main'!K225-'Italy-main'!K224</f>
        <v>2499</v>
      </c>
    </row>
    <row r="226" ht="24.6" customHeight="1">
      <c r="B226" s="140">
        <v>44107</v>
      </c>
      <c r="C226" s="117">
        <f>'Italy-main'!J226/'Italy-main'!K226</f>
        <v>0.111441947507521</v>
      </c>
      <c r="D226" s="117">
        <f>'Italy-main'!J226/'Italy-main'!I226</f>
        <v>0.155559496057816</v>
      </c>
      <c r="E226" s="117">
        <f>'Italy-main'!K226/'Italy-main'!L226</f>
        <v>0.0276058682837654</v>
      </c>
      <c r="F226" s="117">
        <f>'Italy-main'!D226/'Italy-main'!K226</f>
        <v>0.000920214034968133</v>
      </c>
      <c r="G226" s="117">
        <f>('Italy-main'!J226+'Italy-main'!D226)/'Italy-main'!K226</f>
        <v>0.112362161542489</v>
      </c>
      <c r="H226" s="117"/>
      <c r="I226" s="117">
        <f>('Italy-main'!H226-'Italy-main'!H225)/'Italy-main'!H225</f>
        <v>0.162222222222222</v>
      </c>
      <c r="J226" s="117">
        <f>'Italy-main'!E226/'Italy-main'!K226</f>
        <v>0.0108504698668633</v>
      </c>
      <c r="K226" s="118">
        <f>'Italy-main'!J226-'Italy-main'!J225</f>
        <v>27</v>
      </c>
      <c r="L226" s="117">
        <f>(K226-K225)/K225</f>
        <v>0.173913043478261</v>
      </c>
      <c r="M226" s="117">
        <f>K226/'Italy-main'!J225</f>
        <v>0.000751231184441167</v>
      </c>
      <c r="N226" s="135"/>
      <c r="O226" s="136"/>
      <c r="P226" s="118">
        <f>'Italy-main'!L226-'Italy-main'!L225</f>
        <v>118932</v>
      </c>
      <c r="Q226" s="117">
        <f>R226/P226</f>
        <v>0.0239044159687889</v>
      </c>
      <c r="R226" s="119">
        <f>'Italy-main'!K226-'Italy-main'!K225</f>
        <v>2843</v>
      </c>
    </row>
    <row r="227" ht="24.6" customHeight="1">
      <c r="B227" s="140">
        <v>44108</v>
      </c>
      <c r="C227" s="120">
        <f>'Italy-main'!J227/'Italy-main'!K227</f>
        <v>0.11061417826262</v>
      </c>
      <c r="D227" s="120">
        <f>'Italy-main'!J227/'Italy-main'!I227</f>
        <v>0.155169588726856</v>
      </c>
      <c r="E227" s="120">
        <f>'Italy-main'!K227/'Italy-main'!L227</f>
        <v>0.0276074423980438</v>
      </c>
      <c r="F227" s="120">
        <f>'Italy-main'!D227/'Italy-main'!K227</f>
        <v>0.000931364864491023</v>
      </c>
      <c r="G227" s="120">
        <f>('Italy-main'!J227+'Italy-main'!D227)/'Italy-main'!K227</f>
        <v>0.111545543127111</v>
      </c>
      <c r="H227" s="120"/>
      <c r="I227" s="120">
        <f>('Italy-main'!H227-'Italy-main'!H226)/'Italy-main'!H226</f>
        <v>0.187380497131931</v>
      </c>
      <c r="J227" s="120">
        <f>'Italy-main'!E227/'Italy-main'!K227</f>
        <v>0.0110349830479299</v>
      </c>
      <c r="K227" s="121">
        <f>'Italy-main'!J227-'Italy-main'!J226</f>
        <v>18</v>
      </c>
      <c r="L227" s="120">
        <f>(K227-K226)/K226</f>
        <v>-0.333333333333333</v>
      </c>
      <c r="M227" s="120">
        <f>K227/'Italy-main'!J226</f>
        <v>0.000500444839857651</v>
      </c>
      <c r="N227" s="133"/>
      <c r="O227" s="134"/>
      <c r="P227" s="121">
        <f>'Italy-main'!L227-'Italy-main'!L226</f>
        <v>92714</v>
      </c>
      <c r="Q227" s="120">
        <f>R227/P227</f>
        <v>0.027805940850357</v>
      </c>
      <c r="R227" s="122">
        <f>'Italy-main'!K227-'Italy-main'!K226</f>
        <v>2578</v>
      </c>
    </row>
    <row r="228" ht="24.6" customHeight="1">
      <c r="B228" s="140">
        <v>44109</v>
      </c>
      <c r="C228" s="117">
        <f>'Italy-main'!J228/'Italy-main'!K228</f>
        <v>0.109900911516365</v>
      </c>
      <c r="D228" s="117">
        <f>'Italy-main'!J228/'Italy-main'!I228</f>
        <v>0.154726857801024</v>
      </c>
      <c r="E228" s="117">
        <f>'Italy-main'!K228/'Italy-main'!L228</f>
        <v>0.0276575844711055</v>
      </c>
      <c r="F228" s="117">
        <f>'Italy-main'!D228/'Italy-main'!K228</f>
        <v>0.0009860006227372349</v>
      </c>
      <c r="G228" s="117">
        <f>('Italy-main'!J228+'Italy-main'!D228)/'Italy-main'!K228</f>
        <v>0.110886912139102</v>
      </c>
      <c r="H228" s="117"/>
      <c r="I228" s="117">
        <f>('Italy-main'!H228-'Italy-main'!H227)/'Italy-main'!H227</f>
        <v>-0.208803005904455</v>
      </c>
      <c r="J228" s="117">
        <f>'Italy-main'!E228/'Italy-main'!K228</f>
        <v>0.0116305336613897</v>
      </c>
      <c r="K228" s="118">
        <f>'Italy-main'!J228-'Italy-main'!J227</f>
        <v>16</v>
      </c>
      <c r="L228" s="117">
        <f>(K228-K227)/K227</f>
        <v>-0.111111111111111</v>
      </c>
      <c r="M228" s="117">
        <f>K228/'Italy-main'!J227</f>
        <v>0.00044461735119213</v>
      </c>
      <c r="N228" s="135"/>
      <c r="O228" s="136"/>
      <c r="P228" s="118">
        <f>'Italy-main'!L228-'Italy-main'!L227</f>
        <v>60241</v>
      </c>
      <c r="Q228" s="117">
        <f>R228/P228</f>
        <v>0.0374661775202935</v>
      </c>
      <c r="R228" s="119">
        <f>'Italy-main'!K228-'Italy-main'!K227</f>
        <v>2257</v>
      </c>
    </row>
    <row r="229" ht="24.6" customHeight="1">
      <c r="B229" s="140">
        <v>44110</v>
      </c>
      <c r="C229" s="120">
        <f>'Italy-main'!J229/'Italy-main'!K229</f>
        <v>0.109094872874043</v>
      </c>
      <c r="D229" s="120">
        <f>'Italy-main'!J229/'Italy-main'!I229</f>
        <v>0.153909243525175</v>
      </c>
      <c r="E229" s="120">
        <f>'Italy-main'!K229/'Italy-main'!L229</f>
        <v>0.0276507507312404</v>
      </c>
      <c r="F229" s="120">
        <f>'Italy-main'!D229/'Italy-main'!K229</f>
        <v>0.000965896876125997</v>
      </c>
      <c r="G229" s="120">
        <f>('Italy-main'!J229+'Italy-main'!D229)/'Italy-main'!K229</f>
        <v>0.110060769750169</v>
      </c>
      <c r="H229" s="120"/>
      <c r="I229" s="120">
        <f>('Italy-main'!H229-'Italy-main'!H228)/'Italy-main'!H228</f>
        <v>-0.164857530529172</v>
      </c>
      <c r="J229" s="120">
        <f>'Italy-main'!E229/'Italy-main'!K229</f>
        <v>0.0119419977411941</v>
      </c>
      <c r="K229" s="121">
        <f>'Italy-main'!J229-'Italy-main'!J228</f>
        <v>28</v>
      </c>
      <c r="L229" s="120">
        <f>(K229-K228)/K228</f>
        <v>0.75</v>
      </c>
      <c r="M229" s="120">
        <f>K229/'Italy-main'!J228</f>
        <v>0.00077773457030165</v>
      </c>
      <c r="N229" s="133"/>
      <c r="O229" s="134"/>
      <c r="P229" s="121">
        <f>'Italy-main'!L229-'Italy-main'!L228</f>
        <v>99742</v>
      </c>
      <c r="Q229" s="120">
        <f>R229/P229</f>
        <v>0.0268392452527521</v>
      </c>
      <c r="R229" s="122">
        <f>'Italy-main'!K229-'Italy-main'!K228</f>
        <v>2677</v>
      </c>
    </row>
    <row r="230" ht="24.6" customHeight="1">
      <c r="B230" s="140">
        <v>44111</v>
      </c>
      <c r="C230" s="117">
        <f>'Italy-main'!J230/'Italy-main'!K230</f>
        <v>0.107986464634365</v>
      </c>
      <c r="D230" s="117">
        <f>'Italy-main'!J230/'Italy-main'!I230</f>
        <v>0.153253464681708</v>
      </c>
      <c r="E230" s="117">
        <f>'Italy-main'!K230/'Italy-main'!L230</f>
        <v>0.0276683136413884</v>
      </c>
      <c r="F230" s="117">
        <f>'Italy-main'!D230/'Italy-main'!K230</f>
        <v>0.00100916332275259</v>
      </c>
      <c r="G230" s="117">
        <f>('Italy-main'!J230+'Italy-main'!D230)/'Italy-main'!K230</f>
        <v>0.108995627957118</v>
      </c>
      <c r="H230" s="117"/>
      <c r="I230" s="117">
        <f>('Italy-main'!H230-'Italy-main'!H229)/'Italy-main'!H229</f>
        <v>0.983753046303818</v>
      </c>
      <c r="J230" s="117">
        <f>'Italy-main'!E230/'Italy-main'!K230</f>
        <v>0.0123345511169671</v>
      </c>
      <c r="K230" s="118">
        <f>'Italy-main'!J230-'Italy-main'!J229</f>
        <v>31</v>
      </c>
      <c r="L230" s="117">
        <f>(K230-K229)/K229</f>
        <v>0.107142857142857</v>
      </c>
      <c r="M230" s="117">
        <f>K230/'Italy-main'!J229</f>
        <v>0.000860394116014432</v>
      </c>
      <c r="N230" s="135"/>
      <c r="O230" s="136"/>
      <c r="P230" s="118">
        <f>'Italy-main'!L230-'Italy-main'!L229</f>
        <v>125314</v>
      </c>
      <c r="Q230" s="117">
        <f>R230/P230</f>
        <v>0.0293422921620888</v>
      </c>
      <c r="R230" s="119">
        <f>'Italy-main'!K230-'Italy-main'!K229</f>
        <v>3677</v>
      </c>
    </row>
    <row r="231" ht="24.6" customHeight="1">
      <c r="B231" s="140">
        <v>44112</v>
      </c>
      <c r="C231" s="120">
        <f>'Italy-main'!J231/'Italy-main'!K231</f>
        <v>0.106628880785347</v>
      </c>
      <c r="D231" s="120">
        <f>'Italy-main'!J231/'Italy-main'!I231</f>
        <v>0.152659257159539</v>
      </c>
      <c r="E231" s="120">
        <f>'Italy-main'!K231/'Italy-main'!L231</f>
        <v>0.0277432260709162</v>
      </c>
      <c r="F231" s="120">
        <f>'Italy-main'!D231/'Italy-main'!K231</f>
        <v>0.0010579258742664</v>
      </c>
      <c r="G231" s="120">
        <f>('Italy-main'!J231+'Italy-main'!D231)/'Italy-main'!K231</f>
        <v>0.107686806659614</v>
      </c>
      <c r="H231" s="120"/>
      <c r="I231" s="120">
        <f>('Italy-main'!H231-'Italy-main'!H230)/'Italy-main'!H230</f>
        <v>0.382473382473382</v>
      </c>
      <c r="J231" s="120">
        <f>'Italy-main'!E231/'Italy-main'!K231</f>
        <v>0.0126566941884999</v>
      </c>
      <c r="K231" s="121">
        <f>'Italy-main'!J231-'Italy-main'!J230</f>
        <v>22</v>
      </c>
      <c r="L231" s="120">
        <f>(K231-K230)/K230</f>
        <v>-0.290322580645161</v>
      </c>
      <c r="M231" s="120">
        <f>K231/'Italy-main'!J230</f>
        <v>0.000610077368902693</v>
      </c>
      <c r="N231" s="133"/>
      <c r="O231" s="134"/>
      <c r="P231" s="121">
        <f>'Italy-main'!L231-'Italy-main'!L230</f>
        <v>128098</v>
      </c>
      <c r="Q231" s="120">
        <f>R231/P231</f>
        <v>0.0348014801167856</v>
      </c>
      <c r="R231" s="122">
        <f>'Italy-main'!K231-'Italy-main'!K230</f>
        <v>4458</v>
      </c>
    </row>
    <row r="232" ht="24.6" customHeight="1">
      <c r="B232" s="140">
        <v>44113</v>
      </c>
      <c r="C232" s="117">
        <f>'Italy-main'!J232/'Italy-main'!K232</f>
        <v>0.105044070163191</v>
      </c>
      <c r="D232" s="117">
        <f>'Italy-main'!J232/'Italy-main'!I232</f>
        <v>0.152014952704495</v>
      </c>
      <c r="E232" s="117">
        <f>'Italy-main'!K232/'Italy-main'!L232</f>
        <v>0.0278876294914623</v>
      </c>
      <c r="F232" s="117">
        <f>'Italy-main'!D232/'Italy-main'!K232</f>
        <v>0.00112575268348023</v>
      </c>
      <c r="G232" s="117">
        <f>('Italy-main'!J232+'Italy-main'!D232)/'Italy-main'!K232</f>
        <v>0.106169822846671</v>
      </c>
      <c r="H232" s="117"/>
      <c r="I232" s="117">
        <f>('Italy-main'!H232-'Italy-main'!H231)/'Italy-main'!H231</f>
        <v>0.231635071090047</v>
      </c>
      <c r="J232" s="117">
        <f>'Italy-main'!E232/'Italy-main'!K232</f>
        <v>0.0130116065974343</v>
      </c>
      <c r="K232" s="118">
        <f>'Italy-main'!J232-'Italy-main'!J231</f>
        <v>28</v>
      </c>
      <c r="L232" s="117">
        <f>(K232-K231)/K231</f>
        <v>0.272727272727273</v>
      </c>
      <c r="M232" s="117">
        <f>K232/'Italy-main'!J231</f>
        <v>0.000775988692736192</v>
      </c>
      <c r="N232" s="135"/>
      <c r="O232" s="136"/>
      <c r="P232" s="118">
        <f>'Italy-main'!L232-'Italy-main'!L231</f>
        <v>129471</v>
      </c>
      <c r="Q232" s="117">
        <f>R232/P232</f>
        <v>0.0414919171088506</v>
      </c>
      <c r="R232" s="119">
        <f>'Italy-main'!K232-'Italy-main'!K231</f>
        <v>5372</v>
      </c>
    </row>
    <row r="233" ht="24.6" customHeight="1">
      <c r="B233" s="140">
        <v>44114</v>
      </c>
      <c r="C233" s="120">
        <f>'Italy-main'!J233/'Italy-main'!K233</f>
        <v>0.103406639312835</v>
      </c>
      <c r="D233" s="120">
        <f>'Italy-main'!J233/'Italy-main'!I233</f>
        <v>0.151514516298082</v>
      </c>
      <c r="E233" s="120">
        <f>'Italy-main'!K233/'Italy-main'!L233</f>
        <v>0.0280491538761266</v>
      </c>
      <c r="F233" s="120">
        <f>'Italy-main'!D233/'Italy-main'!K233</f>
        <v>0.00111589898539031</v>
      </c>
      <c r="G233" s="120">
        <f>('Italy-main'!J233+'Italy-main'!D233)/'Italy-main'!K233</f>
        <v>0.104522538298225</v>
      </c>
      <c r="H233" s="120"/>
      <c r="I233" s="120">
        <f>('Italy-main'!H233-'Italy-main'!H232)/'Italy-main'!H232</f>
        <v>0.134920634920635</v>
      </c>
      <c r="J233" s="120">
        <f>'Italy-main'!E233/'Italy-main'!K233</f>
        <v>0.0135224066793707</v>
      </c>
      <c r="K233" s="121">
        <f>'Italy-main'!J233-'Italy-main'!J232</f>
        <v>29</v>
      </c>
      <c r="L233" s="120">
        <f>(K233-K232)/K232</f>
        <v>0.0357142857142857</v>
      </c>
      <c r="M233" s="120">
        <f>K233/'Italy-main'!J232</f>
        <v>0.000803079394090443</v>
      </c>
      <c r="N233" s="133"/>
      <c r="O233" s="134"/>
      <c r="P233" s="121">
        <f>'Italy-main'!L233-'Italy-main'!L232</f>
        <v>133084</v>
      </c>
      <c r="Q233" s="120">
        <f>R233/P233</f>
        <v>0.0430104295031709</v>
      </c>
      <c r="R233" s="122">
        <f>'Italy-main'!K233-'Italy-main'!K232</f>
        <v>5724</v>
      </c>
    </row>
    <row r="234" ht="24.6" customHeight="1">
      <c r="B234" s="140">
        <v>44115</v>
      </c>
      <c r="C234" s="117">
        <f>'Italy-main'!J234/'Italy-main'!K234</f>
        <v>0.101890407099591</v>
      </c>
      <c r="D234" s="117">
        <f>'Italy-main'!J234/'Italy-main'!I234</f>
        <v>0.150874602121739</v>
      </c>
      <c r="E234" s="117">
        <f>'Italy-main'!K234/'Italy-main'!L234</f>
        <v>0.0282497499147016</v>
      </c>
      <c r="F234" s="117">
        <f>'Italy-main'!D234/'Italy-main'!K234</f>
        <v>0.00118326524862657</v>
      </c>
      <c r="G234" s="117">
        <f>('Italy-main'!J234+'Italy-main'!D234)/'Italy-main'!K234</f>
        <v>0.103073672348218</v>
      </c>
      <c r="H234" s="117"/>
      <c r="I234" s="117">
        <f>('Italy-main'!H234-'Italy-main'!H233)/'Italy-main'!H233</f>
        <v>-0.1002331002331</v>
      </c>
      <c r="J234" s="117">
        <f>'Italy-main'!E234/'Italy-main'!K234</f>
        <v>0.0139146358642062</v>
      </c>
      <c r="K234" s="118">
        <f>'Italy-main'!J234-'Italy-main'!J233</f>
        <v>26</v>
      </c>
      <c r="L234" s="117">
        <f>(K234-K233)/K233</f>
        <v>-0.103448275862069</v>
      </c>
      <c r="M234" s="117">
        <f>K234/'Italy-main'!J233</f>
        <v>0.000719424460431655</v>
      </c>
      <c r="N234" s="135"/>
      <c r="O234" s="136"/>
      <c r="P234" s="118">
        <f>'Italy-main'!L234-'Italy-main'!L233</f>
        <v>104658</v>
      </c>
      <c r="Q234" s="117">
        <f>R234/P234</f>
        <v>0.0521317051730398</v>
      </c>
      <c r="R234" s="119">
        <f>'Italy-main'!K234-'Italy-main'!K233</f>
        <v>5456</v>
      </c>
    </row>
    <row r="235" ht="24.6" customHeight="1">
      <c r="B235" s="140">
        <v>44116</v>
      </c>
      <c r="C235" s="120">
        <f>'Italy-main'!J235/'Italy-main'!K235</f>
        <v>0.10068999274131</v>
      </c>
      <c r="D235" s="120">
        <f>'Italy-main'!J235/'Italy-main'!I235</f>
        <v>0.150477971737323</v>
      </c>
      <c r="E235" s="120">
        <f>'Italy-main'!K235/'Italy-main'!L235</f>
        <v>0.0284240785982464</v>
      </c>
      <c r="F235" s="120">
        <f>'Italy-main'!D235/'Italy-main'!K235</f>
        <v>0.00125706053636437</v>
      </c>
      <c r="G235" s="120">
        <f>('Italy-main'!J235+'Italy-main'!D235)/'Italy-main'!K235</f>
        <v>0.101947053277674</v>
      </c>
      <c r="H235" s="120"/>
      <c r="I235" s="120">
        <f>('Italy-main'!H235-'Italy-main'!H234)/'Italy-main'!H234</f>
        <v>-0.131182289213377</v>
      </c>
      <c r="J235" s="120">
        <f>'Italy-main'!E235/'Italy-main'!K235</f>
        <v>0.0146647792217905</v>
      </c>
      <c r="K235" s="121">
        <f>'Italy-main'!J235-'Italy-main'!J234</f>
        <v>39</v>
      </c>
      <c r="L235" s="120">
        <f>(K235-K234)/K234</f>
        <v>0.5</v>
      </c>
      <c r="M235" s="120">
        <f>K235/'Italy-main'!J234</f>
        <v>0.001078360891445</v>
      </c>
      <c r="N235" s="133"/>
      <c r="O235" s="134"/>
      <c r="P235" s="121">
        <f>'Italy-main'!L235-'Italy-main'!L234</f>
        <v>85442</v>
      </c>
      <c r="Q235" s="120">
        <f>R235/P235</f>
        <v>0.0540600641370754</v>
      </c>
      <c r="R235" s="122">
        <f>'Italy-main'!K235-'Italy-main'!K234</f>
        <v>4619</v>
      </c>
    </row>
    <row r="236" ht="24.6" customHeight="1">
      <c r="B236" s="140">
        <v>44117</v>
      </c>
      <c r="C236" s="117">
        <f>'Italy-main'!J236/'Italy-main'!K236</f>
        <v>0.0991772170948403</v>
      </c>
      <c r="D236" s="117">
        <f>'Italy-main'!J236/'Italy-main'!I236</f>
        <v>0.14975953195498</v>
      </c>
      <c r="E236" s="117">
        <f>'Italy-main'!K236/'Italy-main'!L236</f>
        <v>0.028635557416186</v>
      </c>
      <c r="F236" s="117">
        <f>'Italy-main'!D236/'Italy-main'!K236</f>
        <v>0.00140641973146686</v>
      </c>
      <c r="G236" s="117">
        <f>('Italy-main'!J236+'Italy-main'!D236)/'Italy-main'!K236</f>
        <v>0.100583636826307</v>
      </c>
      <c r="H236" s="117"/>
      <c r="I236" s="117">
        <f>('Italy-main'!H236-'Italy-main'!H235)/'Italy-main'!H235</f>
        <v>0.20059636757929</v>
      </c>
      <c r="J236" s="117">
        <f>'Italy-main'!E236/'Italy-main'!K236</f>
        <v>0.0152954986359918</v>
      </c>
      <c r="K236" s="118">
        <f>'Italy-main'!J236-'Italy-main'!J235</f>
        <v>41</v>
      </c>
      <c r="L236" s="117">
        <f>(K236-K235)/K235</f>
        <v>0.0512820512820513</v>
      </c>
      <c r="M236" s="117">
        <f>K236/'Italy-main'!J235</f>
        <v>0.00113244027068085</v>
      </c>
      <c r="N236" s="135"/>
      <c r="O236" s="136"/>
      <c r="P236" s="118">
        <f>'Italy-main'!L236-'Italy-main'!L235</f>
        <v>112544</v>
      </c>
      <c r="Q236" s="117">
        <f>R236/P236</f>
        <v>0.0524061700312767</v>
      </c>
      <c r="R236" s="119">
        <f>'Italy-main'!K236-'Italy-main'!K235</f>
        <v>5898</v>
      </c>
    </row>
    <row r="237" ht="24.6" customHeight="1">
      <c r="B237" s="140">
        <v>44118</v>
      </c>
      <c r="C237" s="120">
        <f>'Italy-main'!J237/'Italy-main'!K237</f>
        <v>0.0973419993079381</v>
      </c>
      <c r="D237" s="120">
        <f>'Italy-main'!J237/'Italy-main'!I237</f>
        <v>0.148685800913691</v>
      </c>
      <c r="E237" s="120">
        <f>'Italy-main'!K237/'Italy-main'!L237</f>
        <v>0.0288658173372683</v>
      </c>
      <c r="F237" s="120">
        <f>'Italy-main'!D237/'Italy-main'!K237</f>
        <v>0.00144581932891451</v>
      </c>
      <c r="G237" s="120">
        <f>('Italy-main'!J237+'Italy-main'!D237)/'Italy-main'!K237</f>
        <v>0.0987878186368526</v>
      </c>
      <c r="H237" s="120"/>
      <c r="I237" s="120">
        <f>('Italy-main'!H237-'Italy-main'!H236)/'Italy-main'!H236</f>
        <v>0.185820727026417</v>
      </c>
      <c r="J237" s="120">
        <f>'Italy-main'!E237/'Italy-main'!K237</f>
        <v>0.0161186054683623</v>
      </c>
      <c r="K237" s="121">
        <f>'Italy-main'!J237-'Italy-main'!J236</f>
        <v>43</v>
      </c>
      <c r="L237" s="120">
        <f>(K237-K236)/K236</f>
        <v>0.048780487804878</v>
      </c>
      <c r="M237" s="120">
        <f>K237/'Italy-main'!J236</f>
        <v>0.00118633780279203</v>
      </c>
      <c r="N237" s="133"/>
      <c r="O237" s="134"/>
      <c r="P237" s="121">
        <f>'Italy-main'!L237-'Italy-main'!L236</f>
        <v>152196</v>
      </c>
      <c r="Q237" s="120">
        <f>R237/P237</f>
        <v>0.0481747220689111</v>
      </c>
      <c r="R237" s="122">
        <f>'Italy-main'!K237-'Italy-main'!K236</f>
        <v>7332</v>
      </c>
    </row>
    <row r="238" ht="24.6" customHeight="1">
      <c r="B238" s="140">
        <v>44119</v>
      </c>
      <c r="C238" s="117">
        <f>'Italy-main'!J238/'Italy-main'!K238</f>
        <v>0.0953139658597177</v>
      </c>
      <c r="D238" s="117">
        <f>'Italy-main'!J238/'Italy-main'!I238</f>
        <v>0.147875298824218</v>
      </c>
      <c r="E238" s="117">
        <f>'Italy-main'!K238/'Italy-main'!L238</f>
        <v>0.0291793124347034</v>
      </c>
      <c r="F238" s="117">
        <f>'Italy-main'!D238/'Italy-main'!K238</f>
        <v>0.00153563136461549</v>
      </c>
      <c r="G238" s="117">
        <f>('Italy-main'!J238+'Italy-main'!D238)/'Italy-main'!K238</f>
        <v>0.0968495972243332</v>
      </c>
      <c r="H238" s="117"/>
      <c r="I238" s="117">
        <f>('Italy-main'!H238-'Italy-main'!H237)/'Italy-main'!H237</f>
        <v>0.298743335872049</v>
      </c>
      <c r="J238" s="117">
        <f>'Italy-main'!E238/'Italy-main'!K238</f>
        <v>0.0167242310050786</v>
      </c>
      <c r="K238" s="118">
        <f>'Italy-main'!J238-'Italy-main'!J237</f>
        <v>83</v>
      </c>
      <c r="L238" s="117">
        <f>(K238-K237)/K237</f>
        <v>0.930232558139535</v>
      </c>
      <c r="M238" s="117">
        <f>K238/'Italy-main'!J237</f>
        <v>0.00228719446664278</v>
      </c>
      <c r="N238" s="135"/>
      <c r="O238" s="136"/>
      <c r="P238" s="118">
        <f>'Italy-main'!L238-'Italy-main'!L237</f>
        <v>162932</v>
      </c>
      <c r="Q238" s="117">
        <f>R238/P238</f>
        <v>0.0540286745390715</v>
      </c>
      <c r="R238" s="119">
        <f>'Italy-main'!K238-'Italy-main'!K237</f>
        <v>8803</v>
      </c>
    </row>
    <row r="239" ht="24.6" customHeight="1">
      <c r="B239" s="140">
        <v>44120</v>
      </c>
      <c r="C239" s="120">
        <f>'Italy-main'!J239/'Italy-main'!K239</f>
        <v>0.0930183268600729</v>
      </c>
      <c r="D239" s="120">
        <f>'Italy-main'!J239/'Italy-main'!I239</f>
        <v>0.146958914278337</v>
      </c>
      <c r="E239" s="120">
        <f>'Italy-main'!K239/'Italy-main'!L239</f>
        <v>0.0296042455952448</v>
      </c>
      <c r="F239" s="120">
        <f>'Italy-main'!D239/'Italy-main'!K239</f>
        <v>0.00162916772000786</v>
      </c>
      <c r="G239" s="120">
        <f>('Italy-main'!J239+'Italy-main'!D239)/'Italy-main'!K239</f>
        <v>0.0946474945800807</v>
      </c>
      <c r="H239" s="120"/>
      <c r="I239" s="120">
        <f>('Italy-main'!H239-'Italy-main'!H238)/'Italy-main'!H238</f>
        <v>0.179592435126814</v>
      </c>
      <c r="J239" s="120">
        <f>'Italy-main'!E239/'Italy-main'!K239</f>
        <v>0.0174050269272314</v>
      </c>
      <c r="K239" s="121">
        <f>'Italy-main'!J239-'Italy-main'!J238</f>
        <v>55</v>
      </c>
      <c r="L239" s="120">
        <f>(K239-K238)/K238</f>
        <v>-0.337349397590361</v>
      </c>
      <c r="M239" s="120">
        <f>K239/'Italy-main'!J238</f>
        <v>0.00151215220499285</v>
      </c>
      <c r="N239" s="133"/>
      <c r="O239" s="134"/>
      <c r="P239" s="121">
        <f>'Italy-main'!L239-'Italy-main'!L238</f>
        <v>150377</v>
      </c>
      <c r="Q239" s="120">
        <f>R239/P239</f>
        <v>0.06655938075636569</v>
      </c>
      <c r="R239" s="122">
        <f>'Italy-main'!K239-'Italy-main'!K238</f>
        <v>10009</v>
      </c>
    </row>
    <row r="240" ht="24.6" customHeight="1">
      <c r="B240" s="140">
        <v>44121</v>
      </c>
      <c r="C240" s="117">
        <f>'Italy-main'!J240/'Italy-main'!K240</f>
        <v>0.0906105292445893</v>
      </c>
      <c r="D240" s="117">
        <f>'Italy-main'!J240/'Italy-main'!I240</f>
        <v>0.146407254131427</v>
      </c>
      <c r="E240" s="117">
        <f>'Italy-main'!K240/'Italy-main'!L240</f>
        <v>0.0300533647761717</v>
      </c>
      <c r="F240" s="117">
        <f>'Italy-main'!D240/'Italy-main'!K240</f>
        <v>0.00175139614841902</v>
      </c>
      <c r="G240" s="117">
        <f>('Italy-main'!J240+'Italy-main'!D240)/'Italy-main'!K240</f>
        <v>0.0923619253930083</v>
      </c>
      <c r="H240" s="117"/>
      <c r="I240" s="117">
        <f>('Italy-main'!H240-'Italy-main'!H239)/'Italy-main'!H239</f>
        <v>0.195998011434253</v>
      </c>
      <c r="J240" s="117">
        <f>'Italy-main'!E240/'Italy-main'!K240</f>
        <v>0.0181896774449987</v>
      </c>
      <c r="K240" s="118">
        <f>'Italy-main'!J240-'Italy-main'!J239</f>
        <v>47</v>
      </c>
      <c r="L240" s="117">
        <f>(K240-K239)/K239</f>
        <v>-0.145454545454545</v>
      </c>
      <c r="M240" s="117">
        <f>K240/'Italy-main'!J239</f>
        <v>0.00129025173634941</v>
      </c>
      <c r="N240" s="135"/>
      <c r="O240" s="136"/>
      <c r="P240" s="118">
        <f>'Italy-main'!L240-'Italy-main'!L239</f>
        <v>165837</v>
      </c>
      <c r="Q240" s="117">
        <f>R240/P240</f>
        <v>0.0658779403872477</v>
      </c>
      <c r="R240" s="119">
        <f>'Italy-main'!K240-'Italy-main'!K239</f>
        <v>10925</v>
      </c>
    </row>
    <row r="241" ht="24.6" customHeight="1">
      <c r="B241" s="140">
        <v>44122</v>
      </c>
      <c r="C241" s="120">
        <f>'Italy-main'!J241/'Italy-main'!K241</f>
        <v>0.08821676270576791</v>
      </c>
      <c r="D241" s="120">
        <f>'Italy-main'!J241/'Italy-main'!I241</f>
        <v>0.145322733942838</v>
      </c>
      <c r="E241" s="120">
        <f>'Italy-main'!K241/'Italy-main'!L241</f>
        <v>0.0305925550319772</v>
      </c>
      <c r="F241" s="120">
        <f>'Italy-main'!D241/'Italy-main'!K241</f>
        <v>0.0018105402410674</v>
      </c>
      <c r="G241" s="120">
        <f>('Italy-main'!J241+'Italy-main'!D241)/'Italy-main'!K241</f>
        <v>0.09002730294683529</v>
      </c>
      <c r="H241" s="120"/>
      <c r="I241" s="120">
        <f>('Italy-main'!H241-'Italy-main'!H240)/'Italy-main'!H240</f>
        <v>-0.0333575807960096</v>
      </c>
      <c r="J241" s="120">
        <f>'Italy-main'!E241/'Italy-main'!K241</f>
        <v>0.0190251568531362</v>
      </c>
      <c r="K241" s="121">
        <f>'Italy-main'!J241-'Italy-main'!J240</f>
        <v>69</v>
      </c>
      <c r="L241" s="120">
        <f>(K241-K240)/K240</f>
        <v>0.468085106382979</v>
      </c>
      <c r="M241" s="120">
        <f>K241/'Italy-main'!J240</f>
        <v>0.00189175851291331</v>
      </c>
      <c r="N241" s="133"/>
      <c r="O241" s="134"/>
      <c r="P241" s="121">
        <f>'Italy-main'!L241-'Italy-main'!L240</f>
        <v>146541</v>
      </c>
      <c r="Q241" s="120">
        <f>R241/P241</f>
        <v>0.0798752567540825</v>
      </c>
      <c r="R241" s="122">
        <f>'Italy-main'!K241-'Italy-main'!K240</f>
        <v>11705</v>
      </c>
    </row>
    <row r="242" ht="24.6" customHeight="1">
      <c r="B242" s="140">
        <v>44123</v>
      </c>
      <c r="C242" s="117">
        <f>'Italy-main'!J242/'Italy-main'!K242</f>
        <v>0.0864445273361695</v>
      </c>
      <c r="D242" s="117">
        <f>'Italy-main'!J242/'Italy-main'!I242</f>
        <v>0.144750730355512</v>
      </c>
      <c r="E242" s="117">
        <f>'Italy-main'!K242/'Italy-main'!L242</f>
        <v>0.0310553714652885</v>
      </c>
      <c r="F242" s="117">
        <f>'Italy-main'!D242/'Italy-main'!K242</f>
        <v>0.00188158969540439</v>
      </c>
      <c r="G242" s="117">
        <f>('Italy-main'!J242+'Italy-main'!D242)/'Italy-main'!K242</f>
        <v>0.08832611703157391</v>
      </c>
      <c r="H242" s="117"/>
      <c r="I242" s="117">
        <f>('Italy-main'!H242-'Italy-main'!H241)/'Italy-main'!H241</f>
        <v>-0.165125779402279</v>
      </c>
      <c r="J242" s="117">
        <f>'Italy-main'!E242/'Italy-main'!K242</f>
        <v>0.0200033996099892</v>
      </c>
      <c r="K242" s="118">
        <f>'Italy-main'!J242-'Italy-main'!J241</f>
        <v>73</v>
      </c>
      <c r="L242" s="117">
        <f>(K242-K241)/K241</f>
        <v>0.0579710144927536</v>
      </c>
      <c r="M242" s="117">
        <f>K242/'Italy-main'!J241</f>
        <v>0.00199764660810552</v>
      </c>
      <c r="N242" s="135"/>
      <c r="O242" s="136"/>
      <c r="P242" s="118">
        <f>'Italy-main'!L242-'Italy-main'!L241</f>
        <v>98862</v>
      </c>
      <c r="Q242" s="117">
        <f>R242/P242</f>
        <v>0.09444478161477619</v>
      </c>
      <c r="R242" s="119">
        <f>'Italy-main'!K242-'Italy-main'!K241</f>
        <v>9337</v>
      </c>
    </row>
    <row r="243" ht="24.6" customHeight="1">
      <c r="B243" s="140">
        <v>44124</v>
      </c>
      <c r="C243" s="120">
        <f>'Italy-main'!J243/'Italy-main'!K243</f>
        <v>0.08448632635821469</v>
      </c>
      <c r="D243" s="120">
        <f>'Italy-main'!J243/'Italy-main'!I243</f>
        <v>0.143938354149919</v>
      </c>
      <c r="E243" s="120">
        <f>'Italy-main'!K243/'Italy-main'!L243</f>
        <v>0.0315179407467154</v>
      </c>
      <c r="F243" s="120">
        <f>'Italy-main'!D243/'Italy-main'!K243</f>
        <v>0.00200253654629197</v>
      </c>
      <c r="G243" s="120">
        <f>('Italy-main'!J243+'Italy-main'!D243)/'Italy-main'!K243</f>
        <v>0.08648886290450659</v>
      </c>
      <c r="H243" s="120"/>
      <c r="I243" s="120">
        <f>('Italy-main'!H243-'Italy-main'!H242)/'Italy-main'!H242</f>
        <v>0.124903425186711</v>
      </c>
      <c r="J243" s="120">
        <f>'Italy-main'!E243/'Italy-main'!K243</f>
        <v>0.0214616675375015</v>
      </c>
      <c r="K243" s="121">
        <f>'Italy-main'!J243-'Italy-main'!J242</f>
        <v>89</v>
      </c>
      <c r="L243" s="120">
        <f>(K243-K242)/K242</f>
        <v>0.219178082191781</v>
      </c>
      <c r="M243" s="120">
        <f>K243/'Italy-main'!J242</f>
        <v>0.00243063141795936</v>
      </c>
      <c r="N243" s="133"/>
      <c r="O243" s="134"/>
      <c r="P243" s="121">
        <f>'Italy-main'!L243-'Italy-main'!L242</f>
        <v>144737</v>
      </c>
      <c r="Q243" s="120">
        <f>R243/P243</f>
        <v>0.07510864533602329</v>
      </c>
      <c r="R243" s="122">
        <f>'Italy-main'!K243-'Italy-main'!K242</f>
        <v>10871</v>
      </c>
    </row>
    <row r="244" ht="24.6" customHeight="1">
      <c r="B244" s="140">
        <v>44125</v>
      </c>
      <c r="C244" s="117">
        <f>'Italy-main'!J244/'Italy-main'!K244</f>
        <v>0.0819129630288581</v>
      </c>
      <c r="D244" s="117">
        <f>'Italy-main'!J244/'Italy-main'!I244</f>
        <v>0.14310691833674</v>
      </c>
      <c r="E244" s="117">
        <f>'Italy-main'!K244/'Italy-main'!L244</f>
        <v>0.0322050613130799</v>
      </c>
      <c r="F244" s="117">
        <f>'Italy-main'!D244/'Italy-main'!K244</f>
        <v>0.00205938867736541</v>
      </c>
      <c r="G244" s="117">
        <f>('Italy-main'!J244+'Italy-main'!D244)/'Italy-main'!K244</f>
        <v>0.0839723517062235</v>
      </c>
      <c r="H244" s="117"/>
      <c r="I244" s="117">
        <f>('Italy-main'!H244-'Italy-main'!H243)/'Italy-main'!H243</f>
        <v>0.454097985347985</v>
      </c>
      <c r="J244" s="117">
        <f>'Italy-main'!E244/'Italy-main'!K244</f>
        <v>0.0222018111945344</v>
      </c>
      <c r="K244" s="118">
        <f>'Italy-main'!J244-'Italy-main'!J243</f>
        <v>127</v>
      </c>
      <c r="L244" s="117">
        <f>(K244-K243)/K243</f>
        <v>0.426966292134831</v>
      </c>
      <c r="M244" s="117">
        <f>K244/'Italy-main'!J243</f>
        <v>0.00346001907097126</v>
      </c>
      <c r="N244" s="135"/>
      <c r="O244" s="136"/>
      <c r="P244" s="118">
        <f>'Italy-main'!L244-'Italy-main'!L243</f>
        <v>177848</v>
      </c>
      <c r="Q244" s="117">
        <f>R244/P244</f>
        <v>0.0854606180558679</v>
      </c>
      <c r="R244" s="119">
        <f>'Italy-main'!K244-'Italy-main'!K243</f>
        <v>15199</v>
      </c>
    </row>
    <row r="245" ht="24.6" customHeight="1">
      <c r="B245" s="140">
        <v>44126</v>
      </c>
      <c r="C245" s="120">
        <f>'Italy-main'!J245/'Italy-main'!K245</f>
        <v>0.0793771445012733</v>
      </c>
      <c r="D245" s="120">
        <f>'Italy-main'!J245/'Italy-main'!I245</f>
        <v>0.142482733103108</v>
      </c>
      <c r="E245" s="120">
        <f>'Italy-main'!K245/'Italy-main'!L245</f>
        <v>0.032954438591944</v>
      </c>
      <c r="F245" s="120">
        <f>'Italy-main'!D245/'Italy-main'!K245</f>
        <v>0.00213000777281062</v>
      </c>
      <c r="G245" s="120">
        <f>('Italy-main'!J245+'Italy-main'!D245)/'Italy-main'!K245</f>
        <v>0.08150715227408389</v>
      </c>
      <c r="H245" s="120"/>
      <c r="I245" s="120">
        <f>('Italy-main'!H245-'Italy-main'!H244)/'Italy-main'!H244</f>
        <v>0.0910808470440054</v>
      </c>
      <c r="J245" s="120">
        <f>'Italy-main'!E245/'Italy-main'!K245</f>
        <v>0.0229448216333209</v>
      </c>
      <c r="K245" s="121">
        <f>'Italy-main'!J245-'Italy-main'!J244</f>
        <v>136</v>
      </c>
      <c r="L245" s="120">
        <f>(K245-K244)/K244</f>
        <v>0.07086614173228351</v>
      </c>
      <c r="M245" s="120">
        <f>K245/'Italy-main'!J244</f>
        <v>0.00369244135534318</v>
      </c>
      <c r="N245" s="133"/>
      <c r="O245" s="134"/>
      <c r="P245" s="121">
        <f>'Italy-main'!L245-'Italy-main'!L244</f>
        <v>170392</v>
      </c>
      <c r="Q245" s="120">
        <f>R245/P245</f>
        <v>0.0943588900887366</v>
      </c>
      <c r="R245" s="122">
        <f>'Italy-main'!K245-'Italy-main'!K244</f>
        <v>16078</v>
      </c>
    </row>
    <row r="246" ht="24.6" customHeight="1">
      <c r="B246" s="140">
        <v>44127</v>
      </c>
      <c r="C246" s="117">
        <f>'Italy-main'!J246/'Italy-main'!K246</f>
        <v>0.0764309535152794</v>
      </c>
      <c r="D246" s="117">
        <f>'Italy-main'!J246/'Italy-main'!I246</f>
        <v>0.141550296400416</v>
      </c>
      <c r="E246" s="117">
        <f>'Italy-main'!K246/'Italy-main'!L246</f>
        <v>0.0338726879748741</v>
      </c>
      <c r="F246" s="117">
        <f>'Italy-main'!D246/'Italy-main'!K246</f>
        <v>0.00216347095813508</v>
      </c>
      <c r="G246" s="117">
        <f>('Italy-main'!J246+'Italy-main'!D246)/'Italy-main'!K246</f>
        <v>0.0785944244734145</v>
      </c>
      <c r="H246" s="117"/>
      <c r="I246" s="117">
        <f>('Italy-main'!H246-'Italy-main'!H245)/'Italy-main'!H245</f>
        <v>0.204906204906205</v>
      </c>
      <c r="J246" s="117">
        <f>'Italy-main'!E246/'Italy-main'!K246</f>
        <v>0.0239198628908014</v>
      </c>
      <c r="K246" s="118">
        <f>'Italy-main'!J246-'Italy-main'!J245</f>
        <v>91</v>
      </c>
      <c r="L246" s="117">
        <f>(K246-K245)/K245</f>
        <v>-0.330882352941176</v>
      </c>
      <c r="M246" s="117">
        <f>K246/'Italy-main'!J245</f>
        <v>0.00246158840077905</v>
      </c>
      <c r="N246" s="135"/>
      <c r="O246" s="136"/>
      <c r="P246" s="118">
        <f>'Italy-main'!L246-'Italy-main'!L245</f>
        <v>182032</v>
      </c>
      <c r="Q246" s="117">
        <f>R246/P246</f>
        <v>0.105162828513668</v>
      </c>
      <c r="R246" s="119">
        <f>'Italy-main'!K246-'Italy-main'!K245</f>
        <v>19143</v>
      </c>
    </row>
    <row r="247" ht="24.6" customHeight="1">
      <c r="B247" s="140">
        <v>44128</v>
      </c>
      <c r="C247" s="120">
        <f>'Italy-main'!J247/'Italy-main'!K247</f>
        <v>0.0737548785056362</v>
      </c>
      <c r="D247" s="120">
        <f>'Italy-main'!J247/'Italy-main'!I247</f>
        <v>0.140884532233821</v>
      </c>
      <c r="E247" s="120">
        <f>'Italy-main'!K247/'Italy-main'!L247</f>
        <v>0.0348126382043982</v>
      </c>
      <c r="F247" s="120">
        <f>'Italy-main'!D247/'Italy-main'!K247</f>
        <v>0.00223583721995049</v>
      </c>
      <c r="G247" s="120">
        <f>('Italy-main'!J247+'Italy-main'!D247)/'Italy-main'!K247</f>
        <v>0.0759907157255867</v>
      </c>
      <c r="H247" s="120"/>
      <c r="I247" s="120">
        <f>('Italy-main'!H247-'Italy-main'!H246)/'Italy-main'!H246</f>
        <v>0.0287425149700599</v>
      </c>
      <c r="J247" s="120">
        <f>'Italy-main'!E247/'Italy-main'!K247</f>
        <v>0.0246080842958203</v>
      </c>
      <c r="K247" s="121">
        <f>'Italy-main'!J247-'Italy-main'!J246</f>
        <v>151</v>
      </c>
      <c r="L247" s="120">
        <f>(K247-K246)/K246</f>
        <v>0.659340659340659</v>
      </c>
      <c r="M247" s="120">
        <f>K247/'Italy-main'!J246</f>
        <v>0.00407458377182331</v>
      </c>
      <c r="N247" s="133"/>
      <c r="O247" s="134"/>
      <c r="P247" s="121">
        <f>'Italy-main'!L247-'Italy-main'!L246</f>
        <v>177669</v>
      </c>
      <c r="Q247" s="120">
        <f>R247/P247</f>
        <v>0.110542638276796</v>
      </c>
      <c r="R247" s="122">
        <f>'Italy-main'!K247-'Italy-main'!K246</f>
        <v>19640</v>
      </c>
    </row>
    <row r="248" ht="24.6" customHeight="1">
      <c r="B248" s="140">
        <v>44129</v>
      </c>
      <c r="C248" s="117">
        <f>'Italy-main'!J248/'Italy-main'!K248</f>
        <v>0.0710142226245859</v>
      </c>
      <c r="D248" s="117">
        <f>'Italy-main'!J248/'Italy-main'!I248</f>
        <v>0.14026137947356</v>
      </c>
      <c r="E248" s="117">
        <f>'Italy-main'!K248/'Italy-main'!L248</f>
        <v>0.0358797548956251</v>
      </c>
      <c r="F248" s="117">
        <f>'Italy-main'!D248/'Italy-main'!K248</f>
        <v>0.00229753015508329</v>
      </c>
      <c r="G248" s="117">
        <f>('Italy-main'!J248+'Italy-main'!D248)/'Italy-main'!K248</f>
        <v>0.0733117527796691</v>
      </c>
      <c r="H248" s="117"/>
      <c r="I248" s="117">
        <f>('Italy-main'!H248-'Italy-main'!H247)/'Italy-main'!H247</f>
        <v>0.109371362048894</v>
      </c>
      <c r="J248" s="117">
        <f>'Italy-main'!E248/'Italy-main'!K248</f>
        <v>0.0251320889646279</v>
      </c>
      <c r="K248" s="118">
        <f>'Italy-main'!J248-'Italy-main'!J247</f>
        <v>128</v>
      </c>
      <c r="L248" s="117">
        <f>(K248-K247)/K247</f>
        <v>-0.152317880794702</v>
      </c>
      <c r="M248" s="117">
        <f>K248/'Italy-main'!J247</f>
        <v>0.00343993550120935</v>
      </c>
      <c r="N248" s="135"/>
      <c r="O248" s="136"/>
      <c r="P248" s="118">
        <f>'Italy-main'!L248-'Italy-main'!L247</f>
        <v>161880</v>
      </c>
      <c r="Q248" s="117">
        <f>R248/P248</f>
        <v>0.131412157153447</v>
      </c>
      <c r="R248" s="119">
        <f>'Italy-main'!K248-'Italy-main'!K247</f>
        <v>21273</v>
      </c>
    </row>
    <row r="249" ht="24.6" customHeight="1">
      <c r="B249" s="140">
        <v>44130</v>
      </c>
      <c r="C249" s="120">
        <f>'Italy-main'!J249/'Italy-main'!K249</f>
        <v>0.0690489306157641</v>
      </c>
      <c r="D249" s="120">
        <f>'Italy-main'!J249/'Italy-main'!I249</f>
        <v>0.139521118581224</v>
      </c>
      <c r="E249" s="120">
        <f>'Italy-main'!K249/'Italy-main'!L249</f>
        <v>0.0367278204939437</v>
      </c>
      <c r="F249" s="120">
        <f>'Italy-main'!D249/'Italy-main'!K249</f>
        <v>0.00236556009793861</v>
      </c>
      <c r="G249" s="120">
        <f>('Italy-main'!J249+'Italy-main'!D249)/'Italy-main'!K249</f>
        <v>0.07141449071370271</v>
      </c>
      <c r="H249" s="120"/>
      <c r="I249" s="120">
        <f>('Italy-main'!H249-'Italy-main'!H248)/'Italy-main'!H248</f>
        <v>-0.242195288315232</v>
      </c>
      <c r="J249" s="120">
        <f>'Italy-main'!E249/'Italy-main'!K249</f>
        <v>0.02631040791173</v>
      </c>
      <c r="K249" s="121">
        <f>'Italy-main'!J249-'Italy-main'!J248</f>
        <v>141</v>
      </c>
      <c r="L249" s="120">
        <f>(K249-K248)/K248</f>
        <v>0.1015625</v>
      </c>
      <c r="M249" s="120">
        <f>K249/'Italy-main'!J248</f>
        <v>0.00377631367507633</v>
      </c>
      <c r="N249" s="133"/>
      <c r="O249" s="134"/>
      <c r="P249" s="121">
        <f>'Italy-main'!L249-'Italy-main'!L248</f>
        <v>124686</v>
      </c>
      <c r="Q249" s="120">
        <f>R249/P249</f>
        <v>0.136398633367018</v>
      </c>
      <c r="R249" s="122">
        <f>'Italy-main'!K249-'Italy-main'!K248</f>
        <v>17007</v>
      </c>
    </row>
    <row r="250" ht="24.6" customHeight="1">
      <c r="B250" s="140">
        <v>44131</v>
      </c>
      <c r="C250" s="117">
        <f>'Italy-main'!J250/'Italy-main'!K250</f>
        <v>0.06675189189380611</v>
      </c>
      <c r="D250" s="117">
        <f>'Italy-main'!J250/'Italy-main'!I250</f>
        <v>0.138609056281895</v>
      </c>
      <c r="E250" s="117">
        <f>'Italy-main'!K250/'Italy-main'!L250</f>
        <v>0.0377699961064893</v>
      </c>
      <c r="F250" s="117">
        <f>'Italy-main'!D250/'Italy-main'!K250</f>
        <v>0.00249832677618462</v>
      </c>
      <c r="G250" s="117">
        <f>('Italy-main'!J250+'Italy-main'!D250)/'Italy-main'!K250</f>
        <v>0.0692502186699907</v>
      </c>
      <c r="H250" s="117"/>
      <c r="I250" s="117">
        <f>('Italy-main'!H250-'Italy-main'!H249)/'Italy-main'!H249</f>
        <v>0.274388977359274</v>
      </c>
      <c r="J250" s="117">
        <f>'Italy-main'!E250/'Italy-main'!K250</f>
        <v>0.0272071504201651</v>
      </c>
      <c r="K250" s="118">
        <f>'Italy-main'!J250-'Italy-main'!J249</f>
        <v>221</v>
      </c>
      <c r="L250" s="117">
        <f>(K250-K249)/K249</f>
        <v>0.567375886524823</v>
      </c>
      <c r="M250" s="117">
        <f>K250/'Italy-main'!J249</f>
        <v>0.00589663544918488</v>
      </c>
      <c r="N250" s="135"/>
      <c r="O250" s="136"/>
      <c r="P250" s="118">
        <f>'Italy-main'!L250-'Italy-main'!L249</f>
        <v>174398</v>
      </c>
      <c r="Q250" s="117">
        <f>R250/P250</f>
        <v>0.126085161527082</v>
      </c>
      <c r="R250" s="119">
        <f>'Italy-main'!K250-'Italy-main'!K249</f>
        <v>21989</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49"/>
  <sheetViews>
    <sheetView workbookViewId="0" showGridLines="0" defaultGridColor="1"/>
  </sheetViews>
  <sheetFormatPr defaultColWidth="16.3333" defaultRowHeight="20.05" customHeight="1" outlineLevelRow="0" outlineLevelCol="0"/>
  <cols>
    <col min="1" max="1" width="15.7344" style="141" customWidth="1"/>
    <col min="2" max="10" width="16.3516" style="141" customWidth="1"/>
    <col min="11" max="16384" width="16.3516" style="141"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2">
        <v>1</v>
      </c>
      <c r="E3" s="143">
        <v>221</v>
      </c>
      <c r="F3" s="143">
        <v>1</v>
      </c>
      <c r="G3" s="143">
        <v>1</v>
      </c>
      <c r="H3" s="143">
        <v>1</v>
      </c>
      <c r="I3" s="143">
        <v>1</v>
      </c>
      <c r="J3" s="143">
        <v>1</v>
      </c>
    </row>
    <row r="4" ht="26" customHeight="1">
      <c r="B4" s="15">
        <v>43886</v>
      </c>
      <c r="C4" s="16">
        <v>90</v>
      </c>
      <c r="D4" s="144">
        <f>'Italy-main'!J5-'Italy-main'!J4</f>
        <v>3</v>
      </c>
      <c r="E4" s="145">
        <v>93</v>
      </c>
      <c r="F4" s="145">
        <f>D4-D3</f>
        <v>2</v>
      </c>
      <c r="G4" s="145">
        <f>E4-E3</f>
        <v>-128</v>
      </c>
      <c r="H4" s="145">
        <f>F4-F3</f>
        <v>1</v>
      </c>
      <c r="I4" s="145">
        <f>G4-G3</f>
        <v>-129</v>
      </c>
      <c r="J4" s="145">
        <f>'Italy-main'!J5+COUNTA($B3:$B4)</f>
        <v>12</v>
      </c>
    </row>
    <row r="5" ht="26" customHeight="1">
      <c r="B5" s="15">
        <v>43887</v>
      </c>
      <c r="C5" s="11">
        <v>74</v>
      </c>
      <c r="D5" s="142">
        <f>'Italy-main'!J6-'Italy-main'!J5</f>
        <v>2</v>
      </c>
      <c r="E5" s="143">
        <v>78</v>
      </c>
      <c r="F5" s="143">
        <f>D5-D4</f>
        <v>-1</v>
      </c>
      <c r="G5" s="143">
        <f>E5-E4</f>
        <v>-15</v>
      </c>
      <c r="H5" s="143">
        <f>F5-F4</f>
        <v>-3</v>
      </c>
      <c r="I5" s="143">
        <f>G5-G4</f>
        <v>113</v>
      </c>
      <c r="J5" s="143">
        <f>COUNTA($B3:$B5)</f>
        <v>3</v>
      </c>
    </row>
    <row r="6" ht="26" customHeight="1">
      <c r="B6" s="15">
        <v>43888</v>
      </c>
      <c r="C6" s="16">
        <v>203</v>
      </c>
      <c r="D6" s="144">
        <f>'Italy-main'!J7-'Italy-main'!J6</f>
        <v>5</v>
      </c>
      <c r="E6" s="145">
        <v>250</v>
      </c>
      <c r="F6" s="145">
        <f>D6-D5</f>
        <v>3</v>
      </c>
      <c r="G6" s="145">
        <f>E6-E5</f>
        <v>172</v>
      </c>
      <c r="H6" s="145">
        <f>F6-F5</f>
        <v>4</v>
      </c>
      <c r="I6" s="145">
        <f>G6-G5</f>
        <v>187</v>
      </c>
      <c r="J6" s="145">
        <f>COUNTA($B3:$B6)</f>
        <v>4</v>
      </c>
    </row>
    <row r="7" ht="26" customHeight="1">
      <c r="B7" s="15">
        <v>43889</v>
      </c>
      <c r="C7" s="11">
        <v>233</v>
      </c>
      <c r="D7" s="142">
        <f>'Italy-main'!J8-'Italy-main'!J7</f>
        <v>4</v>
      </c>
      <c r="E7" s="143">
        <v>238</v>
      </c>
      <c r="F7" s="143">
        <f>D7-D6</f>
        <v>-1</v>
      </c>
      <c r="G7" s="143">
        <f>E7-E6</f>
        <v>-12</v>
      </c>
      <c r="H7" s="143">
        <f>F7-F6</f>
        <v>-4</v>
      </c>
      <c r="I7" s="143">
        <f>G7-G6</f>
        <v>-184</v>
      </c>
      <c r="J7" s="143">
        <f>COUNTA($B3:$B7)</f>
        <v>5</v>
      </c>
    </row>
    <row r="8" ht="26" customHeight="1">
      <c r="B8" s="15">
        <v>43890</v>
      </c>
      <c r="C8" s="16">
        <v>228</v>
      </c>
      <c r="D8" s="144">
        <f>'Italy-main'!J9-'Italy-main'!J8</f>
        <v>8</v>
      </c>
      <c r="E8" s="145">
        <v>240</v>
      </c>
      <c r="F8" s="145">
        <f>D8-D7</f>
        <v>4</v>
      </c>
      <c r="G8" s="145">
        <f>E8-E7</f>
        <v>2</v>
      </c>
      <c r="H8" s="145">
        <f>F8-F7</f>
        <v>5</v>
      </c>
      <c r="I8" s="145">
        <f>G8-G7</f>
        <v>14</v>
      </c>
      <c r="J8" s="145">
        <f>COUNTA($B3:$B8)</f>
        <v>6</v>
      </c>
    </row>
    <row r="9" ht="26" customHeight="1">
      <c r="B9" s="15">
        <v>43891</v>
      </c>
      <c r="C9" s="11">
        <v>528</v>
      </c>
      <c r="D9" s="142">
        <f>'Italy-main'!J10-'Italy-main'!J9</f>
        <v>5</v>
      </c>
      <c r="E9" s="143">
        <v>566</v>
      </c>
      <c r="F9" s="143">
        <f>D9-D8</f>
        <v>-3</v>
      </c>
      <c r="G9" s="143">
        <f>E9-E8</f>
        <v>326</v>
      </c>
      <c r="H9" s="143">
        <f>F9-F8</f>
        <v>-7</v>
      </c>
      <c r="I9" s="143">
        <f>G9-G8</f>
        <v>324</v>
      </c>
      <c r="J9" s="143">
        <f>COUNTA($B3:$B9)</f>
        <v>7</v>
      </c>
    </row>
    <row r="10" ht="26" customHeight="1">
      <c r="B10" s="15">
        <v>43892</v>
      </c>
      <c r="C10" s="16">
        <v>258</v>
      </c>
      <c r="D10" s="144">
        <f>'Italy-main'!J11-'Italy-main'!J10</f>
        <v>18</v>
      </c>
      <c r="E10" s="145">
        <v>342</v>
      </c>
      <c r="F10" s="145">
        <f>D10-D9</f>
        <v>13</v>
      </c>
      <c r="G10" s="145">
        <f>E10-E9</f>
        <v>-224</v>
      </c>
      <c r="H10" s="145">
        <f>F10-F9</f>
        <v>16</v>
      </c>
      <c r="I10" s="145">
        <f>G10-G9</f>
        <v>-550</v>
      </c>
      <c r="J10" s="145">
        <f>COUNTA($B3:$B10)</f>
        <v>8</v>
      </c>
    </row>
    <row r="11" ht="26" customHeight="1">
      <c r="B11" s="15">
        <v>43893</v>
      </c>
      <c r="C11" s="11">
        <v>428</v>
      </c>
      <c r="D11" s="142">
        <f>'Italy-main'!J12-'Italy-main'!J11</f>
        <v>27</v>
      </c>
      <c r="E11" s="143">
        <v>466</v>
      </c>
      <c r="F11" s="143">
        <f>D11-D10</f>
        <v>9</v>
      </c>
      <c r="G11" s="143">
        <f>E11-E10</f>
        <v>124</v>
      </c>
      <c r="H11" s="143">
        <f>F11-F10</f>
        <v>-4</v>
      </c>
      <c r="I11" s="143">
        <f>G11-G10</f>
        <v>348</v>
      </c>
      <c r="J11" s="143">
        <f>COUNTA($B3:$B11)</f>
        <v>9</v>
      </c>
    </row>
    <row r="12" ht="26" customHeight="1">
      <c r="B12" s="15">
        <v>43894</v>
      </c>
      <c r="C12" s="16">
        <v>443</v>
      </c>
      <c r="D12" s="144">
        <f>'Italy-main'!J13-'Italy-main'!J12</f>
        <v>28</v>
      </c>
      <c r="E12" s="145">
        <v>587</v>
      </c>
      <c r="F12" s="145">
        <f>D12-D11</f>
        <v>1</v>
      </c>
      <c r="G12" s="145">
        <f>E12-E11</f>
        <v>121</v>
      </c>
      <c r="H12" s="145">
        <f>F12-F11</f>
        <v>-8</v>
      </c>
      <c r="I12" s="145">
        <f>G12-G11</f>
        <v>-3</v>
      </c>
      <c r="J12" s="145">
        <f>COUNTA($B3:$B12)</f>
        <v>10</v>
      </c>
    </row>
    <row r="13" ht="26" customHeight="1">
      <c r="B13" s="15">
        <v>43895</v>
      </c>
      <c r="C13" s="11">
        <v>590</v>
      </c>
      <c r="D13" s="142">
        <f>'Italy-main'!J14-'Italy-main'!J13</f>
        <v>41</v>
      </c>
      <c r="E13" s="143">
        <v>769</v>
      </c>
      <c r="F13" s="143">
        <f>D13-D12</f>
        <v>13</v>
      </c>
      <c r="G13" s="143">
        <f>E13-E12</f>
        <v>182</v>
      </c>
      <c r="H13" s="143">
        <f>F13-F12</f>
        <v>12</v>
      </c>
      <c r="I13" s="143">
        <f>G13-G12</f>
        <v>61</v>
      </c>
      <c r="J13" s="143">
        <f>COUNTA($B3:$B13)</f>
        <v>11</v>
      </c>
    </row>
    <row r="14" ht="27" customHeight="1">
      <c r="B14" s="21">
        <v>43896</v>
      </c>
      <c r="C14" s="16">
        <v>620</v>
      </c>
      <c r="D14" s="144">
        <f>'Italy-main'!J15-'Italy-main'!J14</f>
        <v>49</v>
      </c>
      <c r="E14" s="145">
        <v>778</v>
      </c>
      <c r="F14" s="145">
        <f>D14-D13</f>
        <v>8</v>
      </c>
      <c r="G14" s="145">
        <f>E14-E13</f>
        <v>9</v>
      </c>
      <c r="H14" s="145">
        <f>F14-F13</f>
        <v>-5</v>
      </c>
      <c r="I14" s="145">
        <f>G14-G13</f>
        <v>-173</v>
      </c>
      <c r="J14" s="145">
        <f>COUNTA($B3:$B14)</f>
        <v>12</v>
      </c>
    </row>
    <row r="15" ht="28" customHeight="1">
      <c r="B15" s="22">
        <v>43897</v>
      </c>
      <c r="C15" s="23">
        <v>1145</v>
      </c>
      <c r="D15" s="142">
        <f>'Italy-main'!J16-'Italy-main'!J15</f>
        <v>36</v>
      </c>
      <c r="E15" s="143">
        <v>1247</v>
      </c>
      <c r="F15" s="143">
        <f>D15-D14</f>
        <v>-13</v>
      </c>
      <c r="G15" s="143">
        <f>E15-E14</f>
        <v>469</v>
      </c>
      <c r="H15" s="143">
        <f>F15-F14</f>
        <v>-21</v>
      </c>
      <c r="I15" s="143">
        <f>G15-G14</f>
        <v>460</v>
      </c>
      <c r="J15" s="143">
        <f>COUNTA($B3:$B15)</f>
        <v>13</v>
      </c>
    </row>
    <row r="16" ht="28" customHeight="1">
      <c r="B16" s="24">
        <v>43898</v>
      </c>
      <c r="C16" s="16">
        <v>1326</v>
      </c>
      <c r="D16" s="144">
        <f>'Italy-main'!J17-'Italy-main'!J16</f>
        <v>133</v>
      </c>
      <c r="E16" s="145">
        <v>1492</v>
      </c>
      <c r="F16" s="145">
        <f>D16-D15</f>
        <v>97</v>
      </c>
      <c r="G16" s="145">
        <f>E16-E15</f>
        <v>245</v>
      </c>
      <c r="H16" s="145">
        <f>F16-F15</f>
        <v>110</v>
      </c>
      <c r="I16" s="145">
        <f>G16-G15</f>
        <v>-224</v>
      </c>
      <c r="J16" s="145">
        <f>COUNTA($B3:$B16)</f>
        <v>14</v>
      </c>
    </row>
    <row r="17" ht="28" customHeight="1">
      <c r="B17" s="22">
        <v>43899</v>
      </c>
      <c r="C17" s="23">
        <v>1598</v>
      </c>
      <c r="D17" s="142">
        <f>'Italy-main'!J18-'Italy-main'!J17</f>
        <v>97</v>
      </c>
      <c r="E17" s="143">
        <v>1797</v>
      </c>
      <c r="F17" s="143">
        <f>D17-D16</f>
        <v>-36</v>
      </c>
      <c r="G17" s="143">
        <f>E17-E16</f>
        <v>305</v>
      </c>
      <c r="H17" s="143">
        <f>F17-F16</f>
        <v>-133</v>
      </c>
      <c r="I17" s="143">
        <f>G17-G16</f>
        <v>60</v>
      </c>
      <c r="J17" s="143">
        <f>COUNTA($B3:$B17)</f>
        <v>15</v>
      </c>
    </row>
    <row r="18" ht="27" customHeight="1">
      <c r="B18" s="35">
        <v>43900</v>
      </c>
      <c r="C18" s="16">
        <v>529</v>
      </c>
      <c r="D18" s="144">
        <f>'Italy-main'!J19-'Italy-main'!J18</f>
        <v>168</v>
      </c>
      <c r="E18" s="145">
        <v>977</v>
      </c>
      <c r="F18" s="145">
        <f>D18-D17</f>
        <v>71</v>
      </c>
      <c r="G18" s="145">
        <f>E18-E17</f>
        <v>-820</v>
      </c>
      <c r="H18" s="145">
        <f>F18-F17</f>
        <v>107</v>
      </c>
      <c r="I18" s="145">
        <f>G18-G17</f>
        <v>-1125</v>
      </c>
      <c r="J18" s="145">
        <f>COUNTA($B3:$B18)</f>
        <v>16</v>
      </c>
    </row>
    <row r="19" ht="26" customHeight="1">
      <c r="B19" s="15">
        <v>43901</v>
      </c>
      <c r="C19" s="11">
        <v>2076</v>
      </c>
      <c r="D19" s="142">
        <f>'Italy-main'!J20-'Italy-main'!J19</f>
        <v>196</v>
      </c>
      <c r="E19" s="143">
        <v>2313</v>
      </c>
      <c r="F19" s="143">
        <f>D19-D18</f>
        <v>28</v>
      </c>
      <c r="G19" s="143">
        <f>E19-E18</f>
        <v>1336</v>
      </c>
      <c r="H19" s="143">
        <f>F19-F18</f>
        <v>-43</v>
      </c>
      <c r="I19" s="143">
        <f>G19-G18</f>
        <v>2156</v>
      </c>
      <c r="J19" s="143">
        <f>COUNTA($B3:$B19)</f>
        <v>17</v>
      </c>
    </row>
    <row r="20" ht="26" customHeight="1">
      <c r="B20" s="15">
        <v>43902</v>
      </c>
      <c r="C20" s="40">
        <v>2249</v>
      </c>
      <c r="D20" s="144">
        <f>'Italy-main'!J21-'Italy-main'!J20</f>
        <v>189</v>
      </c>
      <c r="E20" s="145">
        <v>2651</v>
      </c>
      <c r="F20" s="145">
        <f>D20-D19</f>
        <v>-7</v>
      </c>
      <c r="G20" s="145">
        <f>E20-E19</f>
        <v>338</v>
      </c>
      <c r="H20" s="145">
        <f>F20-F19</f>
        <v>-35</v>
      </c>
      <c r="I20" s="145">
        <f>G20-G19</f>
        <v>-998</v>
      </c>
      <c r="J20" s="145">
        <f>COUNTA($B3:$B20)</f>
        <v>18</v>
      </c>
    </row>
    <row r="21" ht="26" customHeight="1">
      <c r="B21" s="44">
        <v>43903</v>
      </c>
      <c r="C21" s="146">
        <v>2116</v>
      </c>
      <c r="D21" s="142">
        <f>'Italy-main'!J22-'Italy-main'!J21</f>
        <v>250</v>
      </c>
      <c r="E21" s="143">
        <v>2547</v>
      </c>
      <c r="F21" s="143">
        <f>D21-D20</f>
        <v>61</v>
      </c>
      <c r="G21" s="143">
        <f>E21-E20</f>
        <v>-104</v>
      </c>
      <c r="H21" s="143">
        <f>F21-F20</f>
        <v>68</v>
      </c>
      <c r="I21" s="143">
        <f>G21-G20</f>
        <v>-442</v>
      </c>
      <c r="J21" s="143">
        <f>COUNTA($B3:$B21)</f>
        <v>19</v>
      </c>
    </row>
    <row r="22" ht="26" customHeight="1">
      <c r="B22" s="44">
        <v>43904</v>
      </c>
      <c r="C22" s="147">
        <v>2795</v>
      </c>
      <c r="D22" s="144">
        <f>'Italy-main'!J23-'Italy-main'!J22</f>
        <v>175</v>
      </c>
      <c r="E22" s="145">
        <v>3497</v>
      </c>
      <c r="F22" s="145">
        <f>D22-D21</f>
        <v>-75</v>
      </c>
      <c r="G22" s="145">
        <f>E22-E21</f>
        <v>950</v>
      </c>
      <c r="H22" s="145">
        <f>F22-F21</f>
        <v>-136</v>
      </c>
      <c r="I22" s="145">
        <f>G22-G21</f>
        <v>1054</v>
      </c>
      <c r="J22" s="145">
        <f>COUNTA($B3:$B22)</f>
        <v>20</v>
      </c>
    </row>
    <row r="23" ht="26" customHeight="1">
      <c r="B23" s="44">
        <v>43905</v>
      </c>
      <c r="C23" s="146">
        <v>2853</v>
      </c>
      <c r="D23" s="142">
        <f>'Italy-main'!J24-'Italy-main'!J23</f>
        <v>368</v>
      </c>
      <c r="E23" s="143">
        <v>3590</v>
      </c>
      <c r="F23" s="143">
        <f>D23-D22</f>
        <v>193</v>
      </c>
      <c r="G23" s="143">
        <f>E23-E22</f>
        <v>93</v>
      </c>
      <c r="H23" s="143">
        <f>F23-F22</f>
        <v>268</v>
      </c>
      <c r="I23" s="143">
        <f>G23-G22</f>
        <v>-857</v>
      </c>
      <c r="J23" s="143">
        <f>COUNTA($B3:$B23)</f>
        <v>21</v>
      </c>
    </row>
    <row r="24" ht="26" customHeight="1">
      <c r="B24" s="44">
        <v>43906</v>
      </c>
      <c r="C24" s="147">
        <v>2470</v>
      </c>
      <c r="D24" s="144">
        <f>'Italy-main'!J25-'Italy-main'!J24</f>
        <v>349</v>
      </c>
      <c r="E24" s="145">
        <v>3233</v>
      </c>
      <c r="F24" s="145">
        <f>D24-D23</f>
        <v>-19</v>
      </c>
      <c r="G24" s="145">
        <f>E24-E23</f>
        <v>-357</v>
      </c>
      <c r="H24" s="145">
        <f>F24-F23</f>
        <v>-212</v>
      </c>
      <c r="I24" s="145">
        <f>G24-G23</f>
        <v>-450</v>
      </c>
      <c r="J24" s="145">
        <f>COUNTA($B3:$B24)</f>
        <v>22</v>
      </c>
    </row>
    <row r="25" ht="26" customHeight="1">
      <c r="B25" s="44">
        <v>43907</v>
      </c>
      <c r="C25" s="146">
        <v>2989</v>
      </c>
      <c r="D25" s="142">
        <f>'Italy-main'!J26-'Italy-main'!J25</f>
        <v>345</v>
      </c>
      <c r="E25" s="143">
        <v>3526</v>
      </c>
      <c r="F25" s="143">
        <f>D25-D24</f>
        <v>-4</v>
      </c>
      <c r="G25" s="143">
        <f>E25-E24</f>
        <v>293</v>
      </c>
      <c r="H25" s="143">
        <f>F25-F24</f>
        <v>15</v>
      </c>
      <c r="I25" s="143">
        <f>G25-G24</f>
        <v>650</v>
      </c>
      <c r="J25" s="143">
        <f>COUNTA($B3:$B25)</f>
        <v>23</v>
      </c>
    </row>
    <row r="26" ht="26" customHeight="1">
      <c r="B26" s="44">
        <v>43908</v>
      </c>
      <c r="C26" s="147">
        <v>2648</v>
      </c>
      <c r="D26" s="144">
        <f>'Italy-main'!J27-'Italy-main'!J26</f>
        <v>475</v>
      </c>
      <c r="E26" s="145">
        <v>4207</v>
      </c>
      <c r="F26" s="145">
        <f>D26-D25</f>
        <v>130</v>
      </c>
      <c r="G26" s="145">
        <f>E26-E25</f>
        <v>681</v>
      </c>
      <c r="H26" s="145">
        <f>F26-F25</f>
        <v>134</v>
      </c>
      <c r="I26" s="145">
        <f>G26-G25</f>
        <v>388</v>
      </c>
      <c r="J26" s="145">
        <f>COUNTA($B3:$B26)</f>
        <v>24</v>
      </c>
    </row>
    <row r="27" ht="26" customHeight="1">
      <c r="B27" s="44">
        <v>43909</v>
      </c>
      <c r="C27" s="146">
        <v>4480</v>
      </c>
      <c r="D27" s="142">
        <f>'Italy-main'!J28-'Italy-main'!J27</f>
        <v>427</v>
      </c>
      <c r="E27" s="143">
        <v>5322</v>
      </c>
      <c r="F27" s="143">
        <f>D27-D26</f>
        <v>-48</v>
      </c>
      <c r="G27" s="143">
        <f>E27-E26</f>
        <v>1115</v>
      </c>
      <c r="H27" s="143">
        <f>F27-F26</f>
        <v>-178</v>
      </c>
      <c r="I27" s="143">
        <f>G27-G26</f>
        <v>434</v>
      </c>
      <c r="J27" s="143">
        <f>COUNTA($B3:$B27)</f>
        <v>25</v>
      </c>
    </row>
    <row r="28" ht="27" customHeight="1">
      <c r="B28" s="53">
        <v>43910</v>
      </c>
      <c r="C28" s="148">
        <v>4670</v>
      </c>
      <c r="D28" s="144">
        <f>'Italy-main'!J29-'Italy-main'!J28</f>
        <v>627</v>
      </c>
      <c r="E28" s="149">
        <v>5986</v>
      </c>
      <c r="F28" s="145">
        <f>D28-D27</f>
        <v>200</v>
      </c>
      <c r="G28" s="145">
        <f>E28-E27</f>
        <v>664</v>
      </c>
      <c r="H28" s="145">
        <f>F28-F27</f>
        <v>248</v>
      </c>
      <c r="I28" s="145">
        <f>G28-G27</f>
        <v>-451</v>
      </c>
      <c r="J28" s="145">
        <f>COUNTA($B3:$B28)</f>
        <v>26</v>
      </c>
    </row>
    <row r="29" ht="28" customHeight="1">
      <c r="B29" s="58">
        <v>43911</v>
      </c>
      <c r="C29" s="150">
        <v>4821</v>
      </c>
      <c r="D29" s="151">
        <f>'Italy-main'!J30-'Italy-main'!J29</f>
        <v>793</v>
      </c>
      <c r="E29" s="152">
        <v>6557</v>
      </c>
      <c r="F29" s="153">
        <f>D29-D28</f>
        <v>166</v>
      </c>
      <c r="G29" s="143">
        <f>E29-E28</f>
        <v>571</v>
      </c>
      <c r="H29" s="143">
        <f>F29-F28</f>
        <v>-34</v>
      </c>
      <c r="I29" s="143">
        <f>G29-G28</f>
        <v>-93</v>
      </c>
      <c r="J29" s="143">
        <f>COUNTA($B3:$B29)</f>
        <v>27</v>
      </c>
    </row>
    <row r="30" ht="27" customHeight="1">
      <c r="B30" s="64">
        <v>43912</v>
      </c>
      <c r="C30" s="154">
        <v>3957</v>
      </c>
      <c r="D30" s="144">
        <f>'Italy-main'!J31-'Italy-main'!J30</f>
        <v>651</v>
      </c>
      <c r="E30" s="155">
        <v>5560</v>
      </c>
      <c r="F30" s="145">
        <f>D30-D29</f>
        <v>-142</v>
      </c>
      <c r="G30" s="145">
        <f>E30-E29</f>
        <v>-997</v>
      </c>
      <c r="H30" s="145">
        <f>F30-F29</f>
        <v>-308</v>
      </c>
      <c r="I30" s="145">
        <f>G30-G29</f>
        <v>-1568</v>
      </c>
      <c r="J30" s="145">
        <f>COUNTA($B3:$B30)</f>
        <v>28</v>
      </c>
    </row>
    <row r="31" ht="27" customHeight="1">
      <c r="B31" s="66">
        <v>43913</v>
      </c>
      <c r="C31" s="146">
        <v>3780</v>
      </c>
      <c r="D31" s="142">
        <f>'Italy-main'!J32-'Italy-main'!J31</f>
        <v>601</v>
      </c>
      <c r="E31" s="143">
        <v>4789</v>
      </c>
      <c r="F31" s="143">
        <f>D31-D30</f>
        <v>-50</v>
      </c>
      <c r="G31" s="143">
        <f>E31-E30</f>
        <v>-771</v>
      </c>
      <c r="H31" s="143">
        <f>F31-F30</f>
        <v>92</v>
      </c>
      <c r="I31" s="143">
        <f>G31-G30</f>
        <v>226</v>
      </c>
      <c r="J31" s="143">
        <f>COUNTA($B3:$B31)</f>
        <v>29</v>
      </c>
    </row>
    <row r="32" ht="28" customHeight="1">
      <c r="B32" s="67">
        <v>43914</v>
      </c>
      <c r="C32" s="156">
        <v>3612</v>
      </c>
      <c r="D32" s="144">
        <f>'Italy-main'!J33-'Italy-main'!J32</f>
        <v>743</v>
      </c>
      <c r="E32" s="145">
        <v>5249</v>
      </c>
      <c r="F32" s="145">
        <f>D32-D31</f>
        <v>142</v>
      </c>
      <c r="G32" s="145">
        <f>E32-E31</f>
        <v>460</v>
      </c>
      <c r="H32" s="145">
        <f>F32-F31</f>
        <v>192</v>
      </c>
      <c r="I32" s="145">
        <f>G32-G31</f>
        <v>1231</v>
      </c>
      <c r="J32" s="145">
        <f>COUNTA($B3:$B32)</f>
        <v>30</v>
      </c>
    </row>
    <row r="33" ht="27" customHeight="1">
      <c r="B33" s="157">
        <v>43915</v>
      </c>
      <c r="C33" s="146">
        <v>3491</v>
      </c>
      <c r="D33" s="142">
        <f>'Italy-main'!J34-'Italy-main'!J33</f>
        <v>683</v>
      </c>
      <c r="E33" s="143">
        <v>5210</v>
      </c>
      <c r="F33" s="143">
        <f>D33-D32</f>
        <v>-60</v>
      </c>
      <c r="G33" s="143">
        <f>E33-E32</f>
        <v>-39</v>
      </c>
      <c r="H33" s="143">
        <f>F33-F32</f>
        <v>-202</v>
      </c>
      <c r="I33" s="143">
        <f>G33-G32</f>
        <v>-499</v>
      </c>
      <c r="J33" s="143">
        <f>COUNTA($B3:$B33)</f>
        <v>31</v>
      </c>
    </row>
    <row r="34" ht="27" customHeight="1">
      <c r="B34" s="44">
        <v>43916</v>
      </c>
      <c r="C34" s="147">
        <v>4492</v>
      </c>
      <c r="D34" s="158">
        <f>'Italy-main'!J35-'Italy-main'!J34</f>
        <v>662</v>
      </c>
      <c r="E34" s="145">
        <v>6153</v>
      </c>
      <c r="F34" s="145">
        <f>D34-D33</f>
        <v>-21</v>
      </c>
      <c r="G34" s="145">
        <f>E34-E33</f>
        <v>943</v>
      </c>
      <c r="H34" s="145">
        <f>F34-F33</f>
        <v>39</v>
      </c>
      <c r="I34" s="145">
        <f>G34-G33</f>
        <v>982</v>
      </c>
      <c r="J34" s="145">
        <f>COUNTA($B3:$B34)</f>
        <v>32</v>
      </c>
    </row>
    <row r="35" ht="28" customHeight="1">
      <c r="B35" s="44">
        <v>43917</v>
      </c>
      <c r="C35" s="159">
        <v>4401</v>
      </c>
      <c r="D35" s="160">
        <f>'Italy-main'!J36-'Italy-main'!J35</f>
        <v>969</v>
      </c>
      <c r="E35" s="153">
        <v>5959</v>
      </c>
      <c r="F35" s="143">
        <f>D35-D34</f>
        <v>307</v>
      </c>
      <c r="G35" s="143">
        <f>E35-E34</f>
        <v>-194</v>
      </c>
      <c r="H35" s="143">
        <f>F35-F34</f>
        <v>328</v>
      </c>
      <c r="I35" s="143">
        <f>G35-G34</f>
        <v>-1137</v>
      </c>
      <c r="J35" s="143">
        <f>COUNTA($B3:$B35)</f>
        <v>33</v>
      </c>
    </row>
    <row r="36" ht="27" customHeight="1">
      <c r="B36" s="44">
        <v>43918</v>
      </c>
      <c r="C36" s="147">
        <v>3651</v>
      </c>
      <c r="D36" s="161">
        <f>'Italy-main'!J37-'Italy-main'!J36</f>
        <v>889</v>
      </c>
      <c r="E36" s="145">
        <v>5974</v>
      </c>
      <c r="F36" s="145">
        <f>D36-D35</f>
        <v>-80</v>
      </c>
      <c r="G36" s="145">
        <f>E36-E35</f>
        <v>15</v>
      </c>
      <c r="H36" s="145">
        <f>F36-F35</f>
        <v>-387</v>
      </c>
      <c r="I36" s="145">
        <f>G36-G35</f>
        <v>209</v>
      </c>
      <c r="J36" s="145">
        <f>COUNTA($B3:$B36)</f>
        <v>34</v>
      </c>
    </row>
    <row r="37" ht="26" customHeight="1">
      <c r="B37" s="44">
        <v>43919</v>
      </c>
      <c r="C37" s="146">
        <v>3815</v>
      </c>
      <c r="D37" s="142">
        <f>'Italy-main'!J38-'Italy-main'!J37</f>
        <v>756</v>
      </c>
      <c r="E37" s="143">
        <v>5217</v>
      </c>
      <c r="F37" s="143">
        <f>D37-D36</f>
        <v>-133</v>
      </c>
      <c r="G37" s="143">
        <f>E37-E36</f>
        <v>-757</v>
      </c>
      <c r="H37" s="143">
        <f>F37-F36</f>
        <v>-53</v>
      </c>
      <c r="I37" s="143">
        <f>G37-G36</f>
        <v>-772</v>
      </c>
      <c r="J37" s="143">
        <f>COUNTA($B3:$B37)</f>
        <v>35</v>
      </c>
    </row>
    <row r="38" ht="26" customHeight="1">
      <c r="B38" s="44">
        <v>43920</v>
      </c>
      <c r="C38" s="147">
        <v>1648</v>
      </c>
      <c r="D38" s="144">
        <f>'Italy-main'!J39-'Italy-main'!J38</f>
        <v>812</v>
      </c>
      <c r="E38" s="145">
        <v>4050</v>
      </c>
      <c r="F38" s="145">
        <f>D38-D37</f>
        <v>56</v>
      </c>
      <c r="G38" s="145">
        <f>E38-E37</f>
        <v>-1167</v>
      </c>
      <c r="H38" s="145">
        <f>F38-F37</f>
        <v>189</v>
      </c>
      <c r="I38" s="145">
        <f>G38-G37</f>
        <v>-410</v>
      </c>
      <c r="J38" s="145">
        <f>COUNTA($B3:$B38)</f>
        <v>36</v>
      </c>
    </row>
    <row r="39" ht="26" customHeight="1">
      <c r="B39" s="44">
        <v>43921</v>
      </c>
      <c r="C39" s="146">
        <v>2107</v>
      </c>
      <c r="D39" s="142">
        <f>'Italy-main'!J40-'Italy-main'!J39</f>
        <v>837</v>
      </c>
      <c r="E39" s="143">
        <v>4053</v>
      </c>
      <c r="F39" s="143">
        <f>D39-D38</f>
        <v>25</v>
      </c>
      <c r="G39" s="143">
        <f>E39-E38</f>
        <v>3</v>
      </c>
      <c r="H39" s="143">
        <f>F39-F38</f>
        <v>-31</v>
      </c>
      <c r="I39" s="143">
        <f>G39-G38</f>
        <v>1170</v>
      </c>
      <c r="J39" s="143">
        <f>COUNTA($B3:$B39)</f>
        <v>37</v>
      </c>
    </row>
    <row r="40" ht="26" customHeight="1">
      <c r="B40" s="44">
        <v>43922</v>
      </c>
      <c r="C40" s="147">
        <v>2937</v>
      </c>
      <c r="D40" s="144">
        <f>'Italy-main'!J41-'Italy-main'!J40</f>
        <v>727</v>
      </c>
      <c r="E40" s="145">
        <v>4782</v>
      </c>
      <c r="F40" s="145">
        <f>D40-D39</f>
        <v>-110</v>
      </c>
      <c r="G40" s="145">
        <f>E40-E39</f>
        <v>729</v>
      </c>
      <c r="H40" s="145">
        <f>F40-F39</f>
        <v>-135</v>
      </c>
      <c r="I40" s="145">
        <f>G40-G39</f>
        <v>726</v>
      </c>
      <c r="J40" s="145">
        <f>COUNTA($B3:$B40)</f>
        <v>38</v>
      </c>
    </row>
    <row r="41" ht="26" customHeight="1">
      <c r="B41" s="44">
        <v>43923</v>
      </c>
      <c r="C41" s="146">
        <v>2477</v>
      </c>
      <c r="D41" s="142">
        <f>'Italy-main'!J42-'Italy-main'!J41</f>
        <v>760</v>
      </c>
      <c r="E41" s="143">
        <v>4668</v>
      </c>
      <c r="F41" s="143">
        <f>D41-D40</f>
        <v>33</v>
      </c>
      <c r="G41" s="143">
        <f>E41-E40</f>
        <v>-114</v>
      </c>
      <c r="H41" s="143">
        <f>F41-F40</f>
        <v>143</v>
      </c>
      <c r="I41" s="143">
        <f>G41-G40</f>
        <v>-843</v>
      </c>
      <c r="J41" s="143">
        <f>COUNTA($B3:$B41)</f>
        <v>39</v>
      </c>
    </row>
    <row r="42" ht="26" customHeight="1">
      <c r="B42" s="44">
        <v>43924</v>
      </c>
      <c r="C42" s="147">
        <v>2339</v>
      </c>
      <c r="D42" s="144">
        <f>'Italy-main'!J43-'Italy-main'!J42</f>
        <v>766</v>
      </c>
      <c r="E42" s="145">
        <v>4585</v>
      </c>
      <c r="F42" s="145">
        <f>D42-D41</f>
        <v>6</v>
      </c>
      <c r="G42" s="145">
        <f>E42-E41</f>
        <v>-83</v>
      </c>
      <c r="H42" s="145">
        <f>F42-F41</f>
        <v>-27</v>
      </c>
      <c r="I42" s="145">
        <f>G42-G41</f>
        <v>31</v>
      </c>
      <c r="J42" s="145">
        <f>COUNTA($B3:$B42)</f>
        <v>40</v>
      </c>
    </row>
    <row r="43" ht="26" customHeight="1">
      <c r="B43" s="75">
        <v>43925</v>
      </c>
      <c r="C43" s="45">
        <v>2886</v>
      </c>
      <c r="D43" s="162">
        <f>'Italy-main'!J44-'Italy-main'!J43</f>
        <v>681</v>
      </c>
      <c r="E43" s="143">
        <v>4805</v>
      </c>
      <c r="F43" s="143">
        <f>D43-D42</f>
        <v>-85</v>
      </c>
      <c r="G43" s="143">
        <f>E43-E42</f>
        <v>220</v>
      </c>
      <c r="H43" s="143">
        <f>F43-F42</f>
        <v>-91</v>
      </c>
      <c r="I43" s="143">
        <f>G43-G42</f>
        <v>303</v>
      </c>
      <c r="J43" s="143">
        <f>COUNTA($B3:$B43)</f>
        <v>41</v>
      </c>
    </row>
    <row r="44" ht="26" customHeight="1">
      <c r="B44" s="77">
        <v>43926</v>
      </c>
      <c r="C44" s="163">
        <v>2972</v>
      </c>
      <c r="D44" s="144">
        <f>'Italy-main'!J45-'Italy-main'!J44</f>
        <v>525</v>
      </c>
      <c r="E44" s="145">
        <v>4316</v>
      </c>
      <c r="F44" s="145">
        <f>D44-D43</f>
        <v>-156</v>
      </c>
      <c r="G44" s="145">
        <f>E44-E43</f>
        <v>-489</v>
      </c>
      <c r="H44" s="145">
        <f>F44-F43</f>
        <v>-71</v>
      </c>
      <c r="I44" s="145">
        <f>G44-G43</f>
        <v>-709</v>
      </c>
      <c r="J44" s="145">
        <f>COUNTA($B3:$B44)</f>
        <v>42</v>
      </c>
    </row>
    <row r="45" ht="26" customHeight="1">
      <c r="B45" s="77">
        <v>43927</v>
      </c>
      <c r="C45" s="164">
        <v>1941</v>
      </c>
      <c r="D45" s="142">
        <f>'Italy-main'!J46-'Italy-main'!J45</f>
        <v>636</v>
      </c>
      <c r="E45" s="143">
        <v>3599</v>
      </c>
      <c r="F45" s="143">
        <f>D45-D44</f>
        <v>111</v>
      </c>
      <c r="G45" s="143">
        <f>E45-E44</f>
        <v>-717</v>
      </c>
      <c r="H45" s="143">
        <f>F45-F44</f>
        <v>267</v>
      </c>
      <c r="I45" s="143">
        <f>G45-G44</f>
        <v>-228</v>
      </c>
      <c r="J45" s="143">
        <f>COUNTA($B3:$B45)</f>
        <v>43</v>
      </c>
    </row>
    <row r="46" ht="26" customHeight="1">
      <c r="B46" s="77">
        <v>43928</v>
      </c>
      <c r="C46" s="165">
        <v>880</v>
      </c>
      <c r="D46" s="144">
        <f>'Italy-main'!J47-'Italy-main'!J46</f>
        <v>604</v>
      </c>
      <c r="E46" s="145">
        <v>3039</v>
      </c>
      <c r="F46" s="145">
        <f>D46-D45</f>
        <v>-32</v>
      </c>
      <c r="G46" s="145">
        <f>E46-E45</f>
        <v>-560</v>
      </c>
      <c r="H46" s="145">
        <f>F46-F45</f>
        <v>-143</v>
      </c>
      <c r="I46" s="145">
        <f>G46-G45</f>
        <v>157</v>
      </c>
      <c r="J46" s="145">
        <f>COUNTA($B3:$B46)</f>
        <v>44</v>
      </c>
    </row>
    <row r="47" ht="26" customHeight="1">
      <c r="B47" s="77">
        <v>43929</v>
      </c>
      <c r="C47" s="164">
        <v>1195</v>
      </c>
      <c r="D47" s="142">
        <f>'Italy-main'!J48-'Italy-main'!J47</f>
        <v>542</v>
      </c>
      <c r="E47" s="143">
        <v>3836</v>
      </c>
      <c r="F47" s="143">
        <f>D47-D46</f>
        <v>-62</v>
      </c>
      <c r="G47" s="143">
        <f>E47-E46</f>
        <v>797</v>
      </c>
      <c r="H47" s="143">
        <f>F47-F46</f>
        <v>-30</v>
      </c>
      <c r="I47" s="143">
        <f>G47-G46</f>
        <v>1357</v>
      </c>
      <c r="J47" s="166"/>
    </row>
    <row r="48" ht="26" customHeight="1">
      <c r="B48" s="77">
        <v>43930</v>
      </c>
      <c r="C48" s="165">
        <v>1615</v>
      </c>
      <c r="D48" s="144">
        <f>'Italy-main'!J49-'Italy-main'!J48</f>
        <v>610</v>
      </c>
      <c r="E48" s="145">
        <v>4204</v>
      </c>
      <c r="F48" s="145">
        <f>D48-D47</f>
        <v>68</v>
      </c>
      <c r="G48" s="145">
        <f>E48-E47</f>
        <v>368</v>
      </c>
      <c r="H48" s="145">
        <f>F48-F47</f>
        <v>130</v>
      </c>
      <c r="I48" s="145">
        <f>G48-G47</f>
        <v>-429</v>
      </c>
      <c r="J48" s="167"/>
    </row>
    <row r="49" ht="26" customHeight="1">
      <c r="B49" s="77">
        <v>43931</v>
      </c>
      <c r="C49" s="164">
        <v>1396</v>
      </c>
      <c r="D49" s="142">
        <f>'Italy-main'!J50-'Italy-main'!J49</f>
        <v>570</v>
      </c>
      <c r="E49" s="143">
        <v>3951</v>
      </c>
      <c r="F49" s="143">
        <f>D49-D48</f>
        <v>-40</v>
      </c>
      <c r="G49" s="143">
        <f>E49-E48</f>
        <v>-253</v>
      </c>
      <c r="H49" s="143">
        <f>F49-F48</f>
        <v>-108</v>
      </c>
      <c r="I49" s="143">
        <f>G49-G48</f>
        <v>-621</v>
      </c>
      <c r="J49" s="166"/>
    </row>
    <row r="50" ht="26" customHeight="1">
      <c r="B50" s="77">
        <v>43932</v>
      </c>
      <c r="C50" s="165">
        <v>1996</v>
      </c>
      <c r="D50" s="144">
        <f>'Italy-main'!J51-'Italy-main'!J50</f>
        <v>619</v>
      </c>
      <c r="E50" s="145">
        <v>4694</v>
      </c>
      <c r="F50" s="145">
        <f>D50-D49</f>
        <v>49</v>
      </c>
      <c r="G50" s="145">
        <f>E50-E49</f>
        <v>743</v>
      </c>
      <c r="H50" s="145">
        <f>F50-F49</f>
        <v>89</v>
      </c>
      <c r="I50" s="145">
        <f>G50-G49</f>
        <v>996</v>
      </c>
      <c r="J50" s="167"/>
    </row>
    <row r="51" ht="26" customHeight="1">
      <c r="B51" s="77">
        <v>43933</v>
      </c>
      <c r="C51" s="164">
        <v>1984</v>
      </c>
      <c r="D51" s="142">
        <f>'Italy-main'!J52-'Italy-main'!J51</f>
        <v>431</v>
      </c>
      <c r="E51" s="143">
        <v>4092</v>
      </c>
      <c r="F51" s="143">
        <f>D51-D50</f>
        <v>-188</v>
      </c>
      <c r="G51" s="143">
        <f>E51-E50</f>
        <v>-602</v>
      </c>
      <c r="H51" s="143">
        <f>F51-F50</f>
        <v>-237</v>
      </c>
      <c r="I51" s="143">
        <f>G51-G50</f>
        <v>-1345</v>
      </c>
      <c r="J51" s="166"/>
    </row>
    <row r="52" ht="26" customHeight="1">
      <c r="B52" s="77">
        <v>43934</v>
      </c>
      <c r="C52" s="165">
        <v>1363</v>
      </c>
      <c r="D52" s="144">
        <f>'Italy-main'!J53-'Italy-main'!J52</f>
        <v>566</v>
      </c>
      <c r="E52" s="145">
        <v>3153</v>
      </c>
      <c r="F52" s="145">
        <f>D52-D51</f>
        <v>135</v>
      </c>
      <c r="G52" s="145">
        <f>E52-E51</f>
        <v>-939</v>
      </c>
      <c r="H52" s="145">
        <f>F52-F51</f>
        <v>323</v>
      </c>
      <c r="I52" s="145">
        <f>G52-G51</f>
        <v>-337</v>
      </c>
      <c r="J52" s="167"/>
    </row>
    <row r="53" ht="26" customHeight="1">
      <c r="B53" s="77">
        <v>43935</v>
      </c>
      <c r="C53" s="164">
        <v>675</v>
      </c>
      <c r="D53" s="142">
        <f>'Italy-main'!J54-'Italy-main'!J53</f>
        <v>602</v>
      </c>
      <c r="E53" s="143">
        <v>2972</v>
      </c>
      <c r="F53" s="143">
        <f>D53-D52</f>
        <v>36</v>
      </c>
      <c r="G53" s="143">
        <f>E53-E52</f>
        <v>-181</v>
      </c>
      <c r="H53" s="143">
        <f>F53-F52</f>
        <v>-99</v>
      </c>
      <c r="I53" s="143">
        <f>G53-G52</f>
        <v>758</v>
      </c>
      <c r="J53" s="166"/>
    </row>
    <row r="54" ht="26" customHeight="1">
      <c r="B54" s="77">
        <v>43936</v>
      </c>
      <c r="C54" s="165">
        <v>1127</v>
      </c>
      <c r="D54" s="144">
        <f>'Italy-main'!J55-'Italy-main'!J54</f>
        <v>578</v>
      </c>
      <c r="E54" s="145">
        <v>2667</v>
      </c>
      <c r="F54" s="145">
        <f>D54-D53</f>
        <v>-24</v>
      </c>
      <c r="G54" s="145">
        <f>E54-E53</f>
        <v>-305</v>
      </c>
      <c r="H54" s="145">
        <f>F54-F53</f>
        <v>-60</v>
      </c>
      <c r="I54" s="145">
        <f>G54-G53</f>
        <v>-124</v>
      </c>
      <c r="J54" s="167"/>
    </row>
    <row r="55" ht="26" customHeight="1">
      <c r="B55" s="77">
        <v>43937</v>
      </c>
      <c r="C55" s="164">
        <v>1189</v>
      </c>
      <c r="D55" s="142">
        <f>'Italy-main'!J56-'Italy-main'!J55</f>
        <v>525</v>
      </c>
      <c r="E55" s="143">
        <v>3786</v>
      </c>
      <c r="F55" s="143">
        <f>D55-D54</f>
        <v>-53</v>
      </c>
      <c r="G55" s="143">
        <f>E55-E54</f>
        <v>1119</v>
      </c>
      <c r="H55" s="143">
        <f>F55-F54</f>
        <v>-29</v>
      </c>
      <c r="I55" s="143">
        <f>G55-G54</f>
        <v>1424</v>
      </c>
      <c r="J55" s="166"/>
    </row>
    <row r="56" ht="24.65" customHeight="1">
      <c r="B56" s="77">
        <v>43938</v>
      </c>
      <c r="C56" s="168">
        <v>355</v>
      </c>
      <c r="D56" s="144">
        <f>'Italy-main'!J57-'Italy-main'!J56</f>
        <v>575</v>
      </c>
      <c r="E56" s="145">
        <v>3493</v>
      </c>
      <c r="F56" s="145">
        <f>D56-D55</f>
        <v>50</v>
      </c>
      <c r="G56" s="145">
        <f>E56-E55</f>
        <v>-293</v>
      </c>
      <c r="H56" s="145">
        <f>F56-F55</f>
        <v>103</v>
      </c>
      <c r="I56" s="145">
        <f>G56-G55</f>
        <v>-1412</v>
      </c>
      <c r="J56" s="167"/>
    </row>
    <row r="57" ht="26" customHeight="1">
      <c r="B57" s="77">
        <v>43939</v>
      </c>
      <c r="C57" s="164">
        <v>809</v>
      </c>
      <c r="D57" s="142">
        <f>'Italy-main'!J58-'Italy-main'!J57</f>
        <v>482</v>
      </c>
      <c r="E57" s="143">
        <v>3491</v>
      </c>
      <c r="F57" s="143">
        <f>D57-D56</f>
        <v>-93</v>
      </c>
      <c r="G57" s="143">
        <f>E57-E56</f>
        <v>-2</v>
      </c>
      <c r="H57" s="143">
        <f>F57-F56</f>
        <v>-143</v>
      </c>
      <c r="I57" s="143">
        <f>G57-G56</f>
        <v>291</v>
      </c>
      <c r="J57" s="166"/>
    </row>
    <row r="58" ht="26" customHeight="1">
      <c r="B58" s="77">
        <v>43940</v>
      </c>
      <c r="C58" s="165">
        <v>486</v>
      </c>
      <c r="D58" s="144">
        <f>'Italy-main'!J59-'Italy-main'!J58</f>
        <v>433</v>
      </c>
      <c r="E58" s="145">
        <v>3047</v>
      </c>
      <c r="F58" s="145">
        <f>D58-D57</f>
        <v>-49</v>
      </c>
      <c r="G58" s="145">
        <f>E58-E57</f>
        <v>-444</v>
      </c>
      <c r="H58" s="145">
        <f>F58-F57</f>
        <v>44</v>
      </c>
      <c r="I58" s="145">
        <f>G58-G57</f>
        <v>-442</v>
      </c>
      <c r="J58" s="167"/>
    </row>
    <row r="59" ht="26" customHeight="1">
      <c r="B59" s="77">
        <v>43941</v>
      </c>
      <c r="C59" s="164">
        <v>-20</v>
      </c>
      <c r="D59" s="142">
        <f>'Italy-main'!J60-'Italy-main'!J59</f>
        <v>454</v>
      </c>
      <c r="E59" s="143">
        <v>2256</v>
      </c>
      <c r="F59" s="143">
        <f>D59-D58</f>
        <v>21</v>
      </c>
      <c r="G59" s="143">
        <f>E59-E58</f>
        <v>-791</v>
      </c>
      <c r="H59" s="143">
        <f>F59-F58</f>
        <v>70</v>
      </c>
      <c r="I59" s="143">
        <f>G59-G58</f>
        <v>-347</v>
      </c>
      <c r="J59" s="166"/>
    </row>
    <row r="60" ht="26" customHeight="1">
      <c r="B60" s="77">
        <v>43942</v>
      </c>
      <c r="C60" s="165">
        <v>-528</v>
      </c>
      <c r="D60" s="144">
        <f>'Italy-main'!J61-'Italy-main'!J60</f>
        <v>534</v>
      </c>
      <c r="E60" s="145">
        <v>2729</v>
      </c>
      <c r="F60" s="145">
        <f>D60-D59</f>
        <v>80</v>
      </c>
      <c r="G60" s="145">
        <f>E60-E59</f>
        <v>473</v>
      </c>
      <c r="H60" s="145">
        <f>F60-F59</f>
        <v>59</v>
      </c>
      <c r="I60" s="145">
        <f>G60-G59</f>
        <v>1264</v>
      </c>
      <c r="J60" s="167"/>
    </row>
    <row r="61" ht="26" customHeight="1">
      <c r="B61" s="77">
        <v>43943</v>
      </c>
      <c r="C61" s="164">
        <v>-10</v>
      </c>
      <c r="D61" s="142">
        <f>'Italy-main'!J62-'Italy-main'!J61</f>
        <v>437</v>
      </c>
      <c r="E61" s="143">
        <v>3370</v>
      </c>
      <c r="F61" s="143">
        <f>D61-D60</f>
        <v>-97</v>
      </c>
      <c r="G61" s="143">
        <f>E61-E60</f>
        <v>641</v>
      </c>
      <c r="H61" s="143">
        <f>F61-F60</f>
        <v>-177</v>
      </c>
      <c r="I61" s="143">
        <f>G61-G60</f>
        <v>168</v>
      </c>
      <c r="J61" s="166"/>
    </row>
    <row r="62" ht="26" customHeight="1">
      <c r="B62" s="77">
        <v>43944</v>
      </c>
      <c r="C62" s="165">
        <v>-851</v>
      </c>
      <c r="D62" s="144">
        <f>'Italy-main'!J63-'Italy-main'!J62</f>
        <v>464</v>
      </c>
      <c r="E62" s="145">
        <v>2646</v>
      </c>
      <c r="F62" s="145">
        <f>D62-D61</f>
        <v>27</v>
      </c>
      <c r="G62" s="145">
        <f>E62-E61</f>
        <v>-724</v>
      </c>
      <c r="H62" s="145">
        <f>F62-F61</f>
        <v>124</v>
      </c>
      <c r="I62" s="145">
        <f>G62-G61</f>
        <v>-1365</v>
      </c>
      <c r="J62" s="167"/>
    </row>
    <row r="63" ht="26" customHeight="1">
      <c r="B63" s="77">
        <v>43945</v>
      </c>
      <c r="C63" s="164">
        <v>-321</v>
      </c>
      <c r="D63" s="142">
        <f>'Italy-main'!J64-'Italy-main'!J63</f>
        <v>420</v>
      </c>
      <c r="E63" s="143">
        <v>3021</v>
      </c>
      <c r="F63" s="143">
        <f>D63-D62</f>
        <v>-44</v>
      </c>
      <c r="G63" s="143">
        <f>E63-E62</f>
        <v>375</v>
      </c>
      <c r="H63" s="143">
        <f>F63-F62</f>
        <v>-71</v>
      </c>
      <c r="I63" s="143">
        <f>G63-G62</f>
        <v>1099</v>
      </c>
      <c r="J63" s="166"/>
    </row>
    <row r="64" ht="26" customHeight="1">
      <c r="B64" s="77">
        <v>43946</v>
      </c>
      <c r="C64" s="165">
        <v>-680</v>
      </c>
      <c r="D64" s="144">
        <f>'Italy-main'!J65-'Italy-main'!J64</f>
        <v>415</v>
      </c>
      <c r="E64" s="145">
        <v>2357</v>
      </c>
      <c r="F64" s="145">
        <f>D64-D63</f>
        <v>-5</v>
      </c>
      <c r="G64" s="145">
        <f>E64-E63</f>
        <v>-664</v>
      </c>
      <c r="H64" s="145">
        <f>F64-F63</f>
        <v>39</v>
      </c>
      <c r="I64" s="145">
        <f>G64-G63</f>
        <v>-1039</v>
      </c>
      <c r="J64" s="167"/>
    </row>
    <row r="65" ht="26" customHeight="1">
      <c r="B65" s="77">
        <v>43947</v>
      </c>
      <c r="C65" s="164">
        <v>256</v>
      </c>
      <c r="D65" s="142">
        <f>'Italy-main'!J66-'Italy-main'!J65</f>
        <v>260</v>
      </c>
      <c r="E65" s="143">
        <v>2324</v>
      </c>
      <c r="F65" s="143">
        <f>D65-D64</f>
        <v>-155</v>
      </c>
      <c r="G65" s="143">
        <f>E65-E64</f>
        <v>-33</v>
      </c>
      <c r="H65" s="143">
        <f>F65-F64</f>
        <v>-150</v>
      </c>
      <c r="I65" s="143">
        <f>G65-G64</f>
        <v>631</v>
      </c>
      <c r="J65" s="166"/>
    </row>
    <row r="66" ht="26" customHeight="1">
      <c r="B66" s="77">
        <v>43948</v>
      </c>
      <c r="C66" s="165">
        <v>-290</v>
      </c>
      <c r="D66" s="144">
        <f>'Italy-main'!J67-'Italy-main'!J66</f>
        <v>333</v>
      </c>
      <c r="E66" s="145">
        <v>1739</v>
      </c>
      <c r="F66" s="145">
        <f>D66-D65</f>
        <v>73</v>
      </c>
      <c r="G66" s="145">
        <f>E66-E65</f>
        <v>-585</v>
      </c>
      <c r="H66" s="145">
        <f>F66-F65</f>
        <v>228</v>
      </c>
      <c r="I66" s="145">
        <f>G66-G65</f>
        <v>-552</v>
      </c>
      <c r="J66" s="167"/>
    </row>
    <row r="67" ht="26" customHeight="1">
      <c r="B67" s="77">
        <v>43949</v>
      </c>
      <c r="C67" s="164">
        <v>-608</v>
      </c>
      <c r="D67" s="142">
        <f>'Italy-main'!J68-'Italy-main'!J67</f>
        <v>382</v>
      </c>
      <c r="E67" s="143">
        <v>2091</v>
      </c>
      <c r="F67" s="143">
        <f>D67-D66</f>
        <v>49</v>
      </c>
      <c r="G67" s="143">
        <f>E67-E66</f>
        <v>352</v>
      </c>
      <c r="H67" s="143">
        <f>F67-F66</f>
        <v>-24</v>
      </c>
      <c r="I67" s="143">
        <f>G67-G66</f>
        <v>937</v>
      </c>
      <c r="J67" s="166"/>
    </row>
    <row r="68" ht="26" customHeight="1">
      <c r="B68" s="77">
        <v>43950</v>
      </c>
      <c r="C68" s="165">
        <v>-548</v>
      </c>
      <c r="D68" s="144">
        <f>'Italy-main'!J69-'Italy-main'!J68</f>
        <v>323</v>
      </c>
      <c r="E68" s="145">
        <v>2086</v>
      </c>
      <c r="F68" s="145">
        <f>D68-D67</f>
        <v>-59</v>
      </c>
      <c r="G68" s="145">
        <f>E68-E67</f>
        <v>-5</v>
      </c>
      <c r="H68" s="145">
        <f>F68-F67</f>
        <v>-108</v>
      </c>
      <c r="I68" s="145">
        <f>G68-G67</f>
        <v>-357</v>
      </c>
      <c r="J68" s="167"/>
    </row>
    <row r="69" ht="26" customHeight="1">
      <c r="B69" s="77">
        <v>43951</v>
      </c>
      <c r="C69" s="164">
        <v>-3106</v>
      </c>
      <c r="D69" s="142">
        <f>'Italy-main'!J70-'Italy-main'!J69</f>
        <v>285</v>
      </c>
      <c r="E69" s="143">
        <v>1872</v>
      </c>
      <c r="F69" s="143">
        <f>D69-D68</f>
        <v>-38</v>
      </c>
      <c r="G69" s="143">
        <f>E69-E68</f>
        <v>-214</v>
      </c>
      <c r="H69" s="143">
        <f>F69-F68</f>
        <v>21</v>
      </c>
      <c r="I69" s="143">
        <f>G69-G68</f>
        <v>-209</v>
      </c>
      <c r="J69" s="166"/>
    </row>
    <row r="70" ht="26" customHeight="1">
      <c r="B70" s="77">
        <v>43952</v>
      </c>
      <c r="C70" s="165">
        <v>-608</v>
      </c>
      <c r="D70" s="144">
        <f>'Italy-main'!J71-'Italy-main'!J70</f>
        <v>269</v>
      </c>
      <c r="E70" s="145">
        <v>1965</v>
      </c>
      <c r="F70" s="145">
        <f>D70-D69</f>
        <v>-16</v>
      </c>
      <c r="G70" s="145">
        <f>E70-E69</f>
        <v>93</v>
      </c>
      <c r="H70" s="145">
        <f>F70-F69</f>
        <v>22</v>
      </c>
      <c r="I70" s="145">
        <f>G70-G69</f>
        <v>307</v>
      </c>
      <c r="J70" s="167"/>
    </row>
    <row r="71" ht="26" customHeight="1">
      <c r="B71" s="77">
        <v>43953</v>
      </c>
      <c r="C71" s="164">
        <v>-239</v>
      </c>
      <c r="D71" s="142">
        <f>'Italy-main'!J72-'Italy-main'!J71</f>
        <v>474</v>
      </c>
      <c r="E71" s="143">
        <v>1900</v>
      </c>
      <c r="F71" s="143">
        <f>D71-D70</f>
        <v>205</v>
      </c>
      <c r="G71" s="143">
        <f>E71-E70</f>
        <v>-65</v>
      </c>
      <c r="H71" s="143">
        <f>F71-F70</f>
        <v>221</v>
      </c>
      <c r="I71" s="143">
        <f>G71-G70</f>
        <v>-158</v>
      </c>
      <c r="J71" s="166"/>
    </row>
    <row r="72" ht="26" customHeight="1">
      <c r="B72" s="77">
        <v>43954</v>
      </c>
      <c r="C72" s="165">
        <v>-525</v>
      </c>
      <c r="D72" s="144">
        <f>'Italy-main'!J73-'Italy-main'!J72</f>
        <v>174</v>
      </c>
      <c r="E72" s="145">
        <v>1389</v>
      </c>
      <c r="F72" s="145">
        <f>D72-D71</f>
        <v>-300</v>
      </c>
      <c r="G72" s="145">
        <f>E72-E71</f>
        <v>-511</v>
      </c>
      <c r="H72" s="145">
        <f>F72-F71</f>
        <v>-505</v>
      </c>
      <c r="I72" s="145">
        <f>G72-G71</f>
        <v>-446</v>
      </c>
      <c r="J72" s="167"/>
    </row>
    <row r="73" ht="26" customHeight="1">
      <c r="B73" s="77">
        <v>43955</v>
      </c>
      <c r="C73" s="164">
        <v>-199</v>
      </c>
      <c r="D73" s="142">
        <f>'Italy-main'!J74-'Italy-main'!J73</f>
        <v>195</v>
      </c>
      <c r="E73" s="143">
        <v>1221</v>
      </c>
      <c r="F73" s="143">
        <f>D73-D72</f>
        <v>21</v>
      </c>
      <c r="G73" s="143">
        <f>E73-E72</f>
        <v>-168</v>
      </c>
      <c r="H73" s="143">
        <f>F73-F72</f>
        <v>321</v>
      </c>
      <c r="I73" s="143">
        <f>G73-G72</f>
        <v>343</v>
      </c>
      <c r="J73" s="166"/>
    </row>
    <row r="74" ht="26" customHeight="1">
      <c r="B74" s="77">
        <v>43956</v>
      </c>
      <c r="C74" s="165">
        <v>-1513</v>
      </c>
      <c r="D74" s="144">
        <f>'Italy-main'!J75-'Italy-main'!J74</f>
        <v>236</v>
      </c>
      <c r="E74" s="145">
        <v>1075</v>
      </c>
      <c r="F74" s="145">
        <f>D74-D73</f>
        <v>41</v>
      </c>
      <c r="G74" s="145">
        <f>E74-E73</f>
        <v>-146</v>
      </c>
      <c r="H74" s="145">
        <f>F74-F73</f>
        <v>20</v>
      </c>
      <c r="I74" s="145">
        <f>G74-G73</f>
        <v>22</v>
      </c>
      <c r="J74" s="167"/>
    </row>
    <row r="75" ht="26" customHeight="1">
      <c r="B75" s="77">
        <v>43957</v>
      </c>
      <c r="C75" s="164">
        <v>-6939</v>
      </c>
      <c r="D75" s="142">
        <f>'Italy-main'!J76-'Italy-main'!J75</f>
        <v>369</v>
      </c>
      <c r="E75" s="143">
        <v>1444</v>
      </c>
      <c r="F75" s="143">
        <f>D75-D74</f>
        <v>133</v>
      </c>
      <c r="G75" s="143">
        <f>E75-E74</f>
        <v>369</v>
      </c>
      <c r="H75" s="143">
        <f>F75-F74</f>
        <v>92</v>
      </c>
      <c r="I75" s="143">
        <f>G75-G74</f>
        <v>515</v>
      </c>
      <c r="J75" s="166"/>
    </row>
    <row r="76" ht="26" customHeight="1">
      <c r="B76" s="77">
        <v>43958</v>
      </c>
      <c r="C76" s="165">
        <v>-1904</v>
      </c>
      <c r="D76" s="144">
        <f>'Italy-main'!J77-'Italy-main'!J76</f>
        <v>274</v>
      </c>
      <c r="E76" s="145">
        <v>1401</v>
      </c>
      <c r="F76" s="145">
        <f>D76-D75</f>
        <v>-95</v>
      </c>
      <c r="G76" s="145">
        <f>E76-E75</f>
        <v>-43</v>
      </c>
      <c r="H76" s="145">
        <f>F76-F75</f>
        <v>-228</v>
      </c>
      <c r="I76" s="145">
        <f>G76-G75</f>
        <v>-412</v>
      </c>
      <c r="J76" s="167"/>
    </row>
    <row r="77" ht="26" customHeight="1">
      <c r="B77" s="77">
        <v>43959</v>
      </c>
      <c r="C77" s="164">
        <v>-1663</v>
      </c>
      <c r="D77" s="142">
        <f>'Italy-main'!J78-'Italy-main'!J77</f>
        <v>243</v>
      </c>
      <c r="E77" s="143">
        <v>1327</v>
      </c>
      <c r="F77" s="143">
        <f>D77-D76</f>
        <v>-31</v>
      </c>
      <c r="G77" s="143">
        <f>E77-E76</f>
        <v>-74</v>
      </c>
      <c r="H77" s="143">
        <f>F77-F76</f>
        <v>64</v>
      </c>
      <c r="I77" s="143">
        <f>G77-G76</f>
        <v>-31</v>
      </c>
      <c r="J77" s="166"/>
    </row>
    <row r="78" ht="26" customHeight="1">
      <c r="B78" s="77">
        <v>43960</v>
      </c>
      <c r="C78" s="165">
        <v>-3119</v>
      </c>
      <c r="D78" s="144">
        <f>'Italy-main'!J79-'Italy-main'!J78</f>
        <v>194</v>
      </c>
      <c r="E78" s="145">
        <v>1083</v>
      </c>
      <c r="F78" s="145">
        <f>D78-D77</f>
        <v>-49</v>
      </c>
      <c r="G78" s="145">
        <f>E78-E77</f>
        <v>-244</v>
      </c>
      <c r="H78" s="145">
        <f>F78-F77</f>
        <v>-18</v>
      </c>
      <c r="I78" s="145">
        <f>G78-G77</f>
        <v>-170</v>
      </c>
      <c r="J78" s="167"/>
    </row>
    <row r="79" ht="26" customHeight="1">
      <c r="B79" s="77">
        <v>43961</v>
      </c>
      <c r="C79" s="164">
        <v>-1518</v>
      </c>
      <c r="D79" s="142">
        <f>'Italy-main'!J80-'Italy-main'!J79</f>
        <v>165</v>
      </c>
      <c r="E79" s="143">
        <v>802</v>
      </c>
      <c r="F79" s="143">
        <f>D79-D78</f>
        <v>-29</v>
      </c>
      <c r="G79" s="143">
        <f>E79-E78</f>
        <v>-281</v>
      </c>
      <c r="H79" s="143">
        <f>F79-F78</f>
        <v>20</v>
      </c>
      <c r="I79" s="143">
        <f>G79-G78</f>
        <v>-37</v>
      </c>
      <c r="J79" s="166"/>
    </row>
    <row r="80" ht="26" customHeight="1">
      <c r="B80" s="77">
        <v>43962</v>
      </c>
      <c r="C80" s="165">
        <v>-836</v>
      </c>
      <c r="D80" s="144">
        <f>'Italy-main'!J81-'Italy-main'!J80</f>
        <v>179</v>
      </c>
      <c r="E80" s="145">
        <v>744</v>
      </c>
      <c r="F80" s="145">
        <f>D80-D79</f>
        <v>14</v>
      </c>
      <c r="G80" s="145">
        <f>E80-E79</f>
        <v>-58</v>
      </c>
      <c r="H80" s="145">
        <f>F80-F79</f>
        <v>43</v>
      </c>
      <c r="I80" s="145">
        <f>G80-G79</f>
        <v>223</v>
      </c>
      <c r="J80" s="167"/>
    </row>
    <row r="81" ht="26" customHeight="1">
      <c r="B81" s="77">
        <v>43963</v>
      </c>
      <c r="C81" s="164">
        <v>-1222</v>
      </c>
      <c r="D81" s="142">
        <f>'Italy-main'!J82-'Italy-main'!J81</f>
        <v>172</v>
      </c>
      <c r="E81" s="143">
        <v>1402</v>
      </c>
      <c r="F81" s="143">
        <f>D81-D80</f>
        <v>-7</v>
      </c>
      <c r="G81" s="143">
        <f>E81-E80</f>
        <v>658</v>
      </c>
      <c r="H81" s="143">
        <f>F81-F80</f>
        <v>-21</v>
      </c>
      <c r="I81" s="143">
        <f>G81-G80</f>
        <v>716</v>
      </c>
      <c r="J81" s="166"/>
    </row>
    <row r="82" ht="26" customHeight="1">
      <c r="B82" s="77">
        <v>43964</v>
      </c>
      <c r="C82" s="165">
        <v>-2809</v>
      </c>
      <c r="D82" s="144">
        <f>'Italy-main'!J83-'Italy-main'!J82</f>
        <v>195</v>
      </c>
      <c r="E82" s="145">
        <v>888</v>
      </c>
      <c r="F82" s="145">
        <f>D82-D81</f>
        <v>23</v>
      </c>
      <c r="G82" s="145">
        <f>E82-E81</f>
        <v>-514</v>
      </c>
      <c r="H82" s="145">
        <f>F82-F81</f>
        <v>30</v>
      </c>
      <c r="I82" s="145">
        <f>G82-G81</f>
        <v>-1172</v>
      </c>
      <c r="J82" s="167"/>
    </row>
    <row r="83" ht="26" customHeight="1">
      <c r="B83" s="77">
        <v>43965</v>
      </c>
      <c r="C83" s="164">
        <v>-2017</v>
      </c>
      <c r="D83" s="142">
        <f>'Italy-main'!J84-'Italy-main'!J83</f>
        <v>262</v>
      </c>
      <c r="E83" s="143">
        <v>992</v>
      </c>
      <c r="F83" s="143">
        <f>D83-D82</f>
        <v>67</v>
      </c>
      <c r="G83" s="143">
        <f>E83-E82</f>
        <v>104</v>
      </c>
      <c r="H83" s="143">
        <f>F83-F82</f>
        <v>44</v>
      </c>
      <c r="I83" s="143">
        <f>G83-G82</f>
        <v>618</v>
      </c>
      <c r="J83" s="166"/>
    </row>
    <row r="84" ht="26" customHeight="1">
      <c r="B84" s="77">
        <v>43966</v>
      </c>
      <c r="C84" s="165">
        <v>-4370</v>
      </c>
      <c r="D84" s="144">
        <f>'Italy-main'!J85-'Italy-main'!J84</f>
        <v>242</v>
      </c>
      <c r="E84" s="145">
        <v>789</v>
      </c>
      <c r="F84" s="145">
        <f>D84-D83</f>
        <v>-20</v>
      </c>
      <c r="G84" s="145">
        <f>E84-E83</f>
        <v>-203</v>
      </c>
      <c r="H84" s="145">
        <f>F84-F83</f>
        <v>-87</v>
      </c>
      <c r="I84" s="145">
        <f>G84-G83</f>
        <v>-307</v>
      </c>
      <c r="J84" s="167"/>
    </row>
    <row r="85" ht="26" customHeight="1">
      <c r="B85" s="77">
        <v>43967</v>
      </c>
      <c r="C85" s="164">
        <v>-1883</v>
      </c>
      <c r="D85" s="142">
        <f>'Italy-main'!J86-'Italy-main'!J85</f>
        <v>153</v>
      </c>
      <c r="E85" s="143">
        <v>875</v>
      </c>
      <c r="F85" s="143">
        <f>D85-D84</f>
        <v>-89</v>
      </c>
      <c r="G85" s="143">
        <f>E85-E84</f>
        <v>86</v>
      </c>
      <c r="H85" s="143">
        <f>F85-F84</f>
        <v>-69</v>
      </c>
      <c r="I85" s="143">
        <f>G85-G84</f>
        <v>289</v>
      </c>
      <c r="J85" s="166"/>
    </row>
    <row r="86" ht="26" customHeight="1">
      <c r="B86" s="77">
        <v>43968</v>
      </c>
      <c r="C86" s="165">
        <v>-1836</v>
      </c>
      <c r="D86" s="144">
        <f>'Italy-main'!J87-'Italy-main'!J86</f>
        <v>145</v>
      </c>
      <c r="E86" s="145">
        <v>675</v>
      </c>
      <c r="F86" s="145">
        <f>D86-D85</f>
        <v>-8</v>
      </c>
      <c r="G86" s="145">
        <f>E86-E85</f>
        <v>-200</v>
      </c>
      <c r="H86" s="145">
        <f>F86-F85</f>
        <v>81</v>
      </c>
      <c r="I86" s="145">
        <f>G86-G85</f>
        <v>-286</v>
      </c>
      <c r="J86" s="167"/>
    </row>
    <row r="87" ht="26" customHeight="1">
      <c r="B87" s="77">
        <v>43969</v>
      </c>
      <c r="C87" s="164">
        <v>-1798</v>
      </c>
      <c r="D87" s="142">
        <f>'Italy-main'!J88-'Italy-main'!J87</f>
        <v>99</v>
      </c>
      <c r="E87" s="143">
        <v>451</v>
      </c>
      <c r="F87" s="143">
        <f>D87-D86</f>
        <v>-46</v>
      </c>
      <c r="G87" s="143">
        <f>E87-E86</f>
        <v>-224</v>
      </c>
      <c r="H87" s="143">
        <f>F87-F86</f>
        <v>-38</v>
      </c>
      <c r="I87" s="143">
        <f>G87-G86</f>
        <v>-24</v>
      </c>
      <c r="J87" s="166"/>
    </row>
    <row r="88" ht="26" customHeight="1">
      <c r="B88" s="77">
        <v>43970</v>
      </c>
      <c r="C88" s="165">
        <v>-1424</v>
      </c>
      <c r="D88" s="144">
        <f>'Italy-main'!J89-'Italy-main'!J88</f>
        <v>162</v>
      </c>
      <c r="E88" s="145">
        <v>813</v>
      </c>
      <c r="F88" s="145">
        <f>D88-D87</f>
        <v>63</v>
      </c>
      <c r="G88" s="145">
        <f>E88-E87</f>
        <v>362</v>
      </c>
      <c r="H88" s="145">
        <f>F88-F87</f>
        <v>109</v>
      </c>
      <c r="I88" s="145">
        <f>G88-G87</f>
        <v>586</v>
      </c>
      <c r="J88" s="167"/>
    </row>
    <row r="89" ht="26" customHeight="1">
      <c r="B89" s="77">
        <v>43971</v>
      </c>
      <c r="C89" s="164">
        <v>-2377</v>
      </c>
      <c r="D89" s="142">
        <f>'Italy-main'!J90-'Italy-main'!J89</f>
        <v>161</v>
      </c>
      <c r="E89" s="143">
        <v>665</v>
      </c>
      <c r="F89" s="143">
        <f>D89-D88</f>
        <v>-1</v>
      </c>
      <c r="G89" s="143">
        <f>E89-E88</f>
        <v>-148</v>
      </c>
      <c r="H89" s="143">
        <f>F89-F88</f>
        <v>-64</v>
      </c>
      <c r="I89" s="143">
        <f>G89-G88</f>
        <v>-510</v>
      </c>
      <c r="J89" s="166"/>
    </row>
    <row r="90" ht="26" customHeight="1">
      <c r="B90" s="77">
        <v>43972</v>
      </c>
      <c r="C90" s="165">
        <v>-1792</v>
      </c>
      <c r="D90" s="144">
        <f>'Italy-main'!J91-'Italy-main'!J90</f>
        <v>156</v>
      </c>
      <c r="E90" s="145">
        <v>642</v>
      </c>
      <c r="F90" s="145">
        <f>D90-D89</f>
        <v>-5</v>
      </c>
      <c r="G90" s="145">
        <f>E90-E89</f>
        <v>-23</v>
      </c>
      <c r="H90" s="145">
        <f>F90-F89</f>
        <v>-4</v>
      </c>
      <c r="I90" s="145">
        <f>G90-G89</f>
        <v>125</v>
      </c>
      <c r="J90" s="167"/>
    </row>
    <row r="91" ht="26" customHeight="1">
      <c r="B91" s="77">
        <v>43973</v>
      </c>
      <c r="C91" s="164">
        <v>-1638</v>
      </c>
      <c r="D91" s="142">
        <f>'Italy-main'!J92-'Italy-main'!J91</f>
        <v>130</v>
      </c>
      <c r="E91" s="143">
        <v>652</v>
      </c>
      <c r="F91" s="143">
        <f>D91-D90</f>
        <v>-26</v>
      </c>
      <c r="G91" s="143">
        <f>E91-E90</f>
        <v>10</v>
      </c>
      <c r="H91" s="143">
        <f>F91-F90</f>
        <v>-21</v>
      </c>
      <c r="I91" s="143">
        <f>G91-G90</f>
        <v>33</v>
      </c>
      <c r="J91" s="166"/>
    </row>
    <row r="92" ht="26" customHeight="1">
      <c r="B92" s="77">
        <v>43974</v>
      </c>
      <c r="C92" s="165">
        <v>-1570</v>
      </c>
      <c r="D92" s="144">
        <f>'Italy-main'!J93-'Italy-main'!J92</f>
        <v>119</v>
      </c>
      <c r="E92" s="145">
        <v>669</v>
      </c>
      <c r="F92" s="145">
        <f>D92-D91</f>
        <v>-11</v>
      </c>
      <c r="G92" s="145">
        <f>E92-E91</f>
        <v>17</v>
      </c>
      <c r="H92" s="145">
        <f>F92-F91</f>
        <v>15</v>
      </c>
      <c r="I92" s="145">
        <f>G92-G91</f>
        <v>7</v>
      </c>
      <c r="J92" s="167"/>
    </row>
    <row r="93" ht="26" customHeight="1">
      <c r="B93" s="77">
        <v>43975</v>
      </c>
      <c r="C93" s="164">
        <v>-1158</v>
      </c>
      <c r="D93" s="142">
        <f>'Italy-main'!J94-'Italy-main'!J93</f>
        <v>50</v>
      </c>
      <c r="E93" s="143">
        <v>531</v>
      </c>
      <c r="F93" s="143">
        <f>D93-D92</f>
        <v>-69</v>
      </c>
      <c r="G93" s="143">
        <f>E93-E92</f>
        <v>-138</v>
      </c>
      <c r="H93" s="143">
        <f>F93-F92</f>
        <v>-58</v>
      </c>
      <c r="I93" s="143">
        <f>G93-G92</f>
        <v>-155</v>
      </c>
      <c r="J93" s="166"/>
    </row>
    <row r="94" ht="26" customHeight="1">
      <c r="B94" s="77">
        <v>43976</v>
      </c>
      <c r="C94" s="165">
        <v>-1294</v>
      </c>
      <c r="D94" s="144">
        <f>'Italy-main'!J95-'Italy-main'!J94</f>
        <v>92</v>
      </c>
      <c r="E94" s="145">
        <v>300</v>
      </c>
      <c r="F94" s="145">
        <f>D94-D93</f>
        <v>42</v>
      </c>
      <c r="G94" s="145">
        <f>E94-E93</f>
        <v>-231</v>
      </c>
      <c r="H94" s="145">
        <f>F94-F93</f>
        <v>111</v>
      </c>
      <c r="I94" s="145">
        <f>G94-G93</f>
        <v>-93</v>
      </c>
      <c r="J94" s="167"/>
    </row>
    <row r="95" ht="26" customHeight="1">
      <c r="B95" s="77">
        <v>43977</v>
      </c>
      <c r="C95" s="164">
        <v>-2358</v>
      </c>
      <c r="D95" s="142">
        <f>'Italy-main'!J96-'Italy-main'!J95</f>
        <v>78</v>
      </c>
      <c r="E95" s="143">
        <v>397</v>
      </c>
      <c r="F95" s="143">
        <f>D95-D94</f>
        <v>-14</v>
      </c>
      <c r="G95" s="143">
        <f>E95-E94</f>
        <v>97</v>
      </c>
      <c r="H95" s="143">
        <f>F95-F94</f>
        <v>-56</v>
      </c>
      <c r="I95" s="143">
        <f>G95-G94</f>
        <v>328</v>
      </c>
      <c r="J95" s="166"/>
    </row>
    <row r="96" ht="26" customHeight="1">
      <c r="B96" s="77">
        <v>43978</v>
      </c>
      <c r="C96" s="165">
        <v>-1976</v>
      </c>
      <c r="D96" s="144">
        <f>'Italy-main'!J97-'Italy-main'!J96</f>
        <v>117</v>
      </c>
      <c r="E96" s="145">
        <v>584</v>
      </c>
      <c r="F96" s="145">
        <f>D96-D95</f>
        <v>39</v>
      </c>
      <c r="G96" s="145">
        <f>E96-E95</f>
        <v>187</v>
      </c>
      <c r="H96" s="145">
        <f>F96-F95</f>
        <v>53</v>
      </c>
      <c r="I96" s="145">
        <f>G96-G95</f>
        <v>90</v>
      </c>
      <c r="J96" s="167"/>
    </row>
    <row r="97" ht="26" customHeight="1">
      <c r="B97" s="77">
        <v>43979</v>
      </c>
      <c r="C97" s="164">
        <v>-2980</v>
      </c>
      <c r="D97" s="142">
        <f>'Italy-main'!J98-'Italy-main'!J97</f>
        <v>70</v>
      </c>
      <c r="E97" s="143">
        <v>593</v>
      </c>
      <c r="F97" s="143">
        <f>D97-D96</f>
        <v>-47</v>
      </c>
      <c r="G97" s="143">
        <f>E97-E96</f>
        <v>9</v>
      </c>
      <c r="H97" s="143">
        <f>F97-F96</f>
        <v>-86</v>
      </c>
      <c r="I97" s="143">
        <f>G97-G96</f>
        <v>-178</v>
      </c>
      <c r="J97" s="166"/>
    </row>
    <row r="98" ht="26" customHeight="1">
      <c r="B98" s="77">
        <v>43980</v>
      </c>
      <c r="C98" s="165">
        <v>-1811</v>
      </c>
      <c r="D98" s="144">
        <f>'Italy-main'!J99-'Italy-main'!J98</f>
        <v>87</v>
      </c>
      <c r="E98" s="145">
        <v>516</v>
      </c>
      <c r="F98" s="145">
        <f>D98-D97</f>
        <v>17</v>
      </c>
      <c r="G98" s="145">
        <f>E98-E97</f>
        <v>-77</v>
      </c>
      <c r="H98" s="145">
        <f>F98-F97</f>
        <v>64</v>
      </c>
      <c r="I98" s="145">
        <f>G98-G97</f>
        <v>-86</v>
      </c>
      <c r="J98" s="167"/>
    </row>
    <row r="99" ht="26" customHeight="1">
      <c r="B99" s="77">
        <v>43981</v>
      </c>
      <c r="C99" s="164">
        <v>-2484</v>
      </c>
      <c r="D99" s="142">
        <f>'Italy-main'!J100-'Italy-main'!J99</f>
        <v>111</v>
      </c>
      <c r="E99" s="143">
        <v>416</v>
      </c>
      <c r="F99" s="143">
        <f>D99-D98</f>
        <v>24</v>
      </c>
      <c r="G99" s="143">
        <f>E99-E98</f>
        <v>-100</v>
      </c>
      <c r="H99" s="143">
        <f>F99-F98</f>
        <v>7</v>
      </c>
      <c r="I99" s="143">
        <f>G99-G98</f>
        <v>-23</v>
      </c>
      <c r="J99" s="166"/>
    </row>
    <row r="100" ht="26" customHeight="1">
      <c r="B100" s="77">
        <v>43982</v>
      </c>
      <c r="C100" s="165">
        <v>-1616</v>
      </c>
      <c r="D100" s="144">
        <f>'Italy-main'!J101-'Italy-main'!J100</f>
        <v>75</v>
      </c>
      <c r="E100" s="145">
        <v>355</v>
      </c>
      <c r="F100" s="145">
        <f>D100-D99</f>
        <v>-36</v>
      </c>
      <c r="G100" s="145">
        <f>E100-E99</f>
        <v>-61</v>
      </c>
      <c r="H100" s="145">
        <f>F100-F99</f>
        <v>-60</v>
      </c>
      <c r="I100" s="145">
        <f>G100-G99</f>
        <v>39</v>
      </c>
      <c r="J100" s="167"/>
    </row>
    <row r="101" ht="26" customHeight="1">
      <c r="B101" s="77">
        <v>43983</v>
      </c>
      <c r="C101" s="164">
        <v>-708</v>
      </c>
      <c r="D101" s="142">
        <f>'Italy-main'!J102-'Italy-main'!J101</f>
        <v>60</v>
      </c>
      <c r="E101" s="143">
        <v>178</v>
      </c>
      <c r="F101" s="143">
        <f>D101-D100</f>
        <v>-15</v>
      </c>
      <c r="G101" s="143">
        <f>E101-E100</f>
        <v>-177</v>
      </c>
      <c r="H101" s="143">
        <f>F101-F100</f>
        <v>21</v>
      </c>
      <c r="I101" s="143">
        <f>G101-G100</f>
        <v>-116</v>
      </c>
      <c r="J101" s="166"/>
    </row>
    <row r="102" ht="26" customHeight="1">
      <c r="B102" s="77">
        <v>43984</v>
      </c>
      <c r="C102" s="165">
        <v>-1474</v>
      </c>
      <c r="D102" s="144">
        <f>'Italy-main'!J103-'Italy-main'!J102</f>
        <v>55</v>
      </c>
      <c r="E102" s="145">
        <v>318</v>
      </c>
      <c r="F102" s="145">
        <f>D102-D101</f>
        <v>-5</v>
      </c>
      <c r="G102" s="145">
        <f>E102-E101</f>
        <v>140</v>
      </c>
      <c r="H102" s="145">
        <f>F102-F101</f>
        <v>10</v>
      </c>
      <c r="I102" s="145">
        <f>G102-G101</f>
        <v>317</v>
      </c>
      <c r="J102" s="167"/>
    </row>
    <row r="103" ht="26" customHeight="1">
      <c r="B103" s="77">
        <v>43985</v>
      </c>
      <c r="C103" s="164">
        <v>-596</v>
      </c>
      <c r="D103" s="142">
        <f>'Italy-main'!J104-'Italy-main'!J103</f>
        <v>71</v>
      </c>
      <c r="E103" s="143">
        <v>321</v>
      </c>
      <c r="F103" s="143">
        <f>D103-D102</f>
        <v>16</v>
      </c>
      <c r="G103" s="143">
        <f>E103-E102</f>
        <v>3</v>
      </c>
      <c r="H103" s="143">
        <f>F103-F102</f>
        <v>21</v>
      </c>
      <c r="I103" s="143">
        <f>G103-G102</f>
        <v>-137</v>
      </c>
      <c r="J103" s="166"/>
    </row>
    <row r="104" ht="26" customHeight="1">
      <c r="B104" s="77">
        <v>43986</v>
      </c>
      <c r="C104" s="165">
        <v>-868</v>
      </c>
      <c r="D104" s="144">
        <f>'Italy-main'!J105-'Italy-main'!J104</f>
        <v>88</v>
      </c>
      <c r="E104" s="145">
        <v>177</v>
      </c>
      <c r="F104" s="145">
        <f>D104-D103</f>
        <v>17</v>
      </c>
      <c r="G104" s="145">
        <f>E104-E103</f>
        <v>-144</v>
      </c>
      <c r="H104" s="145">
        <f>F104-F103</f>
        <v>1</v>
      </c>
      <c r="I104" s="145">
        <f>G104-G103</f>
        <v>-147</v>
      </c>
      <c r="J104" s="167"/>
    </row>
    <row r="105" ht="26" customHeight="1">
      <c r="B105" s="77">
        <v>43987</v>
      </c>
      <c r="C105" s="164">
        <v>-1453</v>
      </c>
      <c r="D105" s="142">
        <f>'Italy-main'!J106-'Italy-main'!J105</f>
        <v>85</v>
      </c>
      <c r="E105" s="143">
        <v>518</v>
      </c>
      <c r="F105" s="143">
        <f>D105-D104</f>
        <v>-3</v>
      </c>
      <c r="G105" s="143">
        <f>E105-E104</f>
        <v>341</v>
      </c>
      <c r="H105" s="143">
        <f>F105-F104</f>
        <v>-20</v>
      </c>
      <c r="I105" s="143">
        <f>G105-G104</f>
        <v>485</v>
      </c>
      <c r="J105" s="166"/>
    </row>
    <row r="106" ht="26" customHeight="1">
      <c r="B106" s="77">
        <v>43988</v>
      </c>
      <c r="C106" s="165">
        <v>-1099</v>
      </c>
      <c r="D106" s="144">
        <f>'Italy-main'!J107-'Italy-main'!J106</f>
        <v>72</v>
      </c>
      <c r="E106" s="145">
        <v>270</v>
      </c>
      <c r="F106" s="145">
        <f>D106-D105</f>
        <v>-13</v>
      </c>
      <c r="G106" s="145">
        <f>E106-E105</f>
        <v>-248</v>
      </c>
      <c r="H106" s="145">
        <f>F106-F105</f>
        <v>-10</v>
      </c>
      <c r="I106" s="145">
        <f>G106-G105</f>
        <v>-589</v>
      </c>
      <c r="J106" s="167"/>
    </row>
    <row r="107" ht="26" customHeight="1">
      <c r="B107" s="77">
        <v>43989</v>
      </c>
      <c r="C107" s="164">
        <v>-615</v>
      </c>
      <c r="D107" s="142">
        <f>'Italy-main'!J108-'Italy-main'!J107</f>
        <v>53</v>
      </c>
      <c r="E107" s="143">
        <v>197</v>
      </c>
      <c r="F107" s="143">
        <f>D107-D106</f>
        <v>-19</v>
      </c>
      <c r="G107" s="143">
        <f>E107-E106</f>
        <v>-73</v>
      </c>
      <c r="H107" s="143">
        <f>F107-F106</f>
        <v>-6</v>
      </c>
      <c r="I107" s="143">
        <f>G107-G106</f>
        <v>175</v>
      </c>
      <c r="J107" s="166"/>
    </row>
    <row r="108" ht="26" customHeight="1">
      <c r="B108" s="77">
        <v>43990</v>
      </c>
      <c r="C108" s="165">
        <v>-532</v>
      </c>
      <c r="D108" s="144">
        <f>'Italy-main'!J109-'Italy-main'!J108</f>
        <v>65</v>
      </c>
      <c r="E108" s="145">
        <v>280</v>
      </c>
      <c r="F108" s="145">
        <f>D108-D107</f>
        <v>12</v>
      </c>
      <c r="G108" s="145">
        <f>E108-E107</f>
        <v>83</v>
      </c>
      <c r="H108" s="145">
        <f>F108-F107</f>
        <v>31</v>
      </c>
      <c r="I108" s="145">
        <f>G108-G107</f>
        <v>156</v>
      </c>
      <c r="J108" s="167"/>
    </row>
    <row r="109" ht="26" customHeight="1">
      <c r="B109" s="77">
        <v>43991</v>
      </c>
      <c r="C109" s="164">
        <v>-1858</v>
      </c>
      <c r="D109" s="142">
        <f>'Italy-main'!J110-'Italy-main'!J109</f>
        <v>79</v>
      </c>
      <c r="E109" s="143">
        <v>283</v>
      </c>
      <c r="F109" s="143">
        <f>D109-D108</f>
        <v>14</v>
      </c>
      <c r="G109" s="143">
        <f>E109-E108</f>
        <v>3</v>
      </c>
      <c r="H109" s="143">
        <f>F109-F108</f>
        <v>2</v>
      </c>
      <c r="I109" s="143">
        <f>G109-G108</f>
        <v>-80</v>
      </c>
      <c r="J109" s="166"/>
    </row>
    <row r="110" ht="26" customHeight="1">
      <c r="B110" s="77">
        <v>43992</v>
      </c>
      <c r="C110" s="165">
        <v>-1162</v>
      </c>
      <c r="D110" s="144">
        <f>'Italy-main'!J111-'Italy-main'!J110</f>
        <v>71</v>
      </c>
      <c r="E110" s="145">
        <v>202</v>
      </c>
      <c r="F110" s="145">
        <f>D110-D109</f>
        <v>-8</v>
      </c>
      <c r="G110" s="145">
        <f>E110-E109</f>
        <v>-81</v>
      </c>
      <c r="H110" s="145">
        <f>F110-F109</f>
        <v>-22</v>
      </c>
      <c r="I110" s="145">
        <f>G110-G109</f>
        <v>-84</v>
      </c>
      <c r="J110" s="167"/>
    </row>
    <row r="111" ht="26" customHeight="1">
      <c r="B111" s="77">
        <v>43993</v>
      </c>
      <c r="C111" s="164">
        <v>-1073</v>
      </c>
      <c r="D111" s="142">
        <f>'Italy-main'!J112-'Italy-main'!J111</f>
        <v>53</v>
      </c>
      <c r="E111" s="143">
        <v>379</v>
      </c>
      <c r="F111" s="143">
        <f>D111-D110</f>
        <v>-18</v>
      </c>
      <c r="G111" s="143">
        <f>E111-E110</f>
        <v>177</v>
      </c>
      <c r="H111" s="143">
        <f>F111-F110</f>
        <v>-10</v>
      </c>
      <c r="I111" s="143">
        <f>G111-G110</f>
        <v>258</v>
      </c>
      <c r="J111" s="166"/>
    </row>
    <row r="112" ht="26" customHeight="1">
      <c r="B112" s="77">
        <v>43994</v>
      </c>
      <c r="C112" s="165">
        <v>-1640</v>
      </c>
      <c r="D112" s="144">
        <f>'Italy-main'!J113-'Italy-main'!J112</f>
        <v>56</v>
      </c>
      <c r="E112" s="145">
        <v>163</v>
      </c>
      <c r="F112" s="145">
        <f>D112-D111</f>
        <v>3</v>
      </c>
      <c r="G112" s="145">
        <f>E112-E111</f>
        <v>-216</v>
      </c>
      <c r="H112" s="145">
        <f>F112-F111</f>
        <v>21</v>
      </c>
      <c r="I112" s="145">
        <f>G112-G111</f>
        <v>-393</v>
      </c>
      <c r="J112" s="167"/>
    </row>
    <row r="113" ht="26" customHeight="1">
      <c r="B113" s="77">
        <v>43995</v>
      </c>
      <c r="C113" s="164">
        <v>-1512</v>
      </c>
      <c r="D113" s="142">
        <f>'Italy-main'!J114-'Italy-main'!J113</f>
        <v>78</v>
      </c>
      <c r="E113" s="143">
        <v>346</v>
      </c>
      <c r="F113" s="143">
        <f>D113-D112</f>
        <v>22</v>
      </c>
      <c r="G113" s="143">
        <f>E113-E112</f>
        <v>183</v>
      </c>
      <c r="H113" s="143">
        <f>F113-F112</f>
        <v>19</v>
      </c>
      <c r="I113" s="143">
        <f>G113-G112</f>
        <v>399</v>
      </c>
      <c r="J113" s="166"/>
    </row>
    <row r="114" ht="26" customHeight="1">
      <c r="B114" s="77">
        <v>43996</v>
      </c>
      <c r="C114" s="165">
        <v>-1211</v>
      </c>
      <c r="D114" s="144">
        <f>'Italy-main'!J115-'Italy-main'!J114</f>
        <v>44</v>
      </c>
      <c r="E114" s="145">
        <v>338</v>
      </c>
      <c r="F114" s="145">
        <f>D114-D113</f>
        <v>-34</v>
      </c>
      <c r="G114" s="145">
        <f>E114-E113</f>
        <v>-8</v>
      </c>
      <c r="H114" s="145">
        <f>F114-F113</f>
        <v>-56</v>
      </c>
      <c r="I114" s="145">
        <f>G114-G113</f>
        <v>-191</v>
      </c>
      <c r="J114" s="167"/>
    </row>
    <row r="115" ht="26" customHeight="1">
      <c r="B115" s="77">
        <v>43997</v>
      </c>
      <c r="C115" s="164">
        <v>-365</v>
      </c>
      <c r="D115" s="142">
        <f>'Italy-main'!J116-'Italy-main'!J115</f>
        <v>26</v>
      </c>
      <c r="E115" s="143">
        <v>303</v>
      </c>
      <c r="F115" s="143">
        <f>D115-D114</f>
        <v>-18</v>
      </c>
      <c r="G115" s="143">
        <f>E115-E114</f>
        <v>-35</v>
      </c>
      <c r="H115" s="143">
        <f>F115-F114</f>
        <v>16</v>
      </c>
      <c r="I115" s="143">
        <f>G115-G114</f>
        <v>-27</v>
      </c>
      <c r="J115" s="166"/>
    </row>
    <row r="116" ht="26" customHeight="1">
      <c r="B116" s="77">
        <v>43998</v>
      </c>
      <c r="C116" s="165">
        <v>-1340</v>
      </c>
      <c r="D116" s="144">
        <f>'Italy-main'!J117-'Italy-main'!J116</f>
        <v>34</v>
      </c>
      <c r="E116" s="145">
        <v>210</v>
      </c>
      <c r="F116" s="145">
        <f>D116-D115</f>
        <v>8</v>
      </c>
      <c r="G116" s="145">
        <f>E116-E115</f>
        <v>-93</v>
      </c>
      <c r="H116" s="145">
        <f>F116-F115</f>
        <v>26</v>
      </c>
      <c r="I116" s="145">
        <f>G116-G115</f>
        <v>-58</v>
      </c>
      <c r="J116" s="167"/>
    </row>
    <row r="117" ht="26" customHeight="1">
      <c r="B117" s="77">
        <v>43999</v>
      </c>
      <c r="C117" s="164">
        <v>-644</v>
      </c>
      <c r="D117" s="142">
        <f>'Italy-main'!J118-'Italy-main'!J117</f>
        <v>43</v>
      </c>
      <c r="E117" s="143">
        <v>329</v>
      </c>
      <c r="F117" s="143">
        <f>D117-D116</f>
        <v>9</v>
      </c>
      <c r="G117" s="143">
        <f>E117-E116</f>
        <v>119</v>
      </c>
      <c r="H117" s="143">
        <f>F117-F116</f>
        <v>1</v>
      </c>
      <c r="I117" s="143">
        <f>G117-G116</f>
        <v>212</v>
      </c>
      <c r="J117" s="166"/>
    </row>
    <row r="118" ht="26" customHeight="1">
      <c r="B118" s="77">
        <v>44000</v>
      </c>
      <c r="C118" s="165">
        <v>-824</v>
      </c>
      <c r="D118" s="144">
        <f>'Italy-main'!J119-'Italy-main'!J118</f>
        <v>66</v>
      </c>
      <c r="E118" s="145">
        <v>333</v>
      </c>
      <c r="F118" s="145">
        <f>D118-D117</f>
        <v>23</v>
      </c>
      <c r="G118" s="145">
        <f>E118-E117</f>
        <v>4</v>
      </c>
      <c r="H118" s="145">
        <f>F118-F117</f>
        <v>14</v>
      </c>
      <c r="I118" s="145">
        <f>G118-G117</f>
        <v>-115</v>
      </c>
      <c r="J118" s="167"/>
    </row>
    <row r="119" ht="26" customHeight="1">
      <c r="B119" s="77">
        <v>44001</v>
      </c>
      <c r="C119" s="164">
        <v>-1558</v>
      </c>
      <c r="D119" s="142">
        <f>'Italy-main'!J120-'Italy-main'!J119</f>
        <v>47</v>
      </c>
      <c r="E119" s="143">
        <v>251</v>
      </c>
      <c r="F119" s="143">
        <f>D119-D118</f>
        <v>-19</v>
      </c>
      <c r="G119" s="143">
        <f>E119-E118</f>
        <v>-82</v>
      </c>
      <c r="H119" s="143">
        <f>F119-F118</f>
        <v>-42</v>
      </c>
      <c r="I119" s="143">
        <f>G119-G118</f>
        <v>-86</v>
      </c>
      <c r="J119" s="166"/>
    </row>
    <row r="120" ht="26" customHeight="1">
      <c r="B120" s="77">
        <v>44002</v>
      </c>
      <c r="C120" s="165">
        <v>-331</v>
      </c>
      <c r="D120" s="144">
        <f>'Italy-main'!J121-'Italy-main'!J120</f>
        <v>49</v>
      </c>
      <c r="E120" s="145">
        <v>262</v>
      </c>
      <c r="F120" s="145">
        <f>D120-D119</f>
        <v>2</v>
      </c>
      <c r="G120" s="145">
        <f>E120-E119</f>
        <v>11</v>
      </c>
      <c r="H120" s="145">
        <f>F120-F119</f>
        <v>21</v>
      </c>
      <c r="I120" s="145">
        <f>G120-G119</f>
        <v>93</v>
      </c>
      <c r="J120" s="167"/>
    </row>
    <row r="121" ht="26" customHeight="1">
      <c r="B121" s="77">
        <v>44003</v>
      </c>
      <c r="C121" s="164">
        <v>-240</v>
      </c>
      <c r="D121" s="142">
        <f>'Italy-main'!J122-'Italy-main'!J121</f>
        <v>24</v>
      </c>
      <c r="E121" s="143">
        <v>224</v>
      </c>
      <c r="F121" s="143">
        <f>D121-D120</f>
        <v>-25</v>
      </c>
      <c r="G121" s="143">
        <f>E121-E120</f>
        <v>-38</v>
      </c>
      <c r="H121" s="143">
        <f>F121-F120</f>
        <v>-27</v>
      </c>
      <c r="I121" s="143">
        <f>G121-G120</f>
        <v>-49</v>
      </c>
      <c r="J121" s="166"/>
    </row>
    <row r="122" ht="27" customHeight="1">
      <c r="B122" s="77">
        <v>44004</v>
      </c>
      <c r="C122" s="165">
        <v>-335</v>
      </c>
      <c r="D122" s="144">
        <f>'Italy-main'!J123-'Italy-main'!J122</f>
        <v>23</v>
      </c>
      <c r="E122" s="149">
        <v>218</v>
      </c>
      <c r="F122" s="145">
        <f>D122-D121</f>
        <v>-1</v>
      </c>
      <c r="G122" s="145">
        <f>E122-E121</f>
        <v>-6</v>
      </c>
      <c r="H122" s="145">
        <f>F122-F121</f>
        <v>24</v>
      </c>
      <c r="I122" s="145">
        <f>G122-G121</f>
        <v>32</v>
      </c>
      <c r="J122" s="167"/>
    </row>
    <row r="123" ht="28" customHeight="1">
      <c r="B123" s="77">
        <v>44005</v>
      </c>
      <c r="C123" s="164">
        <v>-1064</v>
      </c>
      <c r="D123" s="169">
        <f>'Italy-main'!J124-'Italy-main'!J123</f>
        <v>18</v>
      </c>
      <c r="E123" s="152">
        <v>122</v>
      </c>
      <c r="F123" s="153">
        <f>D123-D122</f>
        <v>-5</v>
      </c>
      <c r="G123" s="143">
        <f>E123-E122</f>
        <v>-96</v>
      </c>
      <c r="H123" s="143">
        <f>F123-F122</f>
        <v>-4</v>
      </c>
      <c r="I123" s="143">
        <f>G123-G122</f>
        <v>-90</v>
      </c>
      <c r="J123" s="166"/>
    </row>
    <row r="124" ht="27" customHeight="1">
      <c r="B124" s="77">
        <v>44006</v>
      </c>
      <c r="C124" s="165">
        <v>-918</v>
      </c>
      <c r="D124" s="144">
        <f>'Italy-main'!J125-'Italy-main'!J124</f>
        <v>-31</v>
      </c>
      <c r="E124" s="155">
        <v>190</v>
      </c>
      <c r="F124" s="145">
        <f>D124-D123</f>
        <v>-49</v>
      </c>
      <c r="G124" s="145">
        <f>E124-E123</f>
        <v>68</v>
      </c>
      <c r="H124" s="145">
        <f>F124-F123</f>
        <v>-44</v>
      </c>
      <c r="I124" s="145">
        <f>G124-G123</f>
        <v>164</v>
      </c>
      <c r="J124" s="167"/>
    </row>
    <row r="125" ht="26" customHeight="1">
      <c r="B125" s="77">
        <v>44007</v>
      </c>
      <c r="C125" s="164">
        <v>-352</v>
      </c>
      <c r="D125" s="142">
        <f>'Italy-main'!J126-'Italy-main'!J125</f>
        <v>34</v>
      </c>
      <c r="E125" s="143">
        <v>296</v>
      </c>
      <c r="F125" s="143">
        <f>D125-D124</f>
        <v>65</v>
      </c>
      <c r="G125" s="143">
        <f>E125-E124</f>
        <v>106</v>
      </c>
      <c r="H125" s="143">
        <f>F125-F124</f>
        <v>114</v>
      </c>
      <c r="I125" s="143">
        <f>G125-G124</f>
        <v>38</v>
      </c>
      <c r="J125" s="166"/>
    </row>
    <row r="126" ht="26" customHeight="1">
      <c r="B126" s="77">
        <v>44008</v>
      </c>
      <c r="C126" s="165">
        <v>-665</v>
      </c>
      <c r="D126" s="144">
        <f>'Italy-main'!J127-'Italy-main'!J126</f>
        <v>30</v>
      </c>
      <c r="E126" s="145">
        <v>259</v>
      </c>
      <c r="F126" s="145">
        <f>D126-D125</f>
        <v>-4</v>
      </c>
      <c r="G126" s="145">
        <f>E126-E125</f>
        <v>-37</v>
      </c>
      <c r="H126" s="145">
        <f>F126-F125</f>
        <v>-69</v>
      </c>
      <c r="I126" s="145">
        <f>G126-G125</f>
        <v>-143</v>
      </c>
      <c r="J126" s="167"/>
    </row>
    <row r="127" ht="26" customHeight="1">
      <c r="B127" s="77">
        <v>44009</v>
      </c>
      <c r="C127" s="164">
        <v>-802</v>
      </c>
      <c r="D127" s="142">
        <f>'Italy-main'!J128-'Italy-main'!J127</f>
        <v>8</v>
      </c>
      <c r="E127" s="143">
        <v>175</v>
      </c>
      <c r="F127" s="143">
        <f>D127-D126</f>
        <v>-22</v>
      </c>
      <c r="G127" s="143">
        <f>E127-E126</f>
        <v>-84</v>
      </c>
      <c r="H127" s="143">
        <f>F127-F126</f>
        <v>-18</v>
      </c>
      <c r="I127" s="143">
        <f>G127-G126</f>
        <v>-47</v>
      </c>
      <c r="J127" s="166"/>
    </row>
    <row r="128" ht="26" customHeight="1">
      <c r="B128" s="77">
        <v>44010</v>
      </c>
      <c r="C128" s="165">
        <v>-155</v>
      </c>
      <c r="D128" s="144">
        <f>'Italy-main'!J129-'Italy-main'!J128</f>
        <v>22</v>
      </c>
      <c r="E128" s="145">
        <v>174</v>
      </c>
      <c r="F128" s="145">
        <f>D128-D127</f>
        <v>14</v>
      </c>
      <c r="G128" s="145">
        <f>E128-E127</f>
        <v>-1</v>
      </c>
      <c r="H128" s="145">
        <f>F128-F127</f>
        <v>36</v>
      </c>
      <c r="I128" s="145">
        <f>G128-G127</f>
        <v>83</v>
      </c>
      <c r="J128" s="167"/>
    </row>
    <row r="129" ht="26" customHeight="1">
      <c r="B129" s="77">
        <v>44011</v>
      </c>
      <c r="C129" s="164">
        <v>-185</v>
      </c>
      <c r="D129" s="142">
        <f>'Italy-main'!J130-'Italy-main'!J129</f>
        <v>6</v>
      </c>
      <c r="E129" s="143">
        <v>126</v>
      </c>
      <c r="F129" s="143">
        <f>D129-D128</f>
        <v>-16</v>
      </c>
      <c r="G129" s="143">
        <f>E129-E128</f>
        <v>-48</v>
      </c>
      <c r="H129" s="143">
        <f>F129-F128</f>
        <v>-30</v>
      </c>
      <c r="I129" s="143">
        <f>G129-G128</f>
        <v>-47</v>
      </c>
      <c r="J129" s="166"/>
    </row>
    <row r="130" ht="26" customHeight="1">
      <c r="B130" s="77">
        <v>44012</v>
      </c>
      <c r="C130" s="165">
        <v>-933</v>
      </c>
      <c r="D130" s="144">
        <f>'Italy-main'!J131-'Italy-main'!J130</f>
        <v>23</v>
      </c>
      <c r="E130" s="145">
        <v>142</v>
      </c>
      <c r="F130" s="145">
        <f>D130-D129</f>
        <v>17</v>
      </c>
      <c r="G130" s="145">
        <f>E130-E129</f>
        <v>16</v>
      </c>
      <c r="H130" s="145">
        <f>F130-F129</f>
        <v>33</v>
      </c>
      <c r="I130" s="145">
        <f>G130-G129</f>
        <v>64</v>
      </c>
      <c r="J130" s="167"/>
    </row>
    <row r="131" ht="26" customHeight="1">
      <c r="B131" s="77">
        <v>44013</v>
      </c>
      <c r="C131" s="164">
        <v>-308</v>
      </c>
      <c r="D131" s="142">
        <f>'Italy-main'!J132-'Italy-main'!J131</f>
        <v>21</v>
      </c>
      <c r="E131" s="143">
        <v>187</v>
      </c>
      <c r="F131" s="143">
        <f>D131-D130</f>
        <v>-2</v>
      </c>
      <c r="G131" s="143">
        <f>E131-E130</f>
        <v>45</v>
      </c>
      <c r="H131" s="143">
        <f>F131-F130</f>
        <v>-19</v>
      </c>
      <c r="I131" s="143">
        <f>G131-G130</f>
        <v>29</v>
      </c>
      <c r="J131" s="166"/>
    </row>
    <row r="132" ht="26" customHeight="1">
      <c r="B132" s="77">
        <v>44014</v>
      </c>
      <c r="C132" s="165">
        <v>-195</v>
      </c>
      <c r="D132" s="144">
        <f>'Italy-main'!J133-'Italy-main'!J132</f>
        <v>30</v>
      </c>
      <c r="E132" s="145">
        <v>201</v>
      </c>
      <c r="F132" s="145">
        <f>D132-D131</f>
        <v>9</v>
      </c>
      <c r="G132" s="145">
        <f>E132-E131</f>
        <v>14</v>
      </c>
      <c r="H132" s="145">
        <f>F132-F131</f>
        <v>11</v>
      </c>
      <c r="I132" s="145">
        <f>G132-G131</f>
        <v>-31</v>
      </c>
      <c r="J132" s="167"/>
    </row>
    <row r="133" ht="26" customHeight="1">
      <c r="B133" s="77">
        <v>44015</v>
      </c>
      <c r="C133" s="164">
        <v>-176</v>
      </c>
      <c r="D133" s="142">
        <f>'Italy-main'!J134-'Italy-main'!J133</f>
        <v>15</v>
      </c>
      <c r="E133" s="143">
        <v>223</v>
      </c>
      <c r="F133" s="143">
        <f>D133-D132</f>
        <v>-15</v>
      </c>
      <c r="G133" s="143">
        <f>E133-E132</f>
        <v>22</v>
      </c>
      <c r="H133" s="143">
        <f>F133-F132</f>
        <v>-24</v>
      </c>
      <c r="I133" s="143">
        <f>G133-G132</f>
        <v>8</v>
      </c>
      <c r="J133" s="166"/>
    </row>
    <row r="134" ht="26" customHeight="1">
      <c r="B134" s="77">
        <v>44016</v>
      </c>
      <c r="C134" s="165">
        <v>-263</v>
      </c>
      <c r="D134" s="144">
        <f>'Italy-main'!J135-'Italy-main'!J134</f>
        <v>21</v>
      </c>
      <c r="E134" s="145">
        <v>235</v>
      </c>
      <c r="F134" s="145">
        <f>D134-D133</f>
        <v>6</v>
      </c>
      <c r="G134" s="145">
        <f>E134-E133</f>
        <v>12</v>
      </c>
      <c r="H134" s="145">
        <f>F134-F133</f>
        <v>21</v>
      </c>
      <c r="I134" s="145">
        <f>G134-G133</f>
        <v>-10</v>
      </c>
      <c r="J134" s="167"/>
    </row>
    <row r="135" ht="26" customHeight="1">
      <c r="B135" s="77">
        <v>44017</v>
      </c>
      <c r="C135" s="164">
        <v>21</v>
      </c>
      <c r="D135" s="142">
        <f>'Italy-main'!J136-'Italy-main'!J135</f>
        <v>7</v>
      </c>
      <c r="E135" s="143">
        <v>192</v>
      </c>
      <c r="F135" s="143">
        <f>D135-D134</f>
        <v>-14</v>
      </c>
      <c r="G135" s="143">
        <f>E135-E134</f>
        <v>-43</v>
      </c>
      <c r="H135" s="143">
        <f>F135-F134</f>
        <v>-20</v>
      </c>
      <c r="I135" s="143">
        <f>G135-G134</f>
        <v>-55</v>
      </c>
      <c r="J135" s="166"/>
    </row>
    <row r="136" ht="26" customHeight="1">
      <c r="B136" s="77">
        <v>44018</v>
      </c>
      <c r="C136" s="165">
        <v>67</v>
      </c>
      <c r="D136" s="144">
        <f>'Italy-main'!J137-'Italy-main'!J136</f>
        <v>8</v>
      </c>
      <c r="E136" s="145">
        <v>208</v>
      </c>
      <c r="F136" s="145">
        <f>D136-D135</f>
        <v>1</v>
      </c>
      <c r="G136" s="145">
        <f>E136-E135</f>
        <v>16</v>
      </c>
      <c r="H136" s="145">
        <f>F136-F135</f>
        <v>15</v>
      </c>
      <c r="I136" s="145">
        <f>G136-G135</f>
        <v>59</v>
      </c>
      <c r="J136" s="167"/>
    </row>
    <row r="137" ht="26" customHeight="1">
      <c r="B137" s="77">
        <v>44019</v>
      </c>
      <c r="C137" s="164">
        <v>-467</v>
      </c>
      <c r="D137" s="142">
        <f>'Italy-main'!J138-'Italy-main'!J137</f>
        <v>30</v>
      </c>
      <c r="E137" s="143">
        <v>138</v>
      </c>
      <c r="F137" s="143">
        <f>D137-D136</f>
        <v>22</v>
      </c>
      <c r="G137" s="143">
        <f>E137-E136</f>
        <v>-70</v>
      </c>
      <c r="H137" s="143">
        <f>F137-F136</f>
        <v>21</v>
      </c>
      <c r="I137" s="143">
        <f>G137-G136</f>
        <v>-86</v>
      </c>
      <c r="J137" s="166"/>
    </row>
    <row r="138" ht="26" customHeight="1">
      <c r="B138" s="77">
        <v>44020</v>
      </c>
      <c r="C138" s="165">
        <v>-647</v>
      </c>
      <c r="D138" s="144">
        <f>'Italy-main'!J139-'Italy-main'!J138</f>
        <v>15</v>
      </c>
      <c r="E138" s="145">
        <v>193</v>
      </c>
      <c r="F138" s="145">
        <f>D138-D137</f>
        <v>-15</v>
      </c>
      <c r="G138" s="145">
        <f>E138-E137</f>
        <v>55</v>
      </c>
      <c r="H138" s="145">
        <f>F138-F137</f>
        <v>-37</v>
      </c>
      <c r="I138" s="145">
        <f>G138-G137</f>
        <v>125</v>
      </c>
      <c r="J138" s="167"/>
    </row>
    <row r="139" ht="26" customHeight="1">
      <c r="B139" s="77">
        <v>44021</v>
      </c>
      <c r="C139" s="164">
        <v>-136</v>
      </c>
      <c r="D139" s="142">
        <f>'Italy-main'!J140-'Italy-main'!J139</f>
        <v>12</v>
      </c>
      <c r="E139" s="143">
        <v>229</v>
      </c>
      <c r="F139" s="143">
        <f>D139-D138</f>
        <v>-3</v>
      </c>
      <c r="G139" s="143">
        <f>E139-E138</f>
        <v>36</v>
      </c>
      <c r="H139" s="143">
        <f>F139-F138</f>
        <v>12</v>
      </c>
      <c r="I139" s="143">
        <f>G139-G138</f>
        <v>-19</v>
      </c>
      <c r="J139" s="166"/>
    </row>
    <row r="140" ht="26" customHeight="1">
      <c r="B140" s="77">
        <v>44022</v>
      </c>
      <c r="C140" s="165">
        <v>-31</v>
      </c>
      <c r="D140" s="144">
        <f>'Italy-main'!J141-'Italy-main'!J140</f>
        <v>12</v>
      </c>
      <c r="E140" s="145">
        <v>276</v>
      </c>
      <c r="F140" s="145">
        <f>D140-D139</f>
        <v>0</v>
      </c>
      <c r="G140" s="145">
        <f>E140-E139</f>
        <v>47</v>
      </c>
      <c r="H140" s="145">
        <f>F140-F139</f>
        <v>3</v>
      </c>
      <c r="I140" s="145">
        <f>G140-G139</f>
        <v>11</v>
      </c>
      <c r="J140" s="167"/>
    </row>
    <row r="141" ht="26" customHeight="1">
      <c r="B141" s="77">
        <v>44023</v>
      </c>
      <c r="C141" s="164">
        <v>-125</v>
      </c>
      <c r="D141" s="142">
        <f>'Italy-main'!J142-'Italy-main'!J141</f>
        <v>7</v>
      </c>
      <c r="E141" s="143">
        <v>188</v>
      </c>
      <c r="F141" s="143">
        <f>D141-D140</f>
        <v>-5</v>
      </c>
      <c r="G141" s="143">
        <f>E141-E140</f>
        <v>-88</v>
      </c>
      <c r="H141" s="143">
        <f>F141-F140</f>
        <v>-5</v>
      </c>
      <c r="I141" s="143">
        <f>G141-G140</f>
        <v>-135</v>
      </c>
      <c r="J141" s="166"/>
    </row>
    <row r="142" ht="26" customHeight="1">
      <c r="B142" s="77">
        <v>44024</v>
      </c>
      <c r="C142" s="165">
        <v>-124</v>
      </c>
      <c r="D142" s="144">
        <f>'Italy-main'!J143-'Italy-main'!J142</f>
        <v>9</v>
      </c>
      <c r="E142" s="145">
        <v>234</v>
      </c>
      <c r="F142" s="145">
        <f>D142-D141</f>
        <v>2</v>
      </c>
      <c r="G142" s="145">
        <f>E142-E141</f>
        <v>46</v>
      </c>
      <c r="H142" s="145">
        <f>F142-F141</f>
        <v>7</v>
      </c>
      <c r="I142" s="145">
        <f>G142-G141</f>
        <v>134</v>
      </c>
      <c r="J142" s="167"/>
    </row>
    <row r="143" ht="26" customHeight="1">
      <c r="B143" s="77">
        <v>44025</v>
      </c>
      <c r="C143" s="164">
        <v>-22</v>
      </c>
      <c r="D143" s="142">
        <f>'Italy-main'!J144-'Italy-main'!J143</f>
        <v>13</v>
      </c>
      <c r="E143" s="143">
        <v>169</v>
      </c>
      <c r="F143" s="143">
        <f>D143-D142</f>
        <v>4</v>
      </c>
      <c r="G143" s="143">
        <f>E143-E142</f>
        <v>-65</v>
      </c>
      <c r="H143" s="143">
        <f>F143-F142</f>
        <v>2</v>
      </c>
      <c r="I143" s="143">
        <f>G143-G142</f>
        <v>-111</v>
      </c>
      <c r="J143" s="166"/>
    </row>
    <row r="144" ht="26" customHeight="1">
      <c r="B144" s="77">
        <v>44026</v>
      </c>
      <c r="C144" s="165">
        <v>-238</v>
      </c>
      <c r="D144" s="144">
        <f>'Italy-main'!J145-'Italy-main'!J144</f>
        <v>17</v>
      </c>
      <c r="E144" s="145">
        <v>114</v>
      </c>
      <c r="F144" s="145">
        <f>D144-D143</f>
        <v>4</v>
      </c>
      <c r="G144" s="145">
        <f>E144-E143</f>
        <v>-55</v>
      </c>
      <c r="H144" s="145">
        <f>F144-F143</f>
        <v>0</v>
      </c>
      <c r="I144" s="145">
        <f>G144-G143</f>
        <v>10</v>
      </c>
      <c r="J144" s="167"/>
    </row>
    <row r="145" ht="26" customHeight="1">
      <c r="B145" s="77">
        <v>44027</v>
      </c>
      <c r="C145" s="164">
        <v>-426</v>
      </c>
      <c r="D145" s="142">
        <f>'Italy-main'!J146-'Italy-main'!J145</f>
        <v>13</v>
      </c>
      <c r="E145" s="143">
        <v>163</v>
      </c>
      <c r="F145" s="143">
        <f>D145-D144</f>
        <v>-4</v>
      </c>
      <c r="G145" s="143">
        <f>E145-E144</f>
        <v>49</v>
      </c>
      <c r="H145" s="143">
        <f>F145-F144</f>
        <v>-8</v>
      </c>
      <c r="I145" s="143">
        <f>G145-G144</f>
        <v>104</v>
      </c>
      <c r="J145" s="166"/>
    </row>
    <row r="146" ht="26" customHeight="1">
      <c r="B146" s="77">
        <v>44028</v>
      </c>
      <c r="C146" s="165">
        <v>-20</v>
      </c>
      <c r="D146" s="144">
        <f>'Italy-main'!J147-'Italy-main'!J146</f>
        <v>20</v>
      </c>
      <c r="E146" s="145">
        <v>230</v>
      </c>
      <c r="F146" s="145">
        <f>D146-D145</f>
        <v>7</v>
      </c>
      <c r="G146" s="145">
        <f>E146-E145</f>
        <v>67</v>
      </c>
      <c r="H146" s="145">
        <f>F146-F145</f>
        <v>11</v>
      </c>
      <c r="I146" s="145">
        <f>G146-G145</f>
        <v>18</v>
      </c>
      <c r="J146" s="167"/>
    </row>
    <row r="147" ht="26" customHeight="1">
      <c r="B147" s="77">
        <v>44029</v>
      </c>
      <c r="C147" s="164">
        <v>-17</v>
      </c>
      <c r="D147" s="142">
        <f>'Italy-main'!J148-'Italy-main'!J147</f>
        <v>11</v>
      </c>
      <c r="E147" s="143">
        <v>233</v>
      </c>
      <c r="F147" s="143">
        <f>D147-D146</f>
        <v>-9</v>
      </c>
      <c r="G147" s="143">
        <f>E147-E146</f>
        <v>3</v>
      </c>
      <c r="H147" s="143">
        <f>F147-F146</f>
        <v>-16</v>
      </c>
      <c r="I147" s="143">
        <f>G147-G146</f>
        <v>-64</v>
      </c>
      <c r="J147" s="166"/>
    </row>
    <row r="148" ht="26" customHeight="1">
      <c r="B148" s="77">
        <v>44030</v>
      </c>
      <c r="C148" s="165">
        <v>-88</v>
      </c>
      <c r="D148" s="144">
        <f>'Italy-main'!J149-'Italy-main'!J148</f>
        <v>14</v>
      </c>
      <c r="E148" s="145">
        <v>249</v>
      </c>
      <c r="F148" s="145">
        <f>D148-D147</f>
        <v>3</v>
      </c>
      <c r="G148" s="145">
        <f>E148-E147</f>
        <v>16</v>
      </c>
      <c r="H148" s="145">
        <f>F148-F147</f>
        <v>12</v>
      </c>
      <c r="I148" s="145">
        <f>G148-G147</f>
        <v>13</v>
      </c>
      <c r="J148" s="167"/>
    </row>
    <row r="149" ht="26" customHeight="1">
      <c r="B149" s="77">
        <v>44031</v>
      </c>
      <c r="C149" s="164">
        <v>72</v>
      </c>
      <c r="D149" s="142">
        <f>'Italy-main'!J150-'Italy-main'!J149</f>
        <v>3</v>
      </c>
      <c r="E149" s="143">
        <v>219</v>
      </c>
      <c r="F149" s="143">
        <f>D149-D148</f>
        <v>-11</v>
      </c>
      <c r="G149" s="143">
        <f>E149-E148</f>
        <v>-30</v>
      </c>
      <c r="H149" s="143">
        <f>F149-F148</f>
        <v>-14</v>
      </c>
      <c r="I149" s="143">
        <f>G149-G148</f>
        <v>-46</v>
      </c>
      <c r="J149" s="166"/>
    </row>
    <row r="150" ht="26" customHeight="1">
      <c r="B150" s="77">
        <v>44032</v>
      </c>
      <c r="C150" s="165">
        <v>-36</v>
      </c>
      <c r="D150" s="144">
        <f>'Italy-main'!J151-'Italy-main'!J150</f>
        <v>13</v>
      </c>
      <c r="E150" s="145">
        <v>190</v>
      </c>
      <c r="F150" s="145">
        <f>D150-D149</f>
        <v>10</v>
      </c>
      <c r="G150" s="145">
        <f>E150-E149</f>
        <v>-29</v>
      </c>
      <c r="H150" s="145">
        <f>F150-F149</f>
        <v>21</v>
      </c>
      <c r="I150" s="145">
        <f>G150-G149</f>
        <v>1</v>
      </c>
      <c r="J150" s="167"/>
    </row>
    <row r="151" ht="26" customHeight="1">
      <c r="B151" s="77">
        <v>44033</v>
      </c>
      <c r="C151" s="164">
        <v>-156</v>
      </c>
      <c r="D151" s="142">
        <f>'Italy-main'!J152-'Italy-main'!J151</f>
        <v>15</v>
      </c>
      <c r="E151" s="143">
        <v>129</v>
      </c>
      <c r="F151" s="143">
        <f>D151-D150</f>
        <v>2</v>
      </c>
      <c r="G151" s="143">
        <f>E151-E150</f>
        <v>-61</v>
      </c>
      <c r="H151" s="143">
        <f>F151-F150</f>
        <v>-8</v>
      </c>
      <c r="I151" s="143">
        <f>G151-G150</f>
        <v>-32</v>
      </c>
      <c r="J151" s="166"/>
    </row>
    <row r="152" ht="26" customHeight="1">
      <c r="B152" s="77">
        <v>44034</v>
      </c>
      <c r="C152" s="165">
        <v>74</v>
      </c>
      <c r="D152" s="144">
        <f>'Italy-main'!J153-'Italy-main'!J152</f>
        <v>9</v>
      </c>
      <c r="E152" s="145">
        <v>282</v>
      </c>
      <c r="F152" s="145">
        <f>D152-D151</f>
        <v>-6</v>
      </c>
      <c r="G152" s="145">
        <f>E152-E151</f>
        <v>153</v>
      </c>
      <c r="H152" s="145">
        <f>F152-F151</f>
        <v>-8</v>
      </c>
      <c r="I152" s="145">
        <f>G152-G151</f>
        <v>214</v>
      </c>
      <c r="J152" s="167"/>
    </row>
    <row r="153" ht="26" customHeight="1">
      <c r="B153" s="77">
        <v>44035</v>
      </c>
      <c r="C153" s="164">
        <v>82</v>
      </c>
      <c r="D153" s="142">
        <f>'Italy-main'!J154-'Italy-main'!J153</f>
        <v>10</v>
      </c>
      <c r="E153" s="143">
        <v>306</v>
      </c>
      <c r="F153" s="143">
        <f>D153-D152</f>
        <v>1</v>
      </c>
      <c r="G153" s="143">
        <f>E153-E152</f>
        <v>24</v>
      </c>
      <c r="H153" s="143">
        <f>F153-F152</f>
        <v>7</v>
      </c>
      <c r="I153" s="143">
        <f>G153-G152</f>
        <v>-129</v>
      </c>
      <c r="J153" s="166"/>
    </row>
    <row r="154" ht="26" customHeight="1">
      <c r="B154" s="77">
        <v>44036</v>
      </c>
      <c r="C154" s="165">
        <v>-103</v>
      </c>
      <c r="D154" s="144">
        <f>'Italy-main'!J155-'Italy-main'!J154</f>
        <v>5</v>
      </c>
      <c r="E154" s="145">
        <v>252</v>
      </c>
      <c r="F154" s="145">
        <f>D154-D153</f>
        <v>-5</v>
      </c>
      <c r="G154" s="145">
        <f>E154-E153</f>
        <v>-54</v>
      </c>
      <c r="H154" s="145">
        <f>F154-F153</f>
        <v>-6</v>
      </c>
      <c r="I154" s="145">
        <f>G154-G153</f>
        <v>-78</v>
      </c>
      <c r="J154" s="167"/>
    </row>
    <row r="155" ht="26" customHeight="1">
      <c r="B155" s="77">
        <v>44037</v>
      </c>
      <c r="C155" s="164">
        <v>141</v>
      </c>
      <c r="D155" s="142">
        <f>'Italy-main'!J156-'Italy-main'!J155</f>
        <v>5</v>
      </c>
      <c r="E155" s="143">
        <v>275</v>
      </c>
      <c r="F155" s="143">
        <f>D155-D154</f>
        <v>0</v>
      </c>
      <c r="G155" s="143">
        <f>E155-E154</f>
        <v>23</v>
      </c>
      <c r="H155" s="143">
        <f>F155-F154</f>
        <v>5</v>
      </c>
      <c r="I155" s="143">
        <f>G155-G154</f>
        <v>77</v>
      </c>
      <c r="J155" s="166"/>
    </row>
    <row r="156" ht="26" customHeight="1">
      <c r="B156" s="77">
        <v>44038</v>
      </c>
      <c r="C156" s="165">
        <v>123</v>
      </c>
      <c r="D156" s="144">
        <f>'Italy-main'!J157-'Italy-main'!J156</f>
        <v>5</v>
      </c>
      <c r="E156" s="145">
        <v>255</v>
      </c>
      <c r="F156" s="145">
        <f>D156-D155</f>
        <v>0</v>
      </c>
      <c r="G156" s="145">
        <f>E156-E155</f>
        <v>-20</v>
      </c>
      <c r="H156" s="145">
        <f>F156-F155</f>
        <v>0</v>
      </c>
      <c r="I156" s="145">
        <f>G156-G155</f>
        <v>-43</v>
      </c>
      <c r="J156" s="167"/>
    </row>
    <row r="157" ht="26" customHeight="1">
      <c r="B157" s="77">
        <v>44039</v>
      </c>
      <c r="C157" s="164">
        <v>16</v>
      </c>
      <c r="D157" s="142">
        <f>'Italy-main'!J158-'Italy-main'!J157</f>
        <v>5</v>
      </c>
      <c r="E157" s="143">
        <v>170</v>
      </c>
      <c r="F157" s="143">
        <f>D157-D156</f>
        <v>0</v>
      </c>
      <c r="G157" s="143">
        <f>E157-E156</f>
        <v>-85</v>
      </c>
      <c r="H157" s="143">
        <f>F157-F156</f>
        <v>0</v>
      </c>
      <c r="I157" s="143">
        <f>G157-G156</f>
        <v>-65</v>
      </c>
      <c r="J157" s="166"/>
    </row>
    <row r="158" ht="26" customHeight="1">
      <c r="B158" s="77">
        <v>44040</v>
      </c>
      <c r="C158" s="165">
        <v>28</v>
      </c>
      <c r="D158" s="144">
        <f>'Italy-main'!J159-'Italy-main'!J158</f>
        <v>11</v>
      </c>
      <c r="E158" s="145">
        <v>181</v>
      </c>
      <c r="F158" s="145">
        <f>D158-D157</f>
        <v>6</v>
      </c>
      <c r="G158" s="145">
        <f>E158-E157</f>
        <v>11</v>
      </c>
      <c r="H158" s="145">
        <f>F158-F157</f>
        <v>6</v>
      </c>
      <c r="I158" s="145">
        <f>G158-G157</f>
        <v>96</v>
      </c>
      <c r="J158" s="167"/>
    </row>
    <row r="159" ht="26" customHeight="1">
      <c r="B159" s="77">
        <v>44041</v>
      </c>
      <c r="C159" s="164">
        <v>7</v>
      </c>
      <c r="D159" s="142">
        <f>'Italy-main'!J160-'Italy-main'!J159</f>
        <v>6</v>
      </c>
      <c r="E159" s="143">
        <v>289</v>
      </c>
      <c r="F159" s="143">
        <f>D159-D158</f>
        <v>-5</v>
      </c>
      <c r="G159" s="143">
        <f>E159-E158</f>
        <v>108</v>
      </c>
      <c r="H159" s="143">
        <f>F159-F158</f>
        <v>-11</v>
      </c>
      <c r="I159" s="143">
        <f>G159-G158</f>
        <v>97</v>
      </c>
      <c r="J159" s="166"/>
    </row>
    <row r="160" ht="26" customHeight="1">
      <c r="B160" s="77">
        <v>44042</v>
      </c>
      <c r="C160" s="165">
        <v>-386</v>
      </c>
      <c r="D160" s="144">
        <f>'Italy-main'!J161-'Italy-main'!J160</f>
        <v>3</v>
      </c>
      <c r="E160" s="145">
        <v>386</v>
      </c>
      <c r="F160" s="145">
        <f>D160-D159</f>
        <v>-3</v>
      </c>
      <c r="G160" s="145">
        <f>E160-E159</f>
        <v>97</v>
      </c>
      <c r="H160" s="145">
        <f>F160-F159</f>
        <v>2</v>
      </c>
      <c r="I160" s="145">
        <f>G160-G159</f>
        <v>-11</v>
      </c>
      <c r="J160" s="167"/>
    </row>
    <row r="161" ht="26" customHeight="1">
      <c r="B161" s="77">
        <v>44043</v>
      </c>
      <c r="C161" s="164">
        <v>192</v>
      </c>
      <c r="D161" s="142">
        <f>'Italy-main'!J162-'Italy-main'!J161</f>
        <v>9</v>
      </c>
      <c r="E161" s="143">
        <v>379</v>
      </c>
      <c r="F161" s="143">
        <f>D161-D160</f>
        <v>6</v>
      </c>
      <c r="G161" s="143">
        <f>E161-E160</f>
        <v>-7</v>
      </c>
      <c r="H161" s="143">
        <f>F161-F160</f>
        <v>9</v>
      </c>
      <c r="I161" s="143">
        <f>G161-G160</f>
        <v>-104</v>
      </c>
      <c r="J161" s="166"/>
    </row>
    <row r="162" ht="26" customHeight="1">
      <c r="B162" s="77">
        <v>44044</v>
      </c>
      <c r="C162" s="165">
        <v>35</v>
      </c>
      <c r="D162" s="144">
        <f>'Italy-main'!J163-'Italy-main'!J162</f>
        <v>5</v>
      </c>
      <c r="E162" s="145">
        <v>295</v>
      </c>
      <c r="F162" s="145">
        <f>D162-D161</f>
        <v>-4</v>
      </c>
      <c r="G162" s="145">
        <f>E162-E161</f>
        <v>-84</v>
      </c>
      <c r="H162" s="145">
        <f>F162-F161</f>
        <v>-10</v>
      </c>
      <c r="I162" s="145">
        <f>G162-G161</f>
        <v>-77</v>
      </c>
      <c r="J162" s="167"/>
    </row>
    <row r="163" ht="26" customHeight="1">
      <c r="B163" s="77">
        <v>44045</v>
      </c>
      <c r="C163" s="164">
        <v>-1</v>
      </c>
      <c r="D163" s="142">
        <f>'Italy-main'!J164-'Italy-main'!J163</f>
        <v>8</v>
      </c>
      <c r="E163" s="143">
        <v>239</v>
      </c>
      <c r="F163" s="143">
        <f>D163-D162</f>
        <v>3</v>
      </c>
      <c r="G163" s="143">
        <f>E163-E162</f>
        <v>-56</v>
      </c>
      <c r="H163" s="143">
        <f>F163-F162</f>
        <v>7</v>
      </c>
      <c r="I163" s="143">
        <f>G163-G162</f>
        <v>28</v>
      </c>
      <c r="J163" s="166"/>
    </row>
    <row r="164" ht="26" customHeight="1">
      <c r="B164" s="77">
        <v>44046</v>
      </c>
      <c r="C164" s="165">
        <v>18</v>
      </c>
      <c r="D164" s="144">
        <f>'Italy-main'!J165-'Italy-main'!J164</f>
        <v>12</v>
      </c>
      <c r="E164" s="145">
        <v>159</v>
      </c>
      <c r="F164" s="145">
        <f>D164-D163</f>
        <v>4</v>
      </c>
      <c r="G164" s="145">
        <f>E164-E163</f>
        <v>-80</v>
      </c>
      <c r="H164" s="145">
        <f>F164-F163</f>
        <v>1</v>
      </c>
      <c r="I164" s="145">
        <f>G164-G163</f>
        <v>-24</v>
      </c>
      <c r="J164" s="167"/>
    </row>
    <row r="165" ht="26" customHeight="1">
      <c r="B165" s="77">
        <v>44047</v>
      </c>
      <c r="C165" s="164">
        <v>8</v>
      </c>
      <c r="D165" s="142">
        <f>'Italy-main'!J166-'Italy-main'!J165</f>
        <v>5</v>
      </c>
      <c r="E165" s="143">
        <v>190</v>
      </c>
      <c r="F165" s="143">
        <f>D165-D164</f>
        <v>-7</v>
      </c>
      <c r="G165" s="143">
        <f>E165-E164</f>
        <v>31</v>
      </c>
      <c r="H165" s="143">
        <f>F165-F164</f>
        <v>-11</v>
      </c>
      <c r="I165" s="143">
        <f>G165-G164</f>
        <v>111</v>
      </c>
      <c r="J165" s="166"/>
    </row>
    <row r="166" ht="26" customHeight="1">
      <c r="B166" s="77">
        <v>44048</v>
      </c>
      <c r="C166" s="165">
        <v>164</v>
      </c>
      <c r="D166" s="144">
        <f>'Italy-main'!J167-'Italy-main'!J166</f>
        <v>10</v>
      </c>
      <c r="E166" s="145">
        <v>384</v>
      </c>
      <c r="F166" s="145">
        <f>D166-D165</f>
        <v>5</v>
      </c>
      <c r="G166" s="145">
        <f>E166-E165</f>
        <v>194</v>
      </c>
      <c r="H166" s="145">
        <f>F166-F165</f>
        <v>12</v>
      </c>
      <c r="I166" s="145">
        <f>G166-G165</f>
        <v>163</v>
      </c>
      <c r="J166" s="167"/>
    </row>
    <row r="167" ht="26" customHeight="1">
      <c r="B167" s="77">
        <v>44049</v>
      </c>
      <c r="C167" s="164">
        <v>48</v>
      </c>
      <c r="D167" s="142">
        <f>'Italy-main'!J168-'Italy-main'!J167</f>
        <v>6</v>
      </c>
      <c r="E167" s="143">
        <v>402</v>
      </c>
      <c r="F167" s="143">
        <f>D167-D166</f>
        <v>-4</v>
      </c>
      <c r="G167" s="143">
        <f>E167-E166</f>
        <v>18</v>
      </c>
      <c r="H167" s="143">
        <f>F167-F166</f>
        <v>-9</v>
      </c>
      <c r="I167" s="143">
        <f>G167-G166</f>
        <v>-176</v>
      </c>
      <c r="J167" s="166"/>
    </row>
    <row r="168" ht="26" customHeight="1">
      <c r="B168" s="77">
        <v>44050</v>
      </c>
      <c r="C168" s="165">
        <v>230</v>
      </c>
      <c r="D168" s="144">
        <f>'Italy-main'!J169-'Italy-main'!J168</f>
        <v>3</v>
      </c>
      <c r="E168" s="145">
        <v>552</v>
      </c>
      <c r="F168" s="145">
        <f>D168-D167</f>
        <v>-3</v>
      </c>
      <c r="G168" s="145">
        <f>E168-E167</f>
        <v>150</v>
      </c>
      <c r="H168" s="145">
        <f>F168-F167</f>
        <v>1</v>
      </c>
      <c r="I168" s="145">
        <f>G168-G167</f>
        <v>132</v>
      </c>
      <c r="J168" s="167"/>
    </row>
    <row r="169" ht="26" customHeight="1">
      <c r="B169" s="77">
        <v>44051</v>
      </c>
      <c r="C169" s="164">
        <v>29</v>
      </c>
      <c r="D169" s="142">
        <f>'Italy-main'!J170-'Italy-main'!J169</f>
        <v>13</v>
      </c>
      <c r="E169" s="143">
        <v>347</v>
      </c>
      <c r="F169" s="143">
        <f>D169-D168</f>
        <v>10</v>
      </c>
      <c r="G169" s="143">
        <f>E169-E168</f>
        <v>-205</v>
      </c>
      <c r="H169" s="143">
        <f>F169-F168</f>
        <v>13</v>
      </c>
      <c r="I169" s="143">
        <f>G169-G168</f>
        <v>-355</v>
      </c>
      <c r="J169" s="166"/>
    </row>
    <row r="170" ht="24.65" customHeight="1">
      <c r="B170" s="77">
        <v>44052</v>
      </c>
      <c r="C170" s="168">
        <v>310</v>
      </c>
      <c r="D170" s="144">
        <f>'Italy-main'!J171-'Italy-main'!J170</f>
        <v>2</v>
      </c>
      <c r="E170" s="145">
        <v>463</v>
      </c>
      <c r="F170" s="145">
        <f>D170-D169</f>
        <v>-11</v>
      </c>
      <c r="G170" s="145">
        <f>E170-E169</f>
        <v>116</v>
      </c>
      <c r="H170" s="145">
        <f>F170-F169</f>
        <v>-21</v>
      </c>
      <c r="I170" s="145">
        <f>G170-G169</f>
        <v>321</v>
      </c>
      <c r="J170" s="167"/>
    </row>
    <row r="171" ht="24.65" customHeight="1">
      <c r="B171" s="77">
        <v>44053</v>
      </c>
      <c r="C171" s="170">
        <v>105</v>
      </c>
      <c r="D171" s="142">
        <f>'Italy-main'!J172-'Italy-main'!J171</f>
        <v>4</v>
      </c>
      <c r="E171" s="143">
        <v>259</v>
      </c>
      <c r="F171" s="143">
        <f>D171-D170</f>
        <v>2</v>
      </c>
      <c r="G171" s="143">
        <f>E171-E170</f>
        <v>-204</v>
      </c>
      <c r="H171" s="143">
        <f>F171-F170</f>
        <v>13</v>
      </c>
      <c r="I171" s="143">
        <f>G171-G170</f>
        <v>-320</v>
      </c>
      <c r="J171" s="166"/>
    </row>
    <row r="172" ht="24.65" customHeight="1">
      <c r="B172" s="77">
        <v>44054</v>
      </c>
      <c r="C172" s="168">
        <v>193</v>
      </c>
      <c r="D172" s="144">
        <f>'Italy-main'!J173-'Italy-main'!J172</f>
        <v>6</v>
      </c>
      <c r="E172" s="145">
        <v>412</v>
      </c>
      <c r="F172" s="145">
        <f>D172-D171</f>
        <v>2</v>
      </c>
      <c r="G172" s="145">
        <f>E172-E171</f>
        <v>153</v>
      </c>
      <c r="H172" s="145">
        <f>F172-F171</f>
        <v>0</v>
      </c>
      <c r="I172" s="145">
        <f>G172-G171</f>
        <v>357</v>
      </c>
      <c r="J172" s="167"/>
    </row>
    <row r="173" ht="24.65" customHeight="1">
      <c r="B173" s="77">
        <v>44055</v>
      </c>
      <c r="C173" s="170">
        <v>230</v>
      </c>
      <c r="D173" s="142">
        <f>'Italy-main'!J174-'Italy-main'!J173</f>
        <v>10</v>
      </c>
      <c r="E173" s="143">
        <v>481</v>
      </c>
      <c r="F173" s="143">
        <f>D173-D172</f>
        <v>4</v>
      </c>
      <c r="G173" s="143">
        <f>E173-E172</f>
        <v>69</v>
      </c>
      <c r="H173" s="143">
        <f>F173-F172</f>
        <v>2</v>
      </c>
      <c r="I173" s="143">
        <f>G173-G172</f>
        <v>-84</v>
      </c>
      <c r="J173" s="166"/>
    </row>
    <row r="174" ht="24.65" customHeight="1">
      <c r="B174" s="77">
        <v>44056</v>
      </c>
      <c r="C174" s="168">
        <v>290</v>
      </c>
      <c r="D174" s="144">
        <f>'Italy-main'!J175-'Italy-main'!J174</f>
        <v>6</v>
      </c>
      <c r="E174" s="145">
        <v>523</v>
      </c>
      <c r="F174" s="145">
        <f>D174-D173</f>
        <v>-4</v>
      </c>
      <c r="G174" s="145">
        <f>E174-E173</f>
        <v>42</v>
      </c>
      <c r="H174" s="145">
        <f>F174-F173</f>
        <v>-8</v>
      </c>
      <c r="I174" s="145">
        <f>G174-G173</f>
        <v>-27</v>
      </c>
      <c r="J174" s="167"/>
    </row>
    <row r="175" ht="24.65" customHeight="1">
      <c r="B175" s="77">
        <v>44057</v>
      </c>
      <c r="C175" s="170">
        <v>168</v>
      </c>
      <c r="D175" s="142">
        <f>'Italy-main'!J176-'Italy-main'!J175</f>
        <v>3</v>
      </c>
      <c r="E175" s="143">
        <v>574</v>
      </c>
      <c r="F175" s="143">
        <f>D175-D174</f>
        <v>-3</v>
      </c>
      <c r="G175" s="143">
        <f>E175-E174</f>
        <v>51</v>
      </c>
      <c r="H175" s="143">
        <f>F175-F174</f>
        <v>1</v>
      </c>
      <c r="I175" s="143">
        <f>G175-G174</f>
        <v>9</v>
      </c>
      <c r="J175" s="166"/>
    </row>
    <row r="176" ht="24.65" customHeight="1">
      <c r="B176" s="77">
        <v>44058</v>
      </c>
      <c r="C176" s="168">
        <v>157</v>
      </c>
      <c r="D176" s="144">
        <f>'Italy-main'!J177-'Italy-main'!J176</f>
        <v>158</v>
      </c>
      <c r="E176" s="145">
        <v>629</v>
      </c>
      <c r="F176" s="145">
        <f>D176-D175</f>
        <v>155</v>
      </c>
      <c r="G176" s="145">
        <f>E176-E175</f>
        <v>55</v>
      </c>
      <c r="H176" s="145">
        <f>F176-F175</f>
        <v>158</v>
      </c>
      <c r="I176" s="145">
        <f>G176-G175</f>
        <v>4</v>
      </c>
      <c r="J176" s="167"/>
    </row>
    <row r="177" ht="24.65" customHeight="1">
      <c r="B177" s="77">
        <v>44059</v>
      </c>
      <c r="C177" s="170">
        <v>327</v>
      </c>
      <c r="D177" s="142">
        <f>'Italy-main'!J178-'Italy-main'!J177</f>
        <v>4</v>
      </c>
      <c r="E177" s="143">
        <v>479</v>
      </c>
      <c r="F177" s="143">
        <f>D177-D176</f>
        <v>-154</v>
      </c>
      <c r="G177" s="143">
        <f>E177-E176</f>
        <v>-150</v>
      </c>
      <c r="H177" s="143">
        <f>F177-F176</f>
        <v>-309</v>
      </c>
      <c r="I177" s="143">
        <f>G177-G176</f>
        <v>-205</v>
      </c>
      <c r="J177" s="166"/>
    </row>
    <row r="178" ht="24.65" customHeight="1">
      <c r="B178" s="77">
        <v>44060</v>
      </c>
      <c r="C178" s="168">
        <v>134</v>
      </c>
      <c r="D178" s="144">
        <f>'Italy-main'!J179-'Italy-main'!J178</f>
        <v>4</v>
      </c>
      <c r="E178" s="145">
        <v>320</v>
      </c>
      <c r="F178" s="145">
        <f>D178-D177</f>
        <v>0</v>
      </c>
      <c r="G178" s="145">
        <f>E178-E177</f>
        <v>-159</v>
      </c>
      <c r="H178" s="145">
        <f>F178-F177</f>
        <v>154</v>
      </c>
      <c r="I178" s="145">
        <f>G178-G177</f>
        <v>-9</v>
      </c>
      <c r="J178" s="167"/>
    </row>
    <row r="179" ht="24.65" customHeight="1">
      <c r="B179" s="77">
        <v>44061</v>
      </c>
      <c r="C179" s="170">
        <v>222</v>
      </c>
      <c r="D179" s="142">
        <f>'Italy-main'!J180-'Italy-main'!J179</f>
        <v>5</v>
      </c>
      <c r="E179" s="143">
        <v>403</v>
      </c>
      <c r="F179" s="143">
        <f>D179-D178</f>
        <v>1</v>
      </c>
      <c r="G179" s="143">
        <f>E179-E178</f>
        <v>83</v>
      </c>
      <c r="H179" s="143">
        <f>F179-F178</f>
        <v>1</v>
      </c>
      <c r="I179" s="143">
        <f>G179-G178</f>
        <v>242</v>
      </c>
      <c r="J179" s="166"/>
    </row>
    <row r="180" ht="24.65" customHeight="1">
      <c r="B180" s="77">
        <v>44062</v>
      </c>
      <c r="C180" s="168">
        <v>271</v>
      </c>
      <c r="D180" s="144">
        <f>'Italy-main'!J181-'Italy-main'!J180</f>
        <v>7</v>
      </c>
      <c r="E180" s="145">
        <v>642</v>
      </c>
      <c r="F180" s="145">
        <f>D180-D179</f>
        <v>2</v>
      </c>
      <c r="G180" s="145">
        <f>E180-E179</f>
        <v>239</v>
      </c>
      <c r="H180" s="145">
        <f>F180-F179</f>
        <v>1</v>
      </c>
      <c r="I180" s="145">
        <f>G180-G179</f>
        <v>156</v>
      </c>
      <c r="J180" s="167"/>
    </row>
    <row r="181" ht="24.65" customHeight="1">
      <c r="B181" s="77">
        <v>44063</v>
      </c>
      <c r="C181" s="170">
        <v>654</v>
      </c>
      <c r="D181" s="142">
        <f>'Italy-main'!J182-'Italy-main'!J181</f>
        <v>6</v>
      </c>
      <c r="E181" s="143">
        <v>845</v>
      </c>
      <c r="F181" s="143">
        <f>D181-D180</f>
        <v>-1</v>
      </c>
      <c r="G181" s="143">
        <f>E181-E180</f>
        <v>203</v>
      </c>
      <c r="H181" s="143">
        <f>F181-F180</f>
        <v>-3</v>
      </c>
      <c r="I181" s="143">
        <f>G181-G180</f>
        <v>-36</v>
      </c>
      <c r="J181" s="166"/>
    </row>
    <row r="182" ht="24.65" customHeight="1">
      <c r="B182" s="77">
        <v>44064</v>
      </c>
      <c r="C182" s="168">
        <v>664</v>
      </c>
      <c r="D182" s="144">
        <f>'Italy-main'!J183-'Italy-main'!J182</f>
        <v>9</v>
      </c>
      <c r="E182" s="145">
        <v>947</v>
      </c>
      <c r="F182" s="145">
        <f>D182-D181</f>
        <v>3</v>
      </c>
      <c r="G182" s="145">
        <f>E182-E181</f>
        <v>102</v>
      </c>
      <c r="H182" s="145">
        <f>F182-F181</f>
        <v>4</v>
      </c>
      <c r="I182" s="145">
        <f>G182-G181</f>
        <v>-101</v>
      </c>
      <c r="J182" s="167"/>
    </row>
    <row r="183" ht="24.65" customHeight="1">
      <c r="B183" s="77">
        <v>44065</v>
      </c>
      <c r="C183" s="170">
        <v>825</v>
      </c>
      <c r="D183" s="142">
        <f>'Italy-main'!J184-'Italy-main'!J183</f>
        <v>3</v>
      </c>
      <c r="E183" s="143">
        <v>1071</v>
      </c>
      <c r="F183" s="143">
        <f>D183-D182</f>
        <v>-6</v>
      </c>
      <c r="G183" s="143">
        <f>E183-E182</f>
        <v>124</v>
      </c>
      <c r="H183" s="143">
        <f>F183-F182</f>
        <v>-9</v>
      </c>
      <c r="I183" s="143">
        <f>G183-G182</f>
        <v>22</v>
      </c>
      <c r="J183" s="166"/>
    </row>
    <row r="184" ht="24.65" customHeight="1">
      <c r="B184" s="77">
        <v>44066</v>
      </c>
      <c r="C184" s="168">
        <v>935</v>
      </c>
      <c r="D184" s="144">
        <f>'Italy-main'!J185-'Italy-main'!J184</f>
        <v>7</v>
      </c>
      <c r="E184" s="145">
        <v>1210</v>
      </c>
      <c r="F184" s="145">
        <f>D184-D183</f>
        <v>4</v>
      </c>
      <c r="G184" s="145">
        <f>E184-E183</f>
        <v>139</v>
      </c>
      <c r="H184" s="145">
        <f>F184-F183</f>
        <v>10</v>
      </c>
      <c r="I184" s="145">
        <f>G184-G183</f>
        <v>15</v>
      </c>
      <c r="J184" s="167"/>
    </row>
    <row r="185" ht="24.65" customHeight="1">
      <c r="B185" s="77">
        <v>44067</v>
      </c>
      <c r="C185" s="170">
        <v>757</v>
      </c>
      <c r="D185" s="142">
        <f>'Italy-main'!J186-'Italy-main'!J185</f>
        <v>4</v>
      </c>
      <c r="E185" s="143">
        <v>953</v>
      </c>
      <c r="F185" s="143">
        <f>D185-D184</f>
        <v>-3</v>
      </c>
      <c r="G185" s="143">
        <f>E185-E184</f>
        <v>-257</v>
      </c>
      <c r="H185" s="143">
        <f>F185-F184</f>
        <v>-7</v>
      </c>
      <c r="I185" s="143">
        <f>G185-G184</f>
        <v>-396</v>
      </c>
      <c r="J185" s="166"/>
    </row>
    <row r="186" ht="24.65" customHeight="1">
      <c r="B186" s="77">
        <v>44068</v>
      </c>
      <c r="C186" s="168">
        <v>519</v>
      </c>
      <c r="D186" s="144">
        <f>'Italy-main'!J187-'Italy-main'!J186</f>
        <v>4</v>
      </c>
      <c r="E186" s="145">
        <v>878</v>
      </c>
      <c r="F186" s="145">
        <f>D186-D185</f>
        <v>0</v>
      </c>
      <c r="G186" s="145">
        <f>E186-E185</f>
        <v>-75</v>
      </c>
      <c r="H186" s="145">
        <f>F186-F185</f>
        <v>3</v>
      </c>
      <c r="I186" s="145">
        <f>G186-G185</f>
        <v>182</v>
      </c>
      <c r="J186" s="167"/>
    </row>
    <row r="187" ht="24.65" customHeight="1">
      <c r="B187" s="77">
        <v>44069</v>
      </c>
      <c r="C187" s="170">
        <v>1039</v>
      </c>
      <c r="D187" s="142">
        <f>'Italy-main'!J188-'Italy-main'!J187</f>
        <v>13</v>
      </c>
      <c r="E187" s="143">
        <v>1367</v>
      </c>
      <c r="F187" s="143">
        <f>D187-D186</f>
        <v>9</v>
      </c>
      <c r="G187" s="143">
        <f>E187-E186</f>
        <v>489</v>
      </c>
      <c r="H187" s="143">
        <f>F187-F186</f>
        <v>9</v>
      </c>
      <c r="I187" s="143">
        <f>G187-G186</f>
        <v>564</v>
      </c>
      <c r="J187" s="166"/>
    </row>
    <row r="188" ht="24.65" customHeight="1">
      <c r="B188" s="77">
        <v>44070</v>
      </c>
      <c r="C188" s="168">
        <v>1179</v>
      </c>
      <c r="D188" s="144">
        <f>'Italy-main'!J189-'Italy-main'!J188</f>
        <v>5</v>
      </c>
      <c r="E188" s="145">
        <v>1411</v>
      </c>
      <c r="F188" s="145">
        <f>D188-D187</f>
        <v>-8</v>
      </c>
      <c r="G188" s="145">
        <f>E188-E187</f>
        <v>44</v>
      </c>
      <c r="H188" s="145">
        <f>F188-F187</f>
        <v>-17</v>
      </c>
      <c r="I188" s="145">
        <f>G188-G187</f>
        <v>-445</v>
      </c>
      <c r="J188" s="167"/>
    </row>
    <row r="189" ht="25.65" customHeight="1">
      <c r="B189" s="77">
        <v>44071</v>
      </c>
      <c r="C189" s="170">
        <v>1103</v>
      </c>
      <c r="D189" s="171">
        <f>'Italy-main'!J190-'Italy-main'!J189</f>
        <v>9</v>
      </c>
      <c r="E189" s="143">
        <v>1462</v>
      </c>
      <c r="F189" s="143">
        <f>D189-D188</f>
        <v>4</v>
      </c>
      <c r="G189" s="143">
        <f>E189-E188</f>
        <v>51</v>
      </c>
      <c r="H189" s="143">
        <f>F189-F188</f>
        <v>12</v>
      </c>
      <c r="I189" s="143">
        <f>G189-G188</f>
        <v>7</v>
      </c>
      <c r="J189" s="166"/>
    </row>
    <row r="190" ht="26.65" customHeight="1">
      <c r="B190" s="77">
        <v>44072</v>
      </c>
      <c r="C190" s="172">
        <v>121</v>
      </c>
      <c r="D190" s="173">
        <f>'Italy-main'!J191-'Italy-main'!J190</f>
        <v>1</v>
      </c>
      <c r="E190" s="174">
        <v>1444</v>
      </c>
      <c r="F190" s="145">
        <f>D190-D189</f>
        <v>-8</v>
      </c>
      <c r="G190" s="145">
        <f>E190-E189</f>
        <v>-18</v>
      </c>
      <c r="H190" s="145">
        <f>F190-F189</f>
        <v>-12</v>
      </c>
      <c r="I190" s="145">
        <f>G190-G189</f>
        <v>-69</v>
      </c>
      <c r="J190" s="167"/>
    </row>
    <row r="191" ht="25.65" customHeight="1">
      <c r="B191" s="77">
        <v>44073</v>
      </c>
      <c r="C191" s="170">
        <v>1049</v>
      </c>
      <c r="D191" s="175">
        <f>'Italy-main'!J192-'Italy-main'!J191</f>
        <v>4</v>
      </c>
      <c r="E191" s="143">
        <v>1365</v>
      </c>
      <c r="F191" s="143">
        <f>D191-D190</f>
        <v>3</v>
      </c>
      <c r="G191" s="143">
        <f>E191-E190</f>
        <v>-79</v>
      </c>
      <c r="H191" s="143">
        <f>F191-F190</f>
        <v>11</v>
      </c>
      <c r="I191" s="143">
        <f>G191-G190</f>
        <v>-61</v>
      </c>
      <c r="J191" s="166"/>
    </row>
    <row r="192" ht="24.65" customHeight="1">
      <c r="B192" s="77">
        <v>44074</v>
      </c>
      <c r="C192" s="168">
        <v>873</v>
      </c>
      <c r="D192" s="144">
        <f>'Italy-main'!J193-'Italy-main'!J192</f>
        <v>6</v>
      </c>
      <c r="E192" s="145">
        <v>996</v>
      </c>
      <c r="F192" s="145">
        <f>D192-D191</f>
        <v>2</v>
      </c>
      <c r="G192" s="145">
        <f>E192-E191</f>
        <v>-369</v>
      </c>
      <c r="H192" s="145">
        <f>F192-F191</f>
        <v>-1</v>
      </c>
      <c r="I192" s="145">
        <f>G192-G191</f>
        <v>-290</v>
      </c>
      <c r="J192" s="167"/>
    </row>
    <row r="193" ht="24.65" customHeight="1">
      <c r="B193" s="77">
        <v>44075</v>
      </c>
      <c r="C193" s="170">
        <v>676</v>
      </c>
      <c r="D193" s="142">
        <f>'Italy-main'!J194-'Italy-main'!J193</f>
        <v>8</v>
      </c>
      <c r="E193" s="143">
        <v>978</v>
      </c>
      <c r="F193" s="143">
        <f>D193-D192</f>
        <v>2</v>
      </c>
      <c r="G193" s="143">
        <f>E193-E192</f>
        <v>-18</v>
      </c>
      <c r="H193" s="143">
        <f>F193-F192</f>
        <v>0</v>
      </c>
      <c r="I193" s="143">
        <f>G193-G192</f>
        <v>351</v>
      </c>
      <c r="J193" s="166"/>
    </row>
    <row r="194" ht="24.65" customHeight="1">
      <c r="B194" s="77">
        <v>44076</v>
      </c>
      <c r="C194" s="168">
        <v>1063</v>
      </c>
      <c r="D194" s="144">
        <f>'Italy-main'!J195-'Italy-main'!J194</f>
        <v>6</v>
      </c>
      <c r="E194" s="145">
        <v>1326</v>
      </c>
      <c r="F194" s="145">
        <f>D194-D193</f>
        <v>-2</v>
      </c>
      <c r="G194" s="145">
        <f>E194-E193</f>
        <v>348</v>
      </c>
      <c r="H194" s="145">
        <f>F194-F193</f>
        <v>-4</v>
      </c>
      <c r="I194" s="145">
        <f>G194-G193</f>
        <v>366</v>
      </c>
      <c r="J194" s="167"/>
    </row>
    <row r="195" ht="24.65" customHeight="1">
      <c r="B195" s="77">
        <v>44077</v>
      </c>
      <c r="C195" s="170">
        <v>1098</v>
      </c>
      <c r="D195" s="142">
        <f>'Italy-main'!J196-'Italy-main'!J195</f>
        <v>10</v>
      </c>
      <c r="E195" s="143">
        <v>1397</v>
      </c>
      <c r="F195" s="143">
        <f>D195-D194</f>
        <v>4</v>
      </c>
      <c r="G195" s="143">
        <f>E195-E194</f>
        <v>71</v>
      </c>
      <c r="H195" s="143">
        <f>F195-F194</f>
        <v>6</v>
      </c>
      <c r="I195" s="143">
        <f>G195-G194</f>
        <v>-277</v>
      </c>
      <c r="J195" s="166"/>
    </row>
    <row r="196" ht="24.65" customHeight="1">
      <c r="B196" s="77">
        <v>44078</v>
      </c>
      <c r="C196" s="168">
        <v>1184</v>
      </c>
      <c r="D196" s="144">
        <f>'Italy-main'!J197-'Italy-main'!J196</f>
        <v>11</v>
      </c>
      <c r="E196" s="145">
        <v>1733</v>
      </c>
      <c r="F196" s="145">
        <f>D196-D195</f>
        <v>1</v>
      </c>
      <c r="G196" s="145">
        <f>E196-E195</f>
        <v>336</v>
      </c>
      <c r="H196" s="145">
        <f>F196-F195</f>
        <v>-3</v>
      </c>
      <c r="I196" s="145">
        <f>G196-G195</f>
        <v>265</v>
      </c>
      <c r="J196" s="167"/>
    </row>
    <row r="197" ht="24.65" customHeight="1">
      <c r="B197" s="77">
        <v>44079</v>
      </c>
      <c r="C197" s="170">
        <v>1095</v>
      </c>
      <c r="D197" s="142">
        <f>'Italy-main'!J198-'Italy-main'!J197</f>
        <v>15</v>
      </c>
      <c r="E197" s="143">
        <v>1694</v>
      </c>
      <c r="F197" s="143">
        <f>D197-D196</f>
        <v>4</v>
      </c>
      <c r="G197" s="143">
        <f>E197-E196</f>
        <v>-39</v>
      </c>
      <c r="H197" s="143">
        <f>F197-F196</f>
        <v>3</v>
      </c>
      <c r="I197" s="143">
        <f>G197-G196</f>
        <v>-375</v>
      </c>
      <c r="J197" s="166"/>
    </row>
    <row r="198" ht="24.65" customHeight="1">
      <c r="B198" s="77">
        <v>44080</v>
      </c>
      <c r="C198" s="168">
        <v>884</v>
      </c>
      <c r="D198" s="144">
        <f>'Italy-main'!J199-'Italy-main'!J198</f>
        <v>8</v>
      </c>
      <c r="E198" s="145">
        <v>1297</v>
      </c>
      <c r="F198" s="145">
        <f>D198-D197</f>
        <v>-7</v>
      </c>
      <c r="G198" s="145">
        <f>E198-E197</f>
        <v>-397</v>
      </c>
      <c r="H198" s="145">
        <f>F198-F197</f>
        <v>-11</v>
      </c>
      <c r="I198" s="145">
        <f>G198-G197</f>
        <v>-358</v>
      </c>
      <c r="J198" s="167"/>
    </row>
    <row r="199" ht="24.65" customHeight="1">
      <c r="B199" s="77">
        <v>44081</v>
      </c>
      <c r="C199" s="170">
        <v>915</v>
      </c>
      <c r="D199" s="142">
        <f>'Italy-main'!J200-'Italy-main'!J199</f>
        <v>12</v>
      </c>
      <c r="E199" s="143">
        <v>1108</v>
      </c>
      <c r="F199" s="143">
        <f>D199-D198</f>
        <v>4</v>
      </c>
      <c r="G199" s="143">
        <f>E199-E198</f>
        <v>-189</v>
      </c>
      <c r="H199" s="143">
        <f>F199-F198</f>
        <v>11</v>
      </c>
      <c r="I199" s="143">
        <f>G199-G198</f>
        <v>208</v>
      </c>
      <c r="J199" s="166"/>
    </row>
    <row r="200" ht="24.65" customHeight="1">
      <c r="B200" s="77">
        <v>44082</v>
      </c>
      <c r="C200" s="168">
        <v>796</v>
      </c>
      <c r="D200" s="144">
        <f>'Italy-main'!J201-'Italy-main'!J200</f>
        <v>10</v>
      </c>
      <c r="E200" s="145">
        <v>1370</v>
      </c>
      <c r="F200" s="145">
        <f>D200-D199</f>
        <v>-2</v>
      </c>
      <c r="G200" s="145">
        <f>E200-E199</f>
        <v>262</v>
      </c>
      <c r="H200" s="145">
        <f>F200-F199</f>
        <v>-6</v>
      </c>
      <c r="I200" s="145">
        <f>G200-G199</f>
        <v>451</v>
      </c>
      <c r="J200" s="167"/>
    </row>
    <row r="201" ht="24.65" customHeight="1">
      <c r="B201" s="77">
        <v>44083</v>
      </c>
      <c r="C201" s="170">
        <v>945</v>
      </c>
      <c r="D201" s="142">
        <f>'Italy-main'!J202-'Italy-main'!J201</f>
        <v>14</v>
      </c>
      <c r="E201" s="143">
        <v>1434</v>
      </c>
      <c r="F201" s="143">
        <f>D201-D200</f>
        <v>4</v>
      </c>
      <c r="G201" s="143">
        <f>E201-E200</f>
        <v>64</v>
      </c>
      <c r="H201" s="143">
        <f>F201-F200</f>
        <v>6</v>
      </c>
      <c r="I201" s="143">
        <f>G201-G200</f>
        <v>-198</v>
      </c>
      <c r="J201" s="166"/>
    </row>
    <row r="202" ht="24.65" customHeight="1">
      <c r="B202" s="77">
        <v>44084</v>
      </c>
      <c r="C202" s="168">
        <v>974</v>
      </c>
      <c r="D202" s="144">
        <f>'Italy-main'!J203-'Italy-main'!J202</f>
        <v>10</v>
      </c>
      <c r="E202" s="145">
        <v>1597</v>
      </c>
      <c r="F202" s="145">
        <f>D202-D201</f>
        <v>-4</v>
      </c>
      <c r="G202" s="145">
        <f>E202-E201</f>
        <v>163</v>
      </c>
      <c r="H202" s="145">
        <f>F202-F201</f>
        <v>-8</v>
      </c>
      <c r="I202" s="145">
        <f>G202-G201</f>
        <v>99</v>
      </c>
      <c r="J202" s="167"/>
    </row>
    <row r="203" ht="24.65" customHeight="1">
      <c r="B203" s="77">
        <v>44085</v>
      </c>
      <c r="C203" s="170">
        <v>1059</v>
      </c>
      <c r="D203" s="142">
        <f>'Italy-main'!J204-'Italy-main'!J203</f>
        <v>10</v>
      </c>
      <c r="E203" s="143">
        <v>1616</v>
      </c>
      <c r="F203" s="143">
        <f>D203-D202</f>
        <v>0</v>
      </c>
      <c r="G203" s="143">
        <f>E203-E202</f>
        <v>19</v>
      </c>
      <c r="H203" s="143">
        <f>F203-F202</f>
        <v>4</v>
      </c>
      <c r="I203" s="143">
        <f>G203-G202</f>
        <v>-144</v>
      </c>
      <c r="J203" s="166"/>
    </row>
    <row r="204" ht="24.65" customHeight="1">
      <c r="B204" s="77">
        <v>44086</v>
      </c>
      <c r="C204" s="168">
        <v>736</v>
      </c>
      <c r="D204" s="144">
        <f>'Italy-main'!J205-'Italy-main'!J204</f>
        <v>6</v>
      </c>
      <c r="E204" s="145">
        <v>1501</v>
      </c>
      <c r="F204" s="145">
        <f>D204-D203</f>
        <v>-4</v>
      </c>
      <c r="G204" s="145">
        <f>E204-E203</f>
        <v>-115</v>
      </c>
      <c r="H204" s="145">
        <f>F204-F203</f>
        <v>-4</v>
      </c>
      <c r="I204" s="145">
        <f>G204-G203</f>
        <v>-134</v>
      </c>
      <c r="J204" s="167"/>
    </row>
    <row r="205" ht="24.65" customHeight="1">
      <c r="B205" s="77">
        <v>44087</v>
      </c>
      <c r="C205" s="170">
        <v>1006</v>
      </c>
      <c r="D205" s="142">
        <f>'Italy-main'!J206-'Italy-main'!J205</f>
        <v>7</v>
      </c>
      <c r="E205" s="143">
        <v>1458</v>
      </c>
      <c r="F205" s="143">
        <f>D205-D204</f>
        <v>1</v>
      </c>
      <c r="G205" s="143">
        <f>E205-E204</f>
        <v>-43</v>
      </c>
      <c r="H205" s="143">
        <f>F205-F204</f>
        <v>5</v>
      </c>
      <c r="I205" s="143">
        <f>G205-G204</f>
        <v>72</v>
      </c>
      <c r="J205" s="166"/>
    </row>
    <row r="206" ht="24.65" customHeight="1">
      <c r="B206" s="77">
        <v>44088</v>
      </c>
      <c r="C206" s="168">
        <v>678</v>
      </c>
      <c r="D206" s="144">
        <f>'Italy-main'!J207-'Italy-main'!J206</f>
        <v>14</v>
      </c>
      <c r="E206" s="145">
        <v>1008</v>
      </c>
      <c r="F206" s="145">
        <f>D206-D205</f>
        <v>7</v>
      </c>
      <c r="G206" s="145">
        <f>E206-E205</f>
        <v>-450</v>
      </c>
      <c r="H206" s="145">
        <f>F206-F205</f>
        <v>6</v>
      </c>
      <c r="I206" s="145">
        <f>G206-G205</f>
        <v>-407</v>
      </c>
      <c r="J206" s="167"/>
    </row>
    <row r="207" ht="24.65" customHeight="1">
      <c r="B207" s="77">
        <v>44089</v>
      </c>
      <c r="C207" s="170">
        <v>525</v>
      </c>
      <c r="D207" s="142">
        <f>'Italy-main'!J208-'Italy-main'!J207</f>
        <v>9</v>
      </c>
      <c r="E207" s="143">
        <v>1229</v>
      </c>
      <c r="F207" s="143">
        <f>D207-D206</f>
        <v>-5</v>
      </c>
      <c r="G207" s="143">
        <f>E207-E206</f>
        <v>221</v>
      </c>
      <c r="H207" s="143">
        <f>F207-F206</f>
        <v>-12</v>
      </c>
      <c r="I207" s="143">
        <f>G207-G206</f>
        <v>671</v>
      </c>
      <c r="J207" s="166"/>
    </row>
    <row r="208" ht="24.65" customHeight="1">
      <c r="B208" s="77">
        <v>44090</v>
      </c>
      <c r="C208" s="168">
        <v>820</v>
      </c>
      <c r="D208" s="144">
        <f>'Italy-main'!J209-'Italy-main'!J208</f>
        <v>12</v>
      </c>
      <c r="E208" s="145">
        <v>1452</v>
      </c>
      <c r="F208" s="145">
        <f>D208-D207</f>
        <v>3</v>
      </c>
      <c r="G208" s="145">
        <f>E208-E207</f>
        <v>223</v>
      </c>
      <c r="H208" s="145">
        <f>F208-F207</f>
        <v>8</v>
      </c>
      <c r="I208" s="145">
        <f>G208-G207</f>
        <v>2</v>
      </c>
      <c r="J208" s="167"/>
    </row>
    <row r="209" ht="24.65" customHeight="1">
      <c r="B209" s="77">
        <v>44091</v>
      </c>
      <c r="C209" s="170">
        <v>881</v>
      </c>
      <c r="D209" s="142">
        <f>'Italy-main'!J210-'Italy-main'!J209</f>
        <v>13</v>
      </c>
      <c r="E209" s="143">
        <v>1585</v>
      </c>
      <c r="F209" s="143">
        <f>D209-D208</f>
        <v>1</v>
      </c>
      <c r="G209" s="143">
        <f>E209-E208</f>
        <v>133</v>
      </c>
      <c r="H209" s="143">
        <f>F209-F208</f>
        <v>-2</v>
      </c>
      <c r="I209" s="143">
        <f>G209-G208</f>
        <v>-90</v>
      </c>
      <c r="J209" s="166"/>
    </row>
    <row r="210" ht="24.65" customHeight="1">
      <c r="B210" s="77">
        <v>44092</v>
      </c>
      <c r="C210" s="168">
        <v>1044</v>
      </c>
      <c r="D210" s="144">
        <f>'Italy-main'!J211-'Italy-main'!J210</f>
        <v>10</v>
      </c>
      <c r="E210" s="145">
        <v>1907</v>
      </c>
      <c r="F210" s="145">
        <f>D210-D209</f>
        <v>-3</v>
      </c>
      <c r="G210" s="145">
        <f>E210-E209</f>
        <v>322</v>
      </c>
      <c r="H210" s="145">
        <f>F210-F209</f>
        <v>-4</v>
      </c>
      <c r="I210" s="145">
        <f>G210-G209</f>
        <v>189</v>
      </c>
      <c r="J210" s="167"/>
    </row>
    <row r="211" ht="24.65" customHeight="1">
      <c r="B211" s="77">
        <v>44093</v>
      </c>
      <c r="C211" s="170">
        <v>704</v>
      </c>
      <c r="D211" s="142">
        <f>'Italy-main'!J212-'Italy-main'!J211</f>
        <v>24</v>
      </c>
      <c r="E211" s="143">
        <v>1638</v>
      </c>
      <c r="F211" s="143">
        <f>D211-D210</f>
        <v>14</v>
      </c>
      <c r="G211" s="143">
        <f>E211-E210</f>
        <v>-269</v>
      </c>
      <c r="H211" s="143">
        <f>F211-F210</f>
        <v>17</v>
      </c>
      <c r="I211" s="143">
        <f>G211-G210</f>
        <v>-591</v>
      </c>
      <c r="J211" s="166"/>
    </row>
    <row r="212" ht="24.65" customHeight="1">
      <c r="B212" s="77">
        <v>44094</v>
      </c>
      <c r="C212" s="168">
        <v>937</v>
      </c>
      <c r="D212" s="144">
        <f>'Italy-main'!J213-'Italy-main'!J212</f>
        <v>15</v>
      </c>
      <c r="E212" s="145">
        <v>1587</v>
      </c>
      <c r="F212" s="145">
        <f>D212-D211</f>
        <v>-9</v>
      </c>
      <c r="G212" s="145">
        <f>E212-E211</f>
        <v>-51</v>
      </c>
      <c r="H212" s="145">
        <f>F212-F211</f>
        <v>-23</v>
      </c>
      <c r="I212" s="145">
        <f>G212-G211</f>
        <v>218</v>
      </c>
      <c r="J212" s="167"/>
    </row>
    <row r="213" ht="24.65" customHeight="1">
      <c r="B213" s="77">
        <v>44095</v>
      </c>
      <c r="C213" s="170">
        <v>981</v>
      </c>
      <c r="D213" s="142">
        <f>'Italy-main'!J214-'Italy-main'!J213</f>
        <v>17</v>
      </c>
      <c r="E213" s="143">
        <v>1350</v>
      </c>
      <c r="F213" s="143">
        <f>D213-D212</f>
        <v>2</v>
      </c>
      <c r="G213" s="143">
        <f>E213-E212</f>
        <v>-237</v>
      </c>
      <c r="H213" s="143">
        <f>F213-F212</f>
        <v>11</v>
      </c>
      <c r="I213" s="143">
        <f>G213-G212</f>
        <v>-186</v>
      </c>
      <c r="J213" s="166"/>
    </row>
    <row r="214" ht="24.65" customHeight="1">
      <c r="B214" s="77">
        <v>44096</v>
      </c>
      <c r="C214" s="168">
        <v>410</v>
      </c>
      <c r="D214" s="144">
        <f>'Italy-main'!J215-'Italy-main'!J214</f>
        <v>14</v>
      </c>
      <c r="E214" s="145">
        <v>1392</v>
      </c>
      <c r="F214" s="145">
        <f>D214-D213</f>
        <v>-3</v>
      </c>
      <c r="G214" s="145">
        <f>E214-E213</f>
        <v>42</v>
      </c>
      <c r="H214" s="145">
        <f>F214-F213</f>
        <v>-5</v>
      </c>
      <c r="I214" s="145">
        <f>G214-G213</f>
        <v>279</v>
      </c>
      <c r="J214" s="167"/>
    </row>
    <row r="215" ht="24.65" customHeight="1">
      <c r="B215" s="77">
        <v>44097</v>
      </c>
      <c r="C215" s="170">
        <v>625</v>
      </c>
      <c r="D215" s="142">
        <f>'Italy-main'!J216-'Italy-main'!J215</f>
        <v>20</v>
      </c>
      <c r="E215" s="143">
        <v>1640</v>
      </c>
      <c r="F215" s="143">
        <f>D215-D214</f>
        <v>6</v>
      </c>
      <c r="G215" s="143">
        <f>E215-E214</f>
        <v>248</v>
      </c>
      <c r="H215" s="143">
        <f>F215-F214</f>
        <v>9</v>
      </c>
      <c r="I215" s="143">
        <f>G215-G214</f>
        <v>206</v>
      </c>
      <c r="J215" s="166"/>
    </row>
    <row r="216" ht="24.65" customHeight="1">
      <c r="B216" s="77">
        <v>44098</v>
      </c>
      <c r="C216" s="168">
        <v>666</v>
      </c>
      <c r="D216" s="144">
        <f>'Italy-main'!J217-'Italy-main'!J216</f>
        <v>23</v>
      </c>
      <c r="E216" s="145">
        <v>1786</v>
      </c>
      <c r="F216" s="145">
        <f>D216-D215</f>
        <v>3</v>
      </c>
      <c r="G216" s="145">
        <f>E216-E215</f>
        <v>146</v>
      </c>
      <c r="H216" s="145">
        <f>F216-F215</f>
        <v>-3</v>
      </c>
      <c r="I216" s="145">
        <f>G216-G215</f>
        <v>-102</v>
      </c>
      <c r="J216" s="167"/>
    </row>
    <row r="217" ht="24.65" customHeight="1">
      <c r="B217" s="77">
        <v>44099</v>
      </c>
      <c r="C217" s="170">
        <v>938</v>
      </c>
      <c r="D217" s="142">
        <f>'Italy-main'!J218-'Italy-main'!J217</f>
        <v>20</v>
      </c>
      <c r="E217" s="143">
        <v>1912</v>
      </c>
      <c r="F217" s="143">
        <f>D217-D216</f>
        <v>-3</v>
      </c>
      <c r="G217" s="143">
        <f>E217-E216</f>
        <v>126</v>
      </c>
      <c r="H217" s="143">
        <f>F217-F216</f>
        <v>-6</v>
      </c>
      <c r="I217" s="143">
        <f>G217-G216</f>
        <v>-20</v>
      </c>
      <c r="J217" s="166"/>
    </row>
    <row r="218" ht="24.65" customHeight="1">
      <c r="B218" s="77">
        <v>44100</v>
      </c>
      <c r="C218" s="168">
        <v>875</v>
      </c>
      <c r="D218" s="144">
        <f>'Italy-main'!J219-'Italy-main'!J218</f>
        <v>17</v>
      </c>
      <c r="E218" s="145">
        <v>1869</v>
      </c>
      <c r="F218" s="145">
        <f>D218-D217</f>
        <v>-3</v>
      </c>
      <c r="G218" s="145">
        <f>E218-E217</f>
        <v>-43</v>
      </c>
      <c r="H218" s="145">
        <f>F218-F217</f>
        <v>0</v>
      </c>
      <c r="I218" s="145">
        <f>G218-G217</f>
        <v>-169</v>
      </c>
      <c r="J218" s="167"/>
    </row>
    <row r="219" ht="24.65" customHeight="1">
      <c r="B219" s="77">
        <v>44101</v>
      </c>
      <c r="C219" s="170">
        <v>1025</v>
      </c>
      <c r="D219" s="142">
        <f>'Italy-main'!J220-'Italy-main'!J219</f>
        <v>17</v>
      </c>
      <c r="E219" s="143">
        <v>1766</v>
      </c>
      <c r="F219" s="143">
        <f>D219-D218</f>
        <v>0</v>
      </c>
      <c r="G219" s="143">
        <f>E219-E218</f>
        <v>-103</v>
      </c>
      <c r="H219" s="143">
        <f>F219-F218</f>
        <v>3</v>
      </c>
      <c r="I219" s="143">
        <f>G219-G218</f>
        <v>-60</v>
      </c>
      <c r="J219" s="166"/>
    </row>
    <row r="220" ht="24.65" customHeight="1">
      <c r="B220" s="77">
        <v>44102</v>
      </c>
      <c r="C220" s="168">
        <v>705</v>
      </c>
      <c r="D220" s="144">
        <f>'Italy-main'!J221-'Italy-main'!J220</f>
        <v>16</v>
      </c>
      <c r="E220" s="145">
        <v>1494</v>
      </c>
      <c r="F220" s="145">
        <f>D220-D219</f>
        <v>-1</v>
      </c>
      <c r="G220" s="145">
        <f>E220-E219</f>
        <v>-272</v>
      </c>
      <c r="H220" s="145">
        <f>F220-F219</f>
        <v>-1</v>
      </c>
      <c r="I220" s="145">
        <f>G220-G219</f>
        <v>-169</v>
      </c>
      <c r="J220" s="167"/>
    </row>
    <row r="221" ht="24.65" customHeight="1">
      <c r="B221" s="77">
        <v>44103</v>
      </c>
      <c r="C221" s="170">
        <v>307</v>
      </c>
      <c r="D221" s="142">
        <f>'Italy-main'!J222-'Italy-main'!J221</f>
        <v>24</v>
      </c>
      <c r="E221" s="143">
        <v>1648</v>
      </c>
      <c r="F221" s="143">
        <f>D221-D220</f>
        <v>8</v>
      </c>
      <c r="G221" s="143">
        <f>E221-E220</f>
        <v>154</v>
      </c>
      <c r="H221" s="143">
        <f>F221-F220</f>
        <v>9</v>
      </c>
      <c r="I221" s="143">
        <f>G221-G220</f>
        <v>426</v>
      </c>
      <c r="J221" s="166"/>
    </row>
    <row r="222" ht="24.65" customHeight="1">
      <c r="B222" s="77">
        <v>44104</v>
      </c>
      <c r="C222" s="168">
        <v>633</v>
      </c>
      <c r="D222" s="144">
        <f>'Italy-main'!J223-'Italy-main'!J222</f>
        <v>19</v>
      </c>
      <c r="E222" s="145">
        <v>1851</v>
      </c>
      <c r="F222" s="145">
        <f>D222-D221</f>
        <v>-5</v>
      </c>
      <c r="G222" s="145">
        <f>E222-E221</f>
        <v>203</v>
      </c>
      <c r="H222" s="145">
        <f>F222-F221</f>
        <v>-13</v>
      </c>
      <c r="I222" s="145">
        <f>G222-G221</f>
        <v>49</v>
      </c>
      <c r="J222" s="167"/>
    </row>
    <row r="223" ht="24.65" customHeight="1">
      <c r="B223" s="77">
        <v>44105</v>
      </c>
      <c r="C223" s="170">
        <v>1384</v>
      </c>
      <c r="D223" s="142">
        <f>'Italy-main'!J224-'Italy-main'!J223</f>
        <v>24</v>
      </c>
      <c r="E223" s="143">
        <v>2548</v>
      </c>
      <c r="F223" s="143">
        <f>D223-D222</f>
        <v>5</v>
      </c>
      <c r="G223" s="143">
        <f>E223-E222</f>
        <v>697</v>
      </c>
      <c r="H223" s="143">
        <f>F223-F222</f>
        <v>10</v>
      </c>
      <c r="I223" s="143">
        <f>G223-G222</f>
        <v>494</v>
      </c>
      <c r="J223" s="166"/>
    </row>
    <row r="224" ht="24.65" customHeight="1">
      <c r="B224" s="77">
        <v>44106</v>
      </c>
      <c r="C224" s="168">
        <v>1350</v>
      </c>
      <c r="D224" s="144">
        <f>'Italy-main'!J225-'Italy-main'!J224</f>
        <v>23</v>
      </c>
      <c r="E224" s="145">
        <v>2499</v>
      </c>
      <c r="F224" s="145">
        <f>D224-D223</f>
        <v>-1</v>
      </c>
      <c r="G224" s="145">
        <f>E224-E223</f>
        <v>-49</v>
      </c>
      <c r="H224" s="145">
        <f>F224-F223</f>
        <v>-6</v>
      </c>
      <c r="I224" s="145">
        <f>G224-G223</f>
        <v>-746</v>
      </c>
      <c r="J224" s="167"/>
    </row>
    <row r="225" ht="24.65" customHeight="1">
      <c r="B225" s="77">
        <v>44107</v>
      </c>
      <c r="C225" s="170">
        <v>1569</v>
      </c>
      <c r="D225" s="142">
        <f>'Italy-main'!J226-'Italy-main'!J225</f>
        <v>27</v>
      </c>
      <c r="E225" s="143">
        <v>2844</v>
      </c>
      <c r="F225" s="143">
        <f>D225-D224</f>
        <v>4</v>
      </c>
      <c r="G225" s="143">
        <f>E225-E224</f>
        <v>345</v>
      </c>
      <c r="H225" s="143">
        <f>F225-F224</f>
        <v>5</v>
      </c>
      <c r="I225" s="143">
        <f>G225-G224</f>
        <v>394</v>
      </c>
      <c r="J225" s="166"/>
    </row>
    <row r="226" ht="24.65" customHeight="1">
      <c r="B226" s="77">
        <v>44108</v>
      </c>
      <c r="C226" s="168">
        <v>1863</v>
      </c>
      <c r="D226" s="144">
        <f>'Italy-main'!J227-'Italy-main'!J226</f>
        <v>18</v>
      </c>
      <c r="E226" s="145">
        <v>2578</v>
      </c>
      <c r="F226" s="145">
        <f>D226-D225</f>
        <v>-9</v>
      </c>
      <c r="G226" s="145">
        <f>E226-E225</f>
        <v>-266</v>
      </c>
      <c r="H226" s="145">
        <f>F226-F225</f>
        <v>-13</v>
      </c>
      <c r="I226" s="145">
        <f>G226-G225</f>
        <v>-611</v>
      </c>
      <c r="J226" s="167"/>
    </row>
    <row r="227" ht="24.65" customHeight="1">
      <c r="B227" s="77">
        <v>44109</v>
      </c>
      <c r="C227" s="170">
        <v>1474</v>
      </c>
      <c r="D227" s="142">
        <f>'Italy-main'!J228-'Italy-main'!J227</f>
        <v>16</v>
      </c>
      <c r="E227" s="143">
        <v>2257</v>
      </c>
      <c r="F227" s="143">
        <f>D227-D226</f>
        <v>-2</v>
      </c>
      <c r="G227" s="143">
        <f>E227-E226</f>
        <v>-321</v>
      </c>
      <c r="H227" s="143">
        <f>F227-F226</f>
        <v>7</v>
      </c>
      <c r="I227" s="143">
        <f>G227-G226</f>
        <v>-55</v>
      </c>
      <c r="J227" s="166"/>
    </row>
    <row r="228" ht="24.65" customHeight="1">
      <c r="B228" s="77">
        <v>44110</v>
      </c>
      <c r="C228" s="168">
        <v>1231</v>
      </c>
      <c r="D228" s="144">
        <f>'Italy-main'!J229-'Italy-main'!J228</f>
        <v>28</v>
      </c>
      <c r="E228" s="145">
        <v>2677</v>
      </c>
      <c r="F228" s="145">
        <f>D228-D227</f>
        <v>12</v>
      </c>
      <c r="G228" s="145">
        <f>E228-E227</f>
        <v>420</v>
      </c>
      <c r="H228" s="145">
        <f>F228-F227</f>
        <v>14</v>
      </c>
      <c r="I228" s="145">
        <f>G228-G227</f>
        <v>741</v>
      </c>
      <c r="J228" s="167"/>
    </row>
    <row r="229" ht="24.65" customHeight="1">
      <c r="B229" s="77">
        <v>44111</v>
      </c>
      <c r="C229" s="170">
        <v>2442</v>
      </c>
      <c r="D229" s="142">
        <f>'Italy-main'!J230-'Italy-main'!J229</f>
        <v>31</v>
      </c>
      <c r="E229" s="143">
        <v>3678</v>
      </c>
      <c r="F229" s="143">
        <f>D229-D228</f>
        <v>3</v>
      </c>
      <c r="G229" s="143">
        <f>E229-E228</f>
        <v>1001</v>
      </c>
      <c r="H229" s="143">
        <f>F229-F228</f>
        <v>-9</v>
      </c>
      <c r="I229" s="143">
        <f>G229-G228</f>
        <v>581</v>
      </c>
      <c r="J229" s="166"/>
    </row>
    <row r="230" ht="24.65" customHeight="1">
      <c r="B230" s="77">
        <v>44112</v>
      </c>
      <c r="C230" s="168">
        <v>3376</v>
      </c>
      <c r="D230" s="144">
        <f>'Italy-main'!J231-'Italy-main'!J230</f>
        <v>22</v>
      </c>
      <c r="E230" s="145">
        <v>4458</v>
      </c>
      <c r="F230" s="145">
        <f>D230-D229</f>
        <v>-9</v>
      </c>
      <c r="G230" s="145">
        <f>E230-E229</f>
        <v>780</v>
      </c>
      <c r="H230" s="145">
        <f>F230-F229</f>
        <v>-12</v>
      </c>
      <c r="I230" s="145">
        <f>G230-G229</f>
        <v>-221</v>
      </c>
      <c r="J230" s="167"/>
    </row>
    <row r="231" ht="24.65" customHeight="1">
      <c r="B231" s="77">
        <v>44113</v>
      </c>
      <c r="C231" s="170">
        <v>4158</v>
      </c>
      <c r="D231" s="142">
        <f>'Italy-main'!J232-'Italy-main'!J231</f>
        <v>28</v>
      </c>
      <c r="E231" s="143">
        <v>5372</v>
      </c>
      <c r="F231" s="143">
        <f>D231-D230</f>
        <v>6</v>
      </c>
      <c r="G231" s="143">
        <f>E231-E230</f>
        <v>914</v>
      </c>
      <c r="H231" s="143">
        <f>F231-F230</f>
        <v>15</v>
      </c>
      <c r="I231" s="143">
        <f>G231-G230</f>
        <v>134</v>
      </c>
      <c r="J231" s="166"/>
    </row>
    <row r="232" ht="24.65" customHeight="1">
      <c r="B232" s="77">
        <v>44114</v>
      </c>
      <c r="C232" s="168">
        <v>4719</v>
      </c>
      <c r="D232" s="144">
        <f>'Italy-main'!J233-'Italy-main'!J232</f>
        <v>29</v>
      </c>
      <c r="E232" s="145">
        <v>5724</v>
      </c>
      <c r="F232" s="145">
        <f>D232-D231</f>
        <v>1</v>
      </c>
      <c r="G232" s="145">
        <f>E232-E231</f>
        <v>352</v>
      </c>
      <c r="H232" s="145">
        <f>F232-F231</f>
        <v>-5</v>
      </c>
      <c r="I232" s="145">
        <f>G232-G231</f>
        <v>-562</v>
      </c>
      <c r="J232" s="167"/>
    </row>
    <row r="233" ht="24.65" customHeight="1">
      <c r="B233" s="77">
        <v>44115</v>
      </c>
      <c r="C233" s="170">
        <v>4246</v>
      </c>
      <c r="D233" s="142">
        <f>'Italy-main'!J234-'Italy-main'!J233</f>
        <v>26</v>
      </c>
      <c r="E233" s="143">
        <v>5456</v>
      </c>
      <c r="F233" s="143">
        <f>D233-D232</f>
        <v>-3</v>
      </c>
      <c r="G233" s="143">
        <f>E233-E232</f>
        <v>-268</v>
      </c>
      <c r="H233" s="143">
        <f>F233-F232</f>
        <v>-4</v>
      </c>
      <c r="I233" s="143">
        <f>G233-G232</f>
        <v>-620</v>
      </c>
      <c r="J233" s="166"/>
    </row>
    <row r="234" ht="24.65" customHeight="1">
      <c r="B234" s="77">
        <v>44116</v>
      </c>
      <c r="C234" s="168">
        <v>3689</v>
      </c>
      <c r="D234" s="144">
        <f>'Italy-main'!J235-'Italy-main'!J234</f>
        <v>39</v>
      </c>
      <c r="E234" s="145">
        <v>4619</v>
      </c>
      <c r="F234" s="145">
        <f>D234-D233</f>
        <v>13</v>
      </c>
      <c r="G234" s="145">
        <f>E234-E233</f>
        <v>-837</v>
      </c>
      <c r="H234" s="145">
        <f>F234-F233</f>
        <v>16</v>
      </c>
      <c r="I234" s="145">
        <f>G234-G233</f>
        <v>-569</v>
      </c>
      <c r="J234" s="167"/>
    </row>
    <row r="235" ht="24.65" customHeight="1">
      <c r="B235" s="77">
        <v>44117</v>
      </c>
      <c r="C235" s="170">
        <v>4429</v>
      </c>
      <c r="D235" s="142">
        <f>'Italy-main'!J236-'Italy-main'!J235</f>
        <v>41</v>
      </c>
      <c r="E235" s="143">
        <v>5901</v>
      </c>
      <c r="F235" s="143">
        <f>D235-D234</f>
        <v>2</v>
      </c>
      <c r="G235" s="143">
        <f>E235-E234</f>
        <v>1282</v>
      </c>
      <c r="H235" s="143">
        <f>F235-F234</f>
        <v>-11</v>
      </c>
      <c r="I235" s="143">
        <f>G235-G234</f>
        <v>2119</v>
      </c>
      <c r="J235" s="166"/>
    </row>
    <row r="236" ht="24.65" customHeight="1">
      <c r="B236" s="77">
        <v>44118</v>
      </c>
      <c r="C236" s="168">
        <v>5252</v>
      </c>
      <c r="D236" s="144">
        <f>'Italy-main'!J237-'Italy-main'!J236</f>
        <v>43</v>
      </c>
      <c r="E236" s="145">
        <v>7332</v>
      </c>
      <c r="F236" s="145">
        <f>D236-D235</f>
        <v>2</v>
      </c>
      <c r="G236" s="145">
        <f>E236-E235</f>
        <v>1431</v>
      </c>
      <c r="H236" s="145">
        <f>F236-F235</f>
        <v>0</v>
      </c>
      <c r="I236" s="145">
        <f>G236-G235</f>
        <v>149</v>
      </c>
      <c r="J236" s="167"/>
    </row>
    <row r="237" ht="24.65" customHeight="1">
      <c r="B237" s="77">
        <v>44119</v>
      </c>
      <c r="C237" s="170">
        <v>6821</v>
      </c>
      <c r="D237" s="142">
        <f>'Italy-main'!J238-'Italy-main'!J237</f>
        <v>83</v>
      </c>
      <c r="E237" s="143">
        <v>8804</v>
      </c>
      <c r="F237" s="143">
        <f>D237-D236</f>
        <v>40</v>
      </c>
      <c r="G237" s="143">
        <f>E237-E236</f>
        <v>1472</v>
      </c>
      <c r="H237" s="143">
        <f>F237-F236</f>
        <v>38</v>
      </c>
      <c r="I237" s="143">
        <f>G237-G236</f>
        <v>41</v>
      </c>
      <c r="J237" s="166"/>
    </row>
    <row r="238" ht="24.65" customHeight="1">
      <c r="B238" s="77">
        <v>44120</v>
      </c>
      <c r="C238" s="168">
        <v>8046</v>
      </c>
      <c r="D238" s="144">
        <f>'Italy-main'!J239-'Italy-main'!J238</f>
        <v>55</v>
      </c>
      <c r="E238" s="145">
        <v>10010</v>
      </c>
      <c r="F238" s="145">
        <f>D238-D237</f>
        <v>-28</v>
      </c>
      <c r="G238" s="145">
        <f>E238-E237</f>
        <v>1206</v>
      </c>
      <c r="H238" s="145">
        <f>F238-F237</f>
        <v>-68</v>
      </c>
      <c r="I238" s="145">
        <f>G238-G237</f>
        <v>-266</v>
      </c>
      <c r="J238" s="167"/>
    </row>
    <row r="239" ht="24.65" customHeight="1">
      <c r="B239" s="77">
        <v>44121</v>
      </c>
      <c r="C239" s="170">
        <v>9623</v>
      </c>
      <c r="D239" s="142">
        <f>'Italy-main'!J240-'Italy-main'!J239</f>
        <v>47</v>
      </c>
      <c r="E239" s="143">
        <v>10925</v>
      </c>
      <c r="F239" s="143">
        <f>D239-D238</f>
        <v>-8</v>
      </c>
      <c r="G239" s="143">
        <f>E239-E238</f>
        <v>915</v>
      </c>
      <c r="H239" s="143">
        <f>F239-F238</f>
        <v>20</v>
      </c>
      <c r="I239" s="143">
        <f>G239-G238</f>
        <v>-291</v>
      </c>
      <c r="J239" s="166"/>
    </row>
    <row r="240" ht="24.65" customHeight="1">
      <c r="B240" s="77">
        <v>44122</v>
      </c>
      <c r="C240" s="168">
        <v>9302</v>
      </c>
      <c r="D240" s="144">
        <f>'Italy-main'!J241-'Italy-main'!J240</f>
        <v>69</v>
      </c>
      <c r="E240" s="145">
        <v>11705</v>
      </c>
      <c r="F240" s="145">
        <f>D240-D239</f>
        <v>22</v>
      </c>
      <c r="G240" s="145">
        <f>E240-E239</f>
        <v>780</v>
      </c>
      <c r="H240" s="145">
        <f>F240-F239</f>
        <v>30</v>
      </c>
      <c r="I240" s="145">
        <f>G240-G239</f>
        <v>-135</v>
      </c>
      <c r="J240" s="167"/>
    </row>
    <row r="241" ht="24.65" customHeight="1">
      <c r="B241" s="77">
        <v>44123</v>
      </c>
      <c r="C241" s="170">
        <v>7766</v>
      </c>
      <c r="D241" s="142">
        <f>'Italy-main'!J242-'Italy-main'!J241</f>
        <v>73</v>
      </c>
      <c r="E241" s="143">
        <v>9338</v>
      </c>
      <c r="F241" s="143">
        <f>D241-D240</f>
        <v>4</v>
      </c>
      <c r="G241" s="143">
        <f>E241-E240</f>
        <v>-2367</v>
      </c>
      <c r="H241" s="143">
        <f>F241-F240</f>
        <v>-18</v>
      </c>
      <c r="I241" s="143">
        <f>G241-G240</f>
        <v>-3147</v>
      </c>
      <c r="J241" s="166"/>
    </row>
    <row r="242" ht="24.65" customHeight="1">
      <c r="B242" s="77">
        <v>44124</v>
      </c>
      <c r="C242" s="168">
        <v>8736</v>
      </c>
      <c r="D242" s="144">
        <f>'Italy-main'!J243-'Italy-main'!J242</f>
        <v>89</v>
      </c>
      <c r="E242" s="145">
        <v>10874</v>
      </c>
      <c r="F242" s="145">
        <f>D242-D241</f>
        <v>16</v>
      </c>
      <c r="G242" s="145">
        <f>E242-E241</f>
        <v>1536</v>
      </c>
      <c r="H242" s="145">
        <f>F242-F241</f>
        <v>12</v>
      </c>
      <c r="I242" s="145">
        <f>G242-G241</f>
        <v>3903</v>
      </c>
      <c r="J242" s="167"/>
    </row>
    <row r="243" ht="24.65" customHeight="1">
      <c r="B243" s="77">
        <v>44125</v>
      </c>
      <c r="C243" s="170">
        <v>12703</v>
      </c>
      <c r="D243" s="142">
        <f>'Italy-main'!J244-'Italy-main'!J243</f>
        <v>127</v>
      </c>
      <c r="E243" s="143">
        <v>15199</v>
      </c>
      <c r="F243" s="143">
        <f>D243-D242</f>
        <v>38</v>
      </c>
      <c r="G243" s="143">
        <f>E243-E242</f>
        <v>4325</v>
      </c>
      <c r="H243" s="143">
        <f>F243-F242</f>
        <v>22</v>
      </c>
      <c r="I243" s="143">
        <f>G243-G242</f>
        <v>2789</v>
      </c>
      <c r="J243" s="166"/>
    </row>
    <row r="244" ht="24.65" customHeight="1">
      <c r="B244" s="77">
        <v>44126</v>
      </c>
      <c r="C244" s="168">
        <v>13860</v>
      </c>
      <c r="D244" s="144">
        <f>'Italy-main'!J245-'Italy-main'!J244</f>
        <v>136</v>
      </c>
      <c r="E244" s="145">
        <v>16079</v>
      </c>
      <c r="F244" s="145">
        <f>D244-D243</f>
        <v>9</v>
      </c>
      <c r="G244" s="145">
        <f>E244-E243</f>
        <v>880</v>
      </c>
      <c r="H244" s="145">
        <f>F244-F243</f>
        <v>-29</v>
      </c>
      <c r="I244" s="145">
        <f>G244-G243</f>
        <v>-3445</v>
      </c>
      <c r="J244" s="167"/>
    </row>
    <row r="245" ht="24.65" customHeight="1">
      <c r="B245" s="77">
        <v>44127</v>
      </c>
      <c r="C245" s="170">
        <v>16700</v>
      </c>
      <c r="D245" s="142">
        <f>'Italy-main'!J246-'Italy-main'!J245</f>
        <v>91</v>
      </c>
      <c r="E245" s="143">
        <v>19143</v>
      </c>
      <c r="F245" s="143">
        <f>D245-D244</f>
        <v>-45</v>
      </c>
      <c r="G245" s="143">
        <f>E245-E244</f>
        <v>3064</v>
      </c>
      <c r="H245" s="143">
        <f>F245-F244</f>
        <v>-54</v>
      </c>
      <c r="I245" s="143">
        <f>G245-G244</f>
        <v>2184</v>
      </c>
      <c r="J245" s="166"/>
    </row>
    <row r="246" ht="24.65" customHeight="1">
      <c r="B246" s="77">
        <v>44128</v>
      </c>
      <c r="C246" s="168">
        <v>17180</v>
      </c>
      <c r="D246" s="144">
        <f>'Italy-main'!J247-'Italy-main'!J246</f>
        <v>151</v>
      </c>
      <c r="E246" s="145">
        <v>19644</v>
      </c>
      <c r="F246" s="145">
        <f>D246-D245</f>
        <v>60</v>
      </c>
      <c r="G246" s="145">
        <f>E246-E245</f>
        <v>501</v>
      </c>
      <c r="H246" s="145">
        <f>F246-F245</f>
        <v>105</v>
      </c>
      <c r="I246" s="145">
        <f>G246-G245</f>
        <v>-2563</v>
      </c>
      <c r="J246" s="167"/>
    </row>
    <row r="247" ht="24.65" customHeight="1">
      <c r="B247" s="77">
        <v>44129</v>
      </c>
      <c r="C247" s="170">
        <v>19059</v>
      </c>
      <c r="D247" s="142">
        <f>'Italy-main'!J248-'Italy-main'!J247</f>
        <v>128</v>
      </c>
      <c r="E247" s="143">
        <v>21273</v>
      </c>
      <c r="F247" s="143">
        <f>D247-D246</f>
        <v>-23</v>
      </c>
      <c r="G247" s="143">
        <f>E247-E246</f>
        <v>1629</v>
      </c>
      <c r="H247" s="143">
        <f>F247-F246</f>
        <v>-83</v>
      </c>
      <c r="I247" s="143">
        <f>G247-G246</f>
        <v>1128</v>
      </c>
      <c r="J247" s="166"/>
    </row>
    <row r="248" ht="24.65" customHeight="1">
      <c r="B248" s="77">
        <v>44130</v>
      </c>
      <c r="C248" s="168">
        <v>14443</v>
      </c>
      <c r="D248" s="144">
        <f>'Italy-main'!J249-'Italy-main'!J248</f>
        <v>141</v>
      </c>
      <c r="E248" s="145">
        <v>17012</v>
      </c>
      <c r="F248" s="145">
        <f>D248-D247</f>
        <v>13</v>
      </c>
      <c r="G248" s="145">
        <f>E248-E247</f>
        <v>-4261</v>
      </c>
      <c r="H248" s="145">
        <f>F248-F247</f>
        <v>36</v>
      </c>
      <c r="I248" s="145">
        <f>G248-G247</f>
        <v>-5890</v>
      </c>
      <c r="J248" s="167"/>
    </row>
    <row r="249" ht="24.65" customHeight="1">
      <c r="B249" s="77">
        <v>44131</v>
      </c>
      <c r="C249" s="170">
        <v>18406</v>
      </c>
      <c r="D249" s="142">
        <f>'Italy-main'!J250-'Italy-main'!J249</f>
        <v>221</v>
      </c>
      <c r="E249" s="143">
        <v>21994</v>
      </c>
      <c r="F249" s="143">
        <f>D249-D248</f>
        <v>80</v>
      </c>
      <c r="G249" s="143">
        <f>E249-E248</f>
        <v>4982</v>
      </c>
      <c r="H249" s="143">
        <f>F249-F248</f>
        <v>67</v>
      </c>
      <c r="I249" s="143">
        <f>G249-G248</f>
        <v>9243</v>
      </c>
      <c r="J249" s="166"/>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50"/>
  <sheetViews>
    <sheetView workbookViewId="0" showGridLines="0" defaultGridColor="1"/>
  </sheetViews>
  <sheetFormatPr defaultColWidth="16.3333" defaultRowHeight="20.05" customHeight="1" outlineLevelRow="0" outlineLevelCol="0"/>
  <cols>
    <col min="1" max="1" width="15.7344" style="176" customWidth="1"/>
    <col min="2" max="12" width="16.3516" style="176" customWidth="1"/>
    <col min="13" max="16384" width="16.3516" style="176" customWidth="1"/>
  </cols>
  <sheetData>
    <row r="1" ht="74.55" customHeight="1"/>
    <row r="2" ht="36.45" customHeight="1">
      <c r="B2" t="s" s="2">
        <v>34</v>
      </c>
      <c r="C2" s="2"/>
      <c r="D2" s="2"/>
      <c r="E2" s="2"/>
      <c r="F2" s="2"/>
      <c r="G2" s="2"/>
      <c r="H2" s="2"/>
      <c r="I2" s="2"/>
      <c r="J2" s="2"/>
      <c r="K2" s="2"/>
      <c r="L2" s="2"/>
    </row>
    <row r="3" ht="69.15" customHeight="1">
      <c r="B3" t="s" s="3">
        <v>1</v>
      </c>
      <c r="C3" t="s" s="177">
        <v>2</v>
      </c>
      <c r="D3" t="s" s="178">
        <v>3</v>
      </c>
      <c r="E3" t="s" s="179">
        <v>4</v>
      </c>
      <c r="F3" t="s" s="180">
        <v>5</v>
      </c>
      <c r="G3" t="s" s="181">
        <v>6</v>
      </c>
      <c r="H3" t="s" s="177">
        <v>7</v>
      </c>
      <c r="I3" t="s" s="178">
        <v>8</v>
      </c>
      <c r="J3" t="s" s="179">
        <v>9</v>
      </c>
      <c r="K3" t="s" s="182">
        <v>10</v>
      </c>
      <c r="L3" t="s" s="181">
        <v>11</v>
      </c>
    </row>
    <row r="4" ht="27" customHeight="1">
      <c r="B4" s="183">
        <v>43885</v>
      </c>
      <c r="C4" s="45">
        <v>0</v>
      </c>
      <c r="D4" s="45">
        <v>0</v>
      </c>
      <c r="E4" s="45">
        <v>0</v>
      </c>
      <c r="F4" s="45">
        <v>0</v>
      </c>
      <c r="G4" s="45">
        <v>0</v>
      </c>
      <c r="H4" s="45">
        <v>0</v>
      </c>
      <c r="I4" s="45">
        <v>0</v>
      </c>
      <c r="J4" s="184">
        <v>0</v>
      </c>
      <c r="K4" s="185">
        <v>0</v>
      </c>
      <c r="L4" s="186">
        <v>1</v>
      </c>
    </row>
    <row r="5" ht="26" customHeight="1">
      <c r="B5" s="44">
        <v>43886</v>
      </c>
      <c r="C5" s="49">
        <v>0</v>
      </c>
      <c r="D5" s="49">
        <v>0</v>
      </c>
      <c r="E5" s="49">
        <v>0</v>
      </c>
      <c r="F5" s="49">
        <v>0</v>
      </c>
      <c r="G5" s="49">
        <v>0</v>
      </c>
      <c r="H5" s="49">
        <v>0</v>
      </c>
      <c r="I5" s="49">
        <v>0</v>
      </c>
      <c r="J5" s="72">
        <v>0</v>
      </c>
      <c r="K5" s="187">
        <v>0</v>
      </c>
      <c r="L5" s="74">
        <v>2</v>
      </c>
    </row>
    <row r="6" ht="26" customHeight="1">
      <c r="B6" s="44">
        <v>43887</v>
      </c>
      <c r="C6" s="45">
        <v>0</v>
      </c>
      <c r="D6" s="45">
        <v>0</v>
      </c>
      <c r="E6" s="45">
        <v>0</v>
      </c>
      <c r="F6" s="45">
        <v>0</v>
      </c>
      <c r="G6" s="45">
        <v>0</v>
      </c>
      <c r="H6" s="45">
        <v>0</v>
      </c>
      <c r="I6" s="45">
        <v>0</v>
      </c>
      <c r="J6" s="184">
        <v>0</v>
      </c>
      <c r="K6" s="188">
        <v>0</v>
      </c>
      <c r="L6" s="186">
        <v>3</v>
      </c>
    </row>
    <row r="7" ht="26" customHeight="1">
      <c r="B7" s="44">
        <v>43888</v>
      </c>
      <c r="C7" s="49">
        <v>0</v>
      </c>
      <c r="D7" s="49">
        <v>0</v>
      </c>
      <c r="E7" s="49">
        <v>0</v>
      </c>
      <c r="F7" s="49">
        <v>0</v>
      </c>
      <c r="G7" s="49">
        <v>0</v>
      </c>
      <c r="H7" s="49">
        <v>0</v>
      </c>
      <c r="I7" s="49">
        <v>0</v>
      </c>
      <c r="J7" s="72">
        <v>0</v>
      </c>
      <c r="K7" s="187">
        <v>0</v>
      </c>
      <c r="L7" s="74">
        <v>14</v>
      </c>
    </row>
    <row r="8" ht="26" customHeight="1">
      <c r="B8" s="44">
        <v>43889</v>
      </c>
      <c r="C8" s="45">
        <v>0</v>
      </c>
      <c r="D8" s="45">
        <v>0</v>
      </c>
      <c r="E8" s="45">
        <v>0</v>
      </c>
      <c r="F8" s="45">
        <v>1</v>
      </c>
      <c r="G8" s="45">
        <v>1</v>
      </c>
      <c r="H8" s="45">
        <v>1</v>
      </c>
      <c r="I8" s="45">
        <v>0</v>
      </c>
      <c r="J8" s="184">
        <v>0</v>
      </c>
      <c r="K8" s="188">
        <v>1</v>
      </c>
      <c r="L8" s="186">
        <v>21</v>
      </c>
    </row>
    <row r="9" ht="26" customHeight="1">
      <c r="B9" s="44">
        <v>43890</v>
      </c>
      <c r="C9" s="49">
        <v>0</v>
      </c>
      <c r="D9" s="49">
        <v>0</v>
      </c>
      <c r="E9" s="49">
        <v>0</v>
      </c>
      <c r="F9" s="49">
        <v>1</v>
      </c>
      <c r="G9" s="49">
        <v>1</v>
      </c>
      <c r="H9" s="49">
        <v>0</v>
      </c>
      <c r="I9" s="49">
        <v>0</v>
      </c>
      <c r="J9" s="72">
        <v>0</v>
      </c>
      <c r="K9" s="187">
        <v>1</v>
      </c>
      <c r="L9" s="74">
        <v>27</v>
      </c>
    </row>
    <row r="10" ht="26" customHeight="1">
      <c r="B10" s="44">
        <v>43891</v>
      </c>
      <c r="C10" s="45">
        <v>0</v>
      </c>
      <c r="D10" s="45">
        <v>0</v>
      </c>
      <c r="E10" s="45">
        <v>0</v>
      </c>
      <c r="F10" s="45">
        <v>1</v>
      </c>
      <c r="G10" s="45">
        <v>1</v>
      </c>
      <c r="H10" s="45">
        <v>0</v>
      </c>
      <c r="I10" s="45">
        <v>0</v>
      </c>
      <c r="J10" s="184">
        <v>0</v>
      </c>
      <c r="K10" s="188">
        <v>1</v>
      </c>
      <c r="L10" s="186">
        <v>35</v>
      </c>
    </row>
    <row r="11" ht="26" customHeight="1">
      <c r="B11" s="44">
        <v>43892</v>
      </c>
      <c r="C11" s="49">
        <v>0</v>
      </c>
      <c r="D11" s="49">
        <v>0</v>
      </c>
      <c r="E11" s="49">
        <v>0</v>
      </c>
      <c r="F11" s="49">
        <v>1</v>
      </c>
      <c r="G11" s="49">
        <v>1</v>
      </c>
      <c r="H11" s="49">
        <v>0</v>
      </c>
      <c r="I11" s="49">
        <v>0</v>
      </c>
      <c r="J11" s="72">
        <v>0</v>
      </c>
      <c r="K11" s="187">
        <v>1</v>
      </c>
      <c r="L11" s="74">
        <v>39</v>
      </c>
    </row>
    <row r="12" ht="26" customHeight="1">
      <c r="B12" s="44">
        <v>43893</v>
      </c>
      <c r="C12" s="45">
        <v>0</v>
      </c>
      <c r="D12" s="45">
        <v>0</v>
      </c>
      <c r="E12" s="45">
        <v>0</v>
      </c>
      <c r="F12" s="45">
        <v>1</v>
      </c>
      <c r="G12" s="45">
        <v>1</v>
      </c>
      <c r="H12" s="45">
        <v>0</v>
      </c>
      <c r="I12" s="45">
        <v>0</v>
      </c>
      <c r="J12" s="184">
        <v>0</v>
      </c>
      <c r="K12" s="188">
        <v>1</v>
      </c>
      <c r="L12" s="186">
        <v>39</v>
      </c>
    </row>
    <row r="13" ht="26" customHeight="1">
      <c r="B13" s="44">
        <v>43894</v>
      </c>
      <c r="C13" s="49">
        <v>0</v>
      </c>
      <c r="D13" s="49">
        <v>0</v>
      </c>
      <c r="E13" s="49">
        <v>0</v>
      </c>
      <c r="F13" s="49">
        <v>1</v>
      </c>
      <c r="G13" s="49">
        <v>1</v>
      </c>
      <c r="H13" s="49">
        <v>0</v>
      </c>
      <c r="I13" s="49">
        <v>0</v>
      </c>
      <c r="J13" s="72">
        <v>0</v>
      </c>
      <c r="K13" s="187">
        <v>1</v>
      </c>
      <c r="L13" s="74">
        <v>46</v>
      </c>
    </row>
    <row r="14" ht="26" customHeight="1">
      <c r="B14" s="44">
        <v>43895</v>
      </c>
      <c r="C14" s="45">
        <v>1</v>
      </c>
      <c r="D14" s="45">
        <v>0</v>
      </c>
      <c r="E14" s="45">
        <v>1</v>
      </c>
      <c r="F14" s="45">
        <v>1</v>
      </c>
      <c r="G14" s="45">
        <v>2</v>
      </c>
      <c r="H14" s="45">
        <v>1</v>
      </c>
      <c r="I14" s="45">
        <v>0</v>
      </c>
      <c r="J14" s="184">
        <v>0</v>
      </c>
      <c r="K14" s="188">
        <v>2</v>
      </c>
      <c r="L14" s="186">
        <v>53</v>
      </c>
    </row>
    <row r="15" ht="27" customHeight="1">
      <c r="B15" s="189">
        <v>43896</v>
      </c>
      <c r="C15" s="49">
        <v>2</v>
      </c>
      <c r="D15" s="49">
        <v>0</v>
      </c>
      <c r="E15" s="49">
        <v>2</v>
      </c>
      <c r="F15" s="49">
        <v>2</v>
      </c>
      <c r="G15" s="49">
        <v>4</v>
      </c>
      <c r="H15" s="49">
        <v>2</v>
      </c>
      <c r="I15" s="49">
        <v>0</v>
      </c>
      <c r="J15" s="72">
        <v>0</v>
      </c>
      <c r="K15" s="187">
        <v>4</v>
      </c>
      <c r="L15" s="74">
        <v>99</v>
      </c>
    </row>
    <row r="16" ht="28" customHeight="1">
      <c r="B16" s="22">
        <v>43897</v>
      </c>
      <c r="C16" s="190">
        <v>2</v>
      </c>
      <c r="D16" s="45">
        <v>0</v>
      </c>
      <c r="E16" s="45">
        <v>2</v>
      </c>
      <c r="F16" s="45">
        <v>2</v>
      </c>
      <c r="G16" s="45">
        <v>4</v>
      </c>
      <c r="H16" s="45">
        <v>0</v>
      </c>
      <c r="I16" s="45">
        <v>0</v>
      </c>
      <c r="J16" s="184">
        <v>0</v>
      </c>
      <c r="K16" s="188">
        <v>4</v>
      </c>
      <c r="L16" s="186">
        <v>113</v>
      </c>
    </row>
    <row r="17" ht="28" customHeight="1">
      <c r="B17" s="191">
        <v>43898</v>
      </c>
      <c r="C17" s="192">
        <v>5</v>
      </c>
      <c r="D17" s="192">
        <v>0</v>
      </c>
      <c r="E17" s="192">
        <v>5</v>
      </c>
      <c r="F17" s="192">
        <v>4</v>
      </c>
      <c r="G17" s="192">
        <v>9</v>
      </c>
      <c r="H17" s="192">
        <v>5</v>
      </c>
      <c r="I17" s="192">
        <v>0</v>
      </c>
      <c r="J17" s="193">
        <v>0</v>
      </c>
      <c r="K17" s="194">
        <v>9</v>
      </c>
      <c r="L17" s="195">
        <v>113</v>
      </c>
    </row>
    <row r="18" ht="28" customHeight="1">
      <c r="B18" s="22">
        <v>43899</v>
      </c>
      <c r="C18" s="196">
        <v>8</v>
      </c>
      <c r="D18" s="197">
        <v>0</v>
      </c>
      <c r="E18" s="197">
        <v>8</v>
      </c>
      <c r="F18" s="197">
        <v>1</v>
      </c>
      <c r="G18" s="197">
        <v>9</v>
      </c>
      <c r="H18" s="197">
        <v>0</v>
      </c>
      <c r="I18" s="197">
        <v>2</v>
      </c>
      <c r="J18" s="198">
        <v>0</v>
      </c>
      <c r="K18" s="199">
        <v>11</v>
      </c>
      <c r="L18" s="200">
        <v>173</v>
      </c>
    </row>
    <row r="19" ht="27" customHeight="1">
      <c r="B19" s="70">
        <v>43900</v>
      </c>
      <c r="C19" s="201">
        <v>8</v>
      </c>
      <c r="D19" s="201">
        <v>2</v>
      </c>
      <c r="E19" s="201">
        <v>10</v>
      </c>
      <c r="F19" s="201">
        <v>1</v>
      </c>
      <c r="G19" s="201">
        <v>11</v>
      </c>
      <c r="H19" s="201">
        <v>2</v>
      </c>
      <c r="I19" s="201">
        <v>2</v>
      </c>
      <c r="J19" s="202">
        <v>0</v>
      </c>
      <c r="K19" s="203">
        <v>13</v>
      </c>
      <c r="L19" s="204">
        <v>360</v>
      </c>
    </row>
    <row r="20" ht="26" customHeight="1">
      <c r="B20" s="44">
        <v>43901</v>
      </c>
      <c r="C20" s="45">
        <v>10</v>
      </c>
      <c r="D20" s="45">
        <v>2</v>
      </c>
      <c r="E20" s="45">
        <v>12</v>
      </c>
      <c r="F20" s="45">
        <v>5</v>
      </c>
      <c r="G20" s="45">
        <v>17</v>
      </c>
      <c r="H20" s="45">
        <v>6</v>
      </c>
      <c r="I20" s="45">
        <v>2</v>
      </c>
      <c r="J20" s="184">
        <v>0</v>
      </c>
      <c r="K20" s="188">
        <v>19</v>
      </c>
      <c r="L20" s="186">
        <v>405</v>
      </c>
    </row>
    <row r="21" ht="26" customHeight="1">
      <c r="B21" s="44">
        <v>43902</v>
      </c>
      <c r="C21" s="49">
        <v>14</v>
      </c>
      <c r="D21" s="49">
        <v>2</v>
      </c>
      <c r="E21" s="49">
        <v>16</v>
      </c>
      <c r="F21" s="49">
        <v>16</v>
      </c>
      <c r="G21" s="49">
        <v>32</v>
      </c>
      <c r="H21" s="49">
        <v>15</v>
      </c>
      <c r="I21" s="49">
        <v>1</v>
      </c>
      <c r="J21" s="72">
        <v>0</v>
      </c>
      <c r="K21" s="187">
        <v>33</v>
      </c>
      <c r="L21" s="74">
        <v>483</v>
      </c>
    </row>
    <row r="22" ht="26" customHeight="1">
      <c r="B22" s="44">
        <v>43903</v>
      </c>
      <c r="C22" s="45">
        <v>18</v>
      </c>
      <c r="D22" s="45">
        <v>3</v>
      </c>
      <c r="E22" s="45">
        <v>21</v>
      </c>
      <c r="F22" s="45">
        <v>16</v>
      </c>
      <c r="G22" s="45">
        <v>37</v>
      </c>
      <c r="H22" s="45">
        <v>5</v>
      </c>
      <c r="I22" s="45">
        <v>1</v>
      </c>
      <c r="J22" s="184">
        <v>0</v>
      </c>
      <c r="K22" s="188">
        <v>38</v>
      </c>
      <c r="L22" s="186">
        <v>504</v>
      </c>
    </row>
    <row r="23" ht="26" customHeight="1">
      <c r="B23" s="44">
        <v>43904</v>
      </c>
      <c r="C23" s="49">
        <v>22</v>
      </c>
      <c r="D23" s="49">
        <v>4</v>
      </c>
      <c r="E23" s="49">
        <v>26</v>
      </c>
      <c r="F23" s="49">
        <v>33</v>
      </c>
      <c r="G23" s="49">
        <v>59</v>
      </c>
      <c r="H23" s="49">
        <v>22</v>
      </c>
      <c r="I23" s="49">
        <v>1</v>
      </c>
      <c r="J23" s="72">
        <v>0</v>
      </c>
      <c r="K23" s="187">
        <v>60</v>
      </c>
      <c r="L23" s="74">
        <v>711</v>
      </c>
    </row>
    <row r="24" ht="26" customHeight="1">
      <c r="B24" s="44">
        <v>43905</v>
      </c>
      <c r="C24" s="45">
        <v>32</v>
      </c>
      <c r="D24" s="45">
        <v>6</v>
      </c>
      <c r="E24" s="45">
        <v>38</v>
      </c>
      <c r="F24" s="45">
        <v>28</v>
      </c>
      <c r="G24" s="45">
        <v>66</v>
      </c>
      <c r="H24" s="45">
        <v>7</v>
      </c>
      <c r="I24" s="45">
        <v>1</v>
      </c>
      <c r="J24" s="184">
        <v>1</v>
      </c>
      <c r="K24" s="188">
        <v>68</v>
      </c>
      <c r="L24" s="186">
        <v>884</v>
      </c>
    </row>
    <row r="25" ht="26" customHeight="1">
      <c r="B25" s="44">
        <v>43906</v>
      </c>
      <c r="C25" s="49">
        <v>36</v>
      </c>
      <c r="D25" s="49">
        <v>7</v>
      </c>
      <c r="E25" s="49">
        <v>43</v>
      </c>
      <c r="F25" s="49">
        <v>44</v>
      </c>
      <c r="G25" s="49">
        <v>87</v>
      </c>
      <c r="H25" s="49">
        <v>21</v>
      </c>
      <c r="I25" s="49">
        <v>1</v>
      </c>
      <c r="J25" s="72">
        <v>1</v>
      </c>
      <c r="K25" s="187">
        <v>89</v>
      </c>
      <c r="L25" s="74">
        <v>1030</v>
      </c>
    </row>
    <row r="26" ht="26" customHeight="1">
      <c r="B26" s="44">
        <v>43907</v>
      </c>
      <c r="C26" s="45">
        <v>45</v>
      </c>
      <c r="D26" s="45">
        <v>10</v>
      </c>
      <c r="E26" s="45">
        <v>55</v>
      </c>
      <c r="F26" s="45">
        <v>57</v>
      </c>
      <c r="G26" s="45">
        <v>112</v>
      </c>
      <c r="H26" s="45">
        <v>25</v>
      </c>
      <c r="I26" s="45">
        <v>1</v>
      </c>
      <c r="J26" s="184">
        <v>1</v>
      </c>
      <c r="K26" s="188">
        <v>114</v>
      </c>
      <c r="L26" s="186">
        <v>1293</v>
      </c>
    </row>
    <row r="27" ht="26" customHeight="1">
      <c r="B27" s="44">
        <v>43908</v>
      </c>
      <c r="C27" s="49">
        <v>45</v>
      </c>
      <c r="D27" s="49">
        <v>11</v>
      </c>
      <c r="E27" s="49">
        <v>56</v>
      </c>
      <c r="F27" s="49">
        <v>70</v>
      </c>
      <c r="G27" s="49">
        <v>126</v>
      </c>
      <c r="H27" s="49">
        <v>14</v>
      </c>
      <c r="I27" s="49">
        <v>2</v>
      </c>
      <c r="J27" s="72">
        <v>1</v>
      </c>
      <c r="K27" s="187">
        <v>129</v>
      </c>
      <c r="L27" s="74">
        <v>1668</v>
      </c>
    </row>
    <row r="28" ht="26" customHeight="1">
      <c r="B28" s="44">
        <v>43909</v>
      </c>
      <c r="C28" s="45">
        <v>60</v>
      </c>
      <c r="D28" s="45">
        <v>13</v>
      </c>
      <c r="E28" s="45">
        <v>73</v>
      </c>
      <c r="F28" s="45">
        <v>91</v>
      </c>
      <c r="G28" s="45">
        <v>164</v>
      </c>
      <c r="H28" s="45">
        <v>38</v>
      </c>
      <c r="I28" s="45">
        <v>2</v>
      </c>
      <c r="J28" s="184">
        <v>3</v>
      </c>
      <c r="K28" s="188">
        <v>169</v>
      </c>
      <c r="L28" s="186">
        <v>2342</v>
      </c>
    </row>
    <row r="29" ht="27" customHeight="1">
      <c r="B29" s="189">
        <v>43910</v>
      </c>
      <c r="C29" s="49">
        <v>71</v>
      </c>
      <c r="D29" s="49">
        <v>16</v>
      </c>
      <c r="E29" s="49">
        <v>87</v>
      </c>
      <c r="F29" s="49">
        <v>114</v>
      </c>
      <c r="G29" s="49">
        <v>201</v>
      </c>
      <c r="H29" s="49">
        <v>37</v>
      </c>
      <c r="I29" s="49">
        <v>2</v>
      </c>
      <c r="J29" s="72">
        <v>4</v>
      </c>
      <c r="K29" s="187">
        <v>207</v>
      </c>
      <c r="L29" s="74">
        <v>2690</v>
      </c>
    </row>
    <row r="30" ht="28" customHeight="1">
      <c r="B30" s="22">
        <v>43911</v>
      </c>
      <c r="C30" s="190">
        <v>73</v>
      </c>
      <c r="D30" s="45">
        <v>16</v>
      </c>
      <c r="E30" s="45">
        <v>89</v>
      </c>
      <c r="F30" s="45">
        <v>136</v>
      </c>
      <c r="G30" s="45">
        <v>225</v>
      </c>
      <c r="H30" s="45">
        <v>24</v>
      </c>
      <c r="I30" s="45">
        <v>5</v>
      </c>
      <c r="J30" s="184">
        <v>5</v>
      </c>
      <c r="K30" s="188">
        <v>235</v>
      </c>
      <c r="L30" s="186">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4">
        <v>93</v>
      </c>
      <c r="D34" s="205">
        <v>23</v>
      </c>
      <c r="E34" s="186">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6">
        <v>819</v>
      </c>
      <c r="H55" s="84">
        <v>3</v>
      </c>
      <c r="I55" s="84">
        <v>81</v>
      </c>
      <c r="J55" s="84">
        <v>71</v>
      </c>
      <c r="K55" s="84">
        <v>971</v>
      </c>
      <c r="L55" s="84">
        <v>19662</v>
      </c>
    </row>
    <row r="56" ht="28" customHeight="1">
      <c r="B56" s="77">
        <v>43937</v>
      </c>
      <c r="C56" s="80">
        <v>157</v>
      </c>
      <c r="D56" s="81">
        <v>9</v>
      </c>
      <c r="E56" s="81">
        <v>166</v>
      </c>
      <c r="F56" s="207">
        <v>681</v>
      </c>
      <c r="G56" s="205">
        <v>847</v>
      </c>
      <c r="H56" s="208">
        <v>28</v>
      </c>
      <c r="I56" s="81">
        <v>90</v>
      </c>
      <c r="J56" s="81">
        <v>72</v>
      </c>
      <c r="K56" s="81">
        <v>1009</v>
      </c>
      <c r="L56" s="81">
        <v>20642</v>
      </c>
    </row>
    <row r="57" ht="26.5" customHeight="1">
      <c r="B57" s="77">
        <v>43938</v>
      </c>
      <c r="C57" s="83">
        <v>154</v>
      </c>
      <c r="D57" s="84">
        <v>7</v>
      </c>
      <c r="E57" s="84">
        <v>161</v>
      </c>
      <c r="F57" s="84">
        <v>658</v>
      </c>
      <c r="G57" s="209">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row r="249" ht="25" customHeight="1">
      <c r="B249" s="77">
        <v>44130</v>
      </c>
      <c r="C249" s="83">
        <v>108</v>
      </c>
      <c r="D249" s="84">
        <v>9</v>
      </c>
      <c r="E249" s="84">
        <v>117</v>
      </c>
      <c r="F249" s="84">
        <v>2067</v>
      </c>
      <c r="G249" s="84">
        <v>2184</v>
      </c>
      <c r="H249" s="84">
        <v>171</v>
      </c>
      <c r="I249" s="84">
        <v>1678</v>
      </c>
      <c r="J249" s="84">
        <v>108</v>
      </c>
      <c r="K249" s="84">
        <v>3970</v>
      </c>
      <c r="L249" s="84">
        <v>260121</v>
      </c>
    </row>
    <row r="250" ht="25" customHeight="1">
      <c r="B250" s="77">
        <v>44131</v>
      </c>
      <c r="C250" s="80">
        <v>117</v>
      </c>
      <c r="D250" s="81">
        <v>9</v>
      </c>
      <c r="E250" s="81">
        <v>126</v>
      </c>
      <c r="F250" s="81">
        <v>2199</v>
      </c>
      <c r="G250" s="81">
        <v>2325</v>
      </c>
      <c r="H250" s="81">
        <v>141</v>
      </c>
      <c r="I250" s="81">
        <v>1768</v>
      </c>
      <c r="J250" s="81">
        <v>111</v>
      </c>
      <c r="K250" s="81">
        <v>4204</v>
      </c>
      <c r="L250" s="81">
        <v>262979</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49"/>
  <sheetViews>
    <sheetView workbookViewId="0" showGridLines="0" defaultGridColor="1"/>
  </sheetViews>
  <sheetFormatPr defaultColWidth="16.3333" defaultRowHeight="20.05" customHeight="1" outlineLevelRow="0" outlineLevelCol="0"/>
  <cols>
    <col min="1" max="1" width="15.7344" style="210" customWidth="1"/>
    <col min="2" max="8" width="16.3516" style="210" customWidth="1"/>
    <col min="9" max="16384" width="16.3516" style="210" customWidth="1"/>
  </cols>
  <sheetData>
    <row r="1" ht="74.55" customHeight="1"/>
    <row r="2" ht="68.15" customHeight="1">
      <c r="B2" t="s" s="3">
        <v>1</v>
      </c>
      <c r="C2" t="s" s="177">
        <v>7</v>
      </c>
      <c r="D2" t="s" s="6">
        <v>20</v>
      </c>
      <c r="E2" t="s" s="4">
        <v>28</v>
      </c>
      <c r="F2" t="s" s="6">
        <v>29</v>
      </c>
      <c r="G2" t="s" s="4">
        <v>30</v>
      </c>
      <c r="H2" t="s" s="4">
        <v>25</v>
      </c>
    </row>
    <row r="3" ht="26" customHeight="1">
      <c r="B3" s="183">
        <v>43885</v>
      </c>
      <c r="C3" s="45">
        <v>0</v>
      </c>
      <c r="D3" s="162">
        <v>0</v>
      </c>
      <c r="E3" s="143">
        <v>0</v>
      </c>
      <c r="F3" s="143">
        <v>0</v>
      </c>
      <c r="G3" s="143">
        <v>1</v>
      </c>
      <c r="H3" s="143">
        <f>1</f>
        <v>1</v>
      </c>
    </row>
    <row r="4" ht="26" customHeight="1">
      <c r="B4" s="44">
        <v>43886</v>
      </c>
      <c r="C4" s="49">
        <v>0</v>
      </c>
      <c r="D4" s="211">
        <f>'Calabria-main'!J5-'Calabria-main'!J4</f>
        <v>0</v>
      </c>
      <c r="E4" s="145">
        <v>0</v>
      </c>
      <c r="F4" s="145">
        <f>D4-D3</f>
        <v>0</v>
      </c>
      <c r="G4" s="145">
        <f>E4-E3</f>
        <v>0</v>
      </c>
      <c r="H4" s="145">
        <f>'Calabria-main'!L5-'Calabria-main'!L4</f>
        <v>1</v>
      </c>
    </row>
    <row r="5" ht="26" customHeight="1">
      <c r="B5" s="44">
        <v>43887</v>
      </c>
      <c r="C5" s="45">
        <v>0</v>
      </c>
      <c r="D5" s="162">
        <f>'Calabria-main'!J6-'Calabria-main'!J5</f>
        <v>0</v>
      </c>
      <c r="E5" s="143">
        <v>0</v>
      </c>
      <c r="F5" s="143">
        <f>D5-D4</f>
        <v>0</v>
      </c>
      <c r="G5" s="143">
        <f>E5-E4</f>
        <v>0</v>
      </c>
      <c r="H5" s="143">
        <f>'Calabria-main'!L6-'Calabria-main'!L5</f>
        <v>1</v>
      </c>
    </row>
    <row r="6" ht="26" customHeight="1">
      <c r="B6" s="44">
        <v>43888</v>
      </c>
      <c r="C6" s="49">
        <v>0</v>
      </c>
      <c r="D6" s="211">
        <f>'Calabria-main'!J7-'Calabria-main'!J6</f>
        <v>0</v>
      </c>
      <c r="E6" s="145">
        <v>0</v>
      </c>
      <c r="F6" s="145">
        <f>D6-D5</f>
        <v>0</v>
      </c>
      <c r="G6" s="145">
        <f>E6-E5</f>
        <v>0</v>
      </c>
      <c r="H6" s="145">
        <f>'Calabria-main'!L7-'Calabria-main'!L6</f>
        <v>11</v>
      </c>
    </row>
    <row r="7" ht="26" customHeight="1">
      <c r="B7" s="44">
        <v>43889</v>
      </c>
      <c r="C7" s="45">
        <v>1</v>
      </c>
      <c r="D7" s="162">
        <f>'Calabria-main'!J8-'Calabria-main'!J7</f>
        <v>0</v>
      </c>
      <c r="E7" s="143">
        <v>1</v>
      </c>
      <c r="F7" s="143">
        <f>D7-D6</f>
        <v>0</v>
      </c>
      <c r="G7" s="143">
        <f>E7-E6</f>
        <v>1</v>
      </c>
      <c r="H7" s="143">
        <f>'Calabria-main'!L8-'Calabria-main'!L7</f>
        <v>7</v>
      </c>
    </row>
    <row r="8" ht="26" customHeight="1">
      <c r="B8" s="44">
        <v>43890</v>
      </c>
      <c r="C8" s="49">
        <v>0</v>
      </c>
      <c r="D8" s="211">
        <f>'Calabria-main'!J9-'Calabria-main'!J8</f>
        <v>0</v>
      </c>
      <c r="E8" s="145">
        <v>0</v>
      </c>
      <c r="F8" s="145">
        <f>D8-D7</f>
        <v>0</v>
      </c>
      <c r="G8" s="145">
        <f>E8-E7</f>
        <v>-1</v>
      </c>
      <c r="H8" s="145">
        <f>'Calabria-main'!L9-'Calabria-main'!L8</f>
        <v>6</v>
      </c>
    </row>
    <row r="9" ht="26" customHeight="1">
      <c r="B9" s="44">
        <v>43891</v>
      </c>
      <c r="C9" s="45">
        <v>0</v>
      </c>
      <c r="D9" s="162">
        <f>'Calabria-main'!J10-'Calabria-main'!J9</f>
        <v>0</v>
      </c>
      <c r="E9" s="143">
        <v>0</v>
      </c>
      <c r="F9" s="143">
        <f>D9-D8</f>
        <v>0</v>
      </c>
      <c r="G9" s="143">
        <f>E9-E8</f>
        <v>0</v>
      </c>
      <c r="H9" s="143">
        <f>'Calabria-main'!L10-'Calabria-main'!L9</f>
        <v>8</v>
      </c>
    </row>
    <row r="10" ht="26" customHeight="1">
      <c r="B10" s="44">
        <v>43892</v>
      </c>
      <c r="C10" s="49">
        <v>0</v>
      </c>
      <c r="D10" s="211">
        <f>'Calabria-main'!J11-'Calabria-main'!J10</f>
        <v>0</v>
      </c>
      <c r="E10" s="145">
        <v>0</v>
      </c>
      <c r="F10" s="145">
        <f>D10-D9</f>
        <v>0</v>
      </c>
      <c r="G10" s="145">
        <f>E10-E9</f>
        <v>0</v>
      </c>
      <c r="H10" s="145">
        <f>'Calabria-main'!L11-'Calabria-main'!L10</f>
        <v>4</v>
      </c>
    </row>
    <row r="11" ht="26" customHeight="1">
      <c r="B11" s="44">
        <v>43893</v>
      </c>
      <c r="C11" s="45">
        <v>0</v>
      </c>
      <c r="D11" s="162">
        <f>'Calabria-main'!J12-'Calabria-main'!J11</f>
        <v>0</v>
      </c>
      <c r="E11" s="143">
        <v>0</v>
      </c>
      <c r="F11" s="143">
        <f>D11-D10</f>
        <v>0</v>
      </c>
      <c r="G11" s="143">
        <f>E11-E10</f>
        <v>0</v>
      </c>
      <c r="H11" s="143">
        <f>'Calabria-main'!L12-'Calabria-main'!L11</f>
        <v>0</v>
      </c>
    </row>
    <row r="12" ht="26" customHeight="1">
      <c r="B12" s="44">
        <v>43894</v>
      </c>
      <c r="C12" s="49">
        <v>0</v>
      </c>
      <c r="D12" s="211">
        <f>'Calabria-main'!J13-'Calabria-main'!J12</f>
        <v>0</v>
      </c>
      <c r="E12" s="145">
        <v>0</v>
      </c>
      <c r="F12" s="145">
        <f>D12-D11</f>
        <v>0</v>
      </c>
      <c r="G12" s="145">
        <f>E12-E11</f>
        <v>0</v>
      </c>
      <c r="H12" s="145">
        <f>'Calabria-main'!L13-'Calabria-main'!L12</f>
        <v>7</v>
      </c>
    </row>
    <row r="13" ht="26" customHeight="1">
      <c r="B13" s="44">
        <v>43895</v>
      </c>
      <c r="C13" s="45">
        <v>1</v>
      </c>
      <c r="D13" s="162">
        <f>'Calabria-main'!J14-'Calabria-main'!J13</f>
        <v>0</v>
      </c>
      <c r="E13" s="143">
        <v>1</v>
      </c>
      <c r="F13" s="143">
        <f>D13-D12</f>
        <v>0</v>
      </c>
      <c r="G13" s="143">
        <f>E13-E12</f>
        <v>1</v>
      </c>
      <c r="H13" s="143">
        <f>'Calabria-main'!L14-'Calabria-main'!L13</f>
        <v>7</v>
      </c>
    </row>
    <row r="14" ht="27" customHeight="1">
      <c r="B14" s="189">
        <v>43896</v>
      </c>
      <c r="C14" s="49">
        <v>2</v>
      </c>
      <c r="D14" s="211">
        <f>'Calabria-main'!J15-'Calabria-main'!J14</f>
        <v>0</v>
      </c>
      <c r="E14" s="145">
        <v>2</v>
      </c>
      <c r="F14" s="145">
        <f>D14-D13</f>
        <v>0</v>
      </c>
      <c r="G14" s="145">
        <f>E14-E13</f>
        <v>1</v>
      </c>
      <c r="H14" s="145">
        <f>'Calabria-main'!L15-'Calabria-main'!L14</f>
        <v>46</v>
      </c>
    </row>
    <row r="15" ht="28" customHeight="1">
      <c r="B15" s="212">
        <v>43897</v>
      </c>
      <c r="C15" s="45">
        <v>0</v>
      </c>
      <c r="D15" s="162">
        <f>'Calabria-main'!J16-'Calabria-main'!J15</f>
        <v>0</v>
      </c>
      <c r="E15" s="143">
        <v>0</v>
      </c>
      <c r="F15" s="143">
        <f>D15-D14</f>
        <v>0</v>
      </c>
      <c r="G15" s="143">
        <f>E15-E14</f>
        <v>-2</v>
      </c>
      <c r="H15" s="143">
        <f>'Calabria-main'!L16-'Calabria-main'!L15</f>
        <v>14</v>
      </c>
    </row>
    <row r="16" ht="28" customHeight="1">
      <c r="B16" s="191">
        <v>43898</v>
      </c>
      <c r="C16" s="192">
        <v>5</v>
      </c>
      <c r="D16" s="211">
        <f>'Calabria-main'!J17-'Calabria-main'!J16</f>
        <v>0</v>
      </c>
      <c r="E16" s="145">
        <v>5</v>
      </c>
      <c r="F16" s="145">
        <f>D16-D15</f>
        <v>0</v>
      </c>
      <c r="G16" s="145">
        <f>E16-E15</f>
        <v>5</v>
      </c>
      <c r="H16" s="145">
        <f>'Calabria-main'!L17-'Calabria-main'!L16</f>
        <v>0</v>
      </c>
    </row>
    <row r="17" ht="28" customHeight="1">
      <c r="B17" s="212">
        <v>43899</v>
      </c>
      <c r="C17" s="197">
        <v>0</v>
      </c>
      <c r="D17" s="162">
        <f>'Calabria-main'!J18-'Calabria-main'!J17</f>
        <v>0</v>
      </c>
      <c r="E17" s="143">
        <v>2</v>
      </c>
      <c r="F17" s="143">
        <f>D17-D16</f>
        <v>0</v>
      </c>
      <c r="G17" s="143">
        <f>E17-E16</f>
        <v>-3</v>
      </c>
      <c r="H17" s="143">
        <f>'Calabria-main'!L18-'Calabria-main'!L17</f>
        <v>60</v>
      </c>
    </row>
    <row r="18" ht="27" customHeight="1">
      <c r="B18" s="70">
        <v>43900</v>
      </c>
      <c r="C18" s="201">
        <v>2</v>
      </c>
      <c r="D18" s="211">
        <f>'Calabria-main'!J19-'Calabria-main'!J18</f>
        <v>0</v>
      </c>
      <c r="E18" s="145">
        <v>2</v>
      </c>
      <c r="F18" s="145">
        <f>D18-D17</f>
        <v>0</v>
      </c>
      <c r="G18" s="145">
        <f>E18-E17</f>
        <v>0</v>
      </c>
      <c r="H18" s="145">
        <f>'Calabria-main'!L19-'Calabria-main'!L18</f>
        <v>187</v>
      </c>
    </row>
    <row r="19" ht="26" customHeight="1">
      <c r="B19" s="44">
        <v>43901</v>
      </c>
      <c r="C19" s="45">
        <v>6</v>
      </c>
      <c r="D19" s="162">
        <f>'Calabria-main'!J20-'Calabria-main'!J19</f>
        <v>0</v>
      </c>
      <c r="E19" s="143">
        <v>6</v>
      </c>
      <c r="F19" s="143">
        <f>D19-D18</f>
        <v>0</v>
      </c>
      <c r="G19" s="143">
        <f>E19-E18</f>
        <v>4</v>
      </c>
      <c r="H19" s="143">
        <f>'Calabria-main'!L20-'Calabria-main'!L19</f>
        <v>45</v>
      </c>
    </row>
    <row r="20" ht="26" customHeight="1">
      <c r="B20" s="44">
        <v>43902</v>
      </c>
      <c r="C20" s="49">
        <v>15</v>
      </c>
      <c r="D20" s="211">
        <f>'Calabria-main'!J21-'Calabria-main'!J20</f>
        <v>0</v>
      </c>
      <c r="E20" s="145">
        <v>14</v>
      </c>
      <c r="F20" s="145">
        <f>D20-D19</f>
        <v>0</v>
      </c>
      <c r="G20" s="145">
        <f>E20-E19</f>
        <v>8</v>
      </c>
      <c r="H20" s="145">
        <f>'Calabria-main'!L21-'Calabria-main'!L20</f>
        <v>78</v>
      </c>
    </row>
    <row r="21" ht="26" customHeight="1">
      <c r="B21" s="44">
        <v>43903</v>
      </c>
      <c r="C21" s="45">
        <v>5</v>
      </c>
      <c r="D21" s="162">
        <f>'Calabria-main'!J22-'Calabria-main'!J21</f>
        <v>0</v>
      </c>
      <c r="E21" s="143">
        <v>5</v>
      </c>
      <c r="F21" s="143">
        <f>D21-D20</f>
        <v>0</v>
      </c>
      <c r="G21" s="143">
        <f>E21-E20</f>
        <v>-9</v>
      </c>
      <c r="H21" s="143">
        <f>'Calabria-main'!L22-'Calabria-main'!L21</f>
        <v>21</v>
      </c>
    </row>
    <row r="22" ht="26" customHeight="1">
      <c r="B22" s="44">
        <v>43904</v>
      </c>
      <c r="C22" s="49">
        <v>22</v>
      </c>
      <c r="D22" s="211">
        <f>'Calabria-main'!J23-'Calabria-main'!J22</f>
        <v>0</v>
      </c>
      <c r="E22" s="145">
        <v>22</v>
      </c>
      <c r="F22" s="145">
        <f>D22-D21</f>
        <v>0</v>
      </c>
      <c r="G22" s="145">
        <f>E22-E21</f>
        <v>17</v>
      </c>
      <c r="H22" s="145">
        <f>'Calabria-main'!L23-'Calabria-main'!L22</f>
        <v>207</v>
      </c>
    </row>
    <row r="23" ht="26" customHeight="1">
      <c r="B23" s="44">
        <v>43905</v>
      </c>
      <c r="C23" s="45">
        <v>7</v>
      </c>
      <c r="D23" s="162">
        <f>'Calabria-main'!J24-'Calabria-main'!J23</f>
        <v>1</v>
      </c>
      <c r="E23" s="143">
        <v>8</v>
      </c>
      <c r="F23" s="143">
        <f>D23-D22</f>
        <v>1</v>
      </c>
      <c r="G23" s="143">
        <f>E23-E22</f>
        <v>-14</v>
      </c>
      <c r="H23" s="143">
        <f>'Calabria-main'!L24-'Calabria-main'!L23</f>
        <v>173</v>
      </c>
    </row>
    <row r="24" ht="26" customHeight="1">
      <c r="B24" s="44">
        <v>43906</v>
      </c>
      <c r="C24" s="49">
        <v>21</v>
      </c>
      <c r="D24" s="211">
        <f>'Calabria-main'!J25-'Calabria-main'!J24</f>
        <v>0</v>
      </c>
      <c r="E24" s="145">
        <v>21</v>
      </c>
      <c r="F24" s="145">
        <f>D24-D23</f>
        <v>-1</v>
      </c>
      <c r="G24" s="145">
        <f>E24-E23</f>
        <v>13</v>
      </c>
      <c r="H24" s="145">
        <f>'Calabria-main'!L25-'Calabria-main'!L24</f>
        <v>146</v>
      </c>
    </row>
    <row r="25" ht="26" customHeight="1">
      <c r="B25" s="44">
        <v>43907</v>
      </c>
      <c r="C25" s="45">
        <v>25</v>
      </c>
      <c r="D25" s="162">
        <f>'Calabria-main'!J26-'Calabria-main'!J25</f>
        <v>0</v>
      </c>
      <c r="E25" s="143">
        <v>25</v>
      </c>
      <c r="F25" s="143">
        <f>D25-D24</f>
        <v>0</v>
      </c>
      <c r="G25" s="143">
        <f>E25-E24</f>
        <v>4</v>
      </c>
      <c r="H25" s="143">
        <f>'Calabria-main'!L26-'Calabria-main'!L25</f>
        <v>263</v>
      </c>
    </row>
    <row r="26" ht="26" customHeight="1">
      <c r="B26" s="44">
        <v>43908</v>
      </c>
      <c r="C26" s="49">
        <v>14</v>
      </c>
      <c r="D26" s="211">
        <f>'Calabria-main'!J27-'Calabria-main'!J26</f>
        <v>0</v>
      </c>
      <c r="E26" s="145">
        <v>15</v>
      </c>
      <c r="F26" s="145">
        <f>D26-D25</f>
        <v>0</v>
      </c>
      <c r="G26" s="145">
        <f>E26-E25</f>
        <v>-10</v>
      </c>
      <c r="H26" s="145">
        <f>'Calabria-main'!L27-'Calabria-main'!L26</f>
        <v>375</v>
      </c>
    </row>
    <row r="27" ht="26" customHeight="1">
      <c r="B27" s="44">
        <v>43909</v>
      </c>
      <c r="C27" s="45">
        <v>38</v>
      </c>
      <c r="D27" s="162">
        <f>'Calabria-main'!J28-'Calabria-main'!J27</f>
        <v>2</v>
      </c>
      <c r="E27" s="143">
        <v>40</v>
      </c>
      <c r="F27" s="143">
        <f>D27-D26</f>
        <v>2</v>
      </c>
      <c r="G27" s="143">
        <f>E27-E26</f>
        <v>25</v>
      </c>
      <c r="H27" s="143">
        <f>'Calabria-main'!L28-'Calabria-main'!L27</f>
        <v>674</v>
      </c>
    </row>
    <row r="28" ht="27" customHeight="1">
      <c r="B28" s="53">
        <v>43910</v>
      </c>
      <c r="C28" s="49">
        <v>37</v>
      </c>
      <c r="D28" s="211">
        <f>'Calabria-main'!J29-'Calabria-main'!J28</f>
        <v>1</v>
      </c>
      <c r="E28" s="145">
        <v>38</v>
      </c>
      <c r="F28" s="145">
        <f>D28-D27</f>
        <v>-1</v>
      </c>
      <c r="G28" s="145">
        <f>E28-E27</f>
        <v>-2</v>
      </c>
      <c r="H28" s="145">
        <f>'Calabria-main'!L29-'Calabria-main'!L28</f>
        <v>348</v>
      </c>
    </row>
    <row r="29" ht="28" customHeight="1">
      <c r="B29" s="213">
        <v>43911</v>
      </c>
      <c r="C29" s="45">
        <v>24</v>
      </c>
      <c r="D29" s="162">
        <f>'Calabria-main'!J30-'Calabria-main'!J29</f>
        <v>1</v>
      </c>
      <c r="E29" s="143">
        <v>28</v>
      </c>
      <c r="F29" s="143">
        <f>D29-D28</f>
        <v>0</v>
      </c>
      <c r="G29" s="143">
        <f>E29-E28</f>
        <v>-10</v>
      </c>
      <c r="H29" s="143">
        <f>'Calabria-main'!L30-'Calabria-main'!L29</f>
        <v>360</v>
      </c>
    </row>
    <row r="30" ht="27" customHeight="1">
      <c r="B30" s="64">
        <v>43912</v>
      </c>
      <c r="C30" s="49">
        <v>35</v>
      </c>
      <c r="D30" s="211">
        <f>'Calabria-main'!J31-'Calabria-main'!J30</f>
        <v>3</v>
      </c>
      <c r="E30" s="145">
        <v>38</v>
      </c>
      <c r="F30" s="145">
        <f>D30-D29</f>
        <v>2</v>
      </c>
      <c r="G30" s="145">
        <f>E30-E29</f>
        <v>10</v>
      </c>
      <c r="H30" s="145">
        <f>'Calabria-main'!L31-'Calabria-main'!L30</f>
        <v>616</v>
      </c>
    </row>
    <row r="31" ht="27" customHeight="1">
      <c r="B31" s="66">
        <v>43913</v>
      </c>
      <c r="C31" s="45">
        <v>20</v>
      </c>
      <c r="D31" s="162">
        <f>'Calabria-main'!J32-'Calabria-main'!J31</f>
        <v>-1</v>
      </c>
      <c r="E31" s="143">
        <v>19</v>
      </c>
      <c r="F31" s="143">
        <f>D31-D30</f>
        <v>-4</v>
      </c>
      <c r="G31" s="143">
        <f>E31-E30</f>
        <v>-19</v>
      </c>
      <c r="H31" s="143">
        <f>'Calabria-main'!L32-'Calabria-main'!L31</f>
        <v>407</v>
      </c>
    </row>
    <row r="32" ht="28" customHeight="1">
      <c r="B32" s="214">
        <v>43914</v>
      </c>
      <c r="C32" s="49">
        <v>24</v>
      </c>
      <c r="D32" s="211">
        <f>'Calabria-main'!J33-'Calabria-main'!J32</f>
        <v>3</v>
      </c>
      <c r="E32" s="145">
        <v>27</v>
      </c>
      <c r="F32" s="145">
        <f>D32-D31</f>
        <v>4</v>
      </c>
      <c r="G32" s="145">
        <f>E32-E31</f>
        <v>8</v>
      </c>
      <c r="H32" s="145">
        <f>'Calabria-main'!L33-'Calabria-main'!L32</f>
        <v>413</v>
      </c>
    </row>
    <row r="33" ht="27" customHeight="1">
      <c r="B33" s="157">
        <v>43915</v>
      </c>
      <c r="C33" s="45">
        <v>29</v>
      </c>
      <c r="D33" s="162">
        <f>'Calabria-main'!J34-'Calabria-main'!J33</f>
        <v>1</v>
      </c>
      <c r="E33" s="143">
        <v>32</v>
      </c>
      <c r="F33" s="143">
        <f>D33-D32</f>
        <v>-2</v>
      </c>
      <c r="G33" s="143">
        <f>E33-E32</f>
        <v>5</v>
      </c>
      <c r="H33" s="143">
        <f>'Calabria-main'!L34-'Calabria-main'!L33</f>
        <v>572</v>
      </c>
    </row>
    <row r="34" ht="26" customHeight="1">
      <c r="B34" s="44">
        <v>43916</v>
      </c>
      <c r="C34" s="49">
        <v>39</v>
      </c>
      <c r="D34" s="211">
        <f>'Calabria-main'!J35-'Calabria-main'!J34</f>
        <v>3</v>
      </c>
      <c r="E34" s="145">
        <v>42</v>
      </c>
      <c r="F34" s="145">
        <f>D34-D33</f>
        <v>2</v>
      </c>
      <c r="G34" s="145">
        <f>E34-E33</f>
        <v>10</v>
      </c>
      <c r="H34" s="145">
        <f>'Calabria-main'!L35-'Calabria-main'!L34</f>
        <v>875</v>
      </c>
    </row>
    <row r="35" ht="26" customHeight="1">
      <c r="B35" s="44">
        <v>43917</v>
      </c>
      <c r="C35" s="45">
        <v>97</v>
      </c>
      <c r="D35" s="162">
        <f>'Calabria-main'!J36-'Calabria-main'!J35</f>
        <v>4</v>
      </c>
      <c r="E35" s="143">
        <v>101</v>
      </c>
      <c r="F35" s="143">
        <f>D35-D34</f>
        <v>1</v>
      </c>
      <c r="G35" s="143">
        <f>E35-E34</f>
        <v>59</v>
      </c>
      <c r="H35" s="143">
        <f>'Calabria-main'!L36-'Calabria-main'!L35</f>
        <v>968</v>
      </c>
    </row>
    <row r="36" ht="26" customHeight="1">
      <c r="B36" s="44">
        <v>43918</v>
      </c>
      <c r="C36" s="49">
        <v>54</v>
      </c>
      <c r="D36" s="211">
        <f>'Calabria-main'!J37-'Calabria-main'!J36</f>
        <v>3</v>
      </c>
      <c r="E36" s="145">
        <v>61</v>
      </c>
      <c r="F36" s="145">
        <f>D36-D35</f>
        <v>-1</v>
      </c>
      <c r="G36" s="145">
        <f>E36-E35</f>
        <v>-40</v>
      </c>
      <c r="H36" s="145">
        <f>'Calabria-main'!L37-'Calabria-main'!L36</f>
        <v>859</v>
      </c>
    </row>
    <row r="37" ht="26" customHeight="1">
      <c r="B37" s="44">
        <v>43919</v>
      </c>
      <c r="C37" s="45">
        <v>54</v>
      </c>
      <c r="D37" s="162">
        <f>'Calabria-main'!J38-'Calabria-main'!J37</f>
        <v>4</v>
      </c>
      <c r="E37" s="143">
        <v>59</v>
      </c>
      <c r="F37" s="143">
        <f>D37-D36</f>
        <v>1</v>
      </c>
      <c r="G37" s="143">
        <f>E37-E36</f>
        <v>-2</v>
      </c>
      <c r="H37" s="143">
        <f>'Calabria-main'!L38-'Calabria-main'!L37</f>
        <v>725</v>
      </c>
    </row>
    <row r="38" ht="26" customHeight="1">
      <c r="B38" s="44">
        <v>43920</v>
      </c>
      <c r="C38" s="49">
        <v>25</v>
      </c>
      <c r="D38" s="211">
        <f>'Calabria-main'!J39-'Calabria-main'!J38</f>
        <v>6</v>
      </c>
      <c r="E38" s="145">
        <v>33</v>
      </c>
      <c r="F38" s="145">
        <f>D38-D37</f>
        <v>2</v>
      </c>
      <c r="G38" s="145">
        <f>E38-E37</f>
        <v>-26</v>
      </c>
      <c r="H38" s="145">
        <f>'Calabria-main'!L39-'Calabria-main'!L38</f>
        <v>528</v>
      </c>
    </row>
    <row r="39" ht="26" customHeight="1">
      <c r="B39" s="44">
        <v>43921</v>
      </c>
      <c r="C39" s="45">
        <v>4</v>
      </c>
      <c r="D39" s="162">
        <f>'Calabria-main'!J40-'Calabria-main'!J39</f>
        <v>5</v>
      </c>
      <c r="E39" s="143">
        <v>12</v>
      </c>
      <c r="F39" s="143">
        <f>D39-D38</f>
        <v>-1</v>
      </c>
      <c r="G39" s="143">
        <f>E39-E38</f>
        <v>-21</v>
      </c>
      <c r="H39" s="143">
        <f>'Calabria-main'!L40-'Calabria-main'!L39</f>
        <v>314</v>
      </c>
    </row>
    <row r="40" ht="26" customHeight="1">
      <c r="B40" s="44">
        <v>43922</v>
      </c>
      <c r="C40" s="49">
        <v>4</v>
      </c>
      <c r="D40" s="211">
        <f>'Calabria-main'!J41-'Calabria-main'!J40</f>
        <v>2</v>
      </c>
      <c r="E40" s="145">
        <v>10</v>
      </c>
      <c r="F40" s="145">
        <f>D40-D39</f>
        <v>-3</v>
      </c>
      <c r="G40" s="145">
        <f>E40-E39</f>
        <v>-2</v>
      </c>
      <c r="H40" s="145">
        <f>'Calabria-main'!L41-'Calabria-main'!L40</f>
        <v>656</v>
      </c>
    </row>
    <row r="41" ht="26" customHeight="1">
      <c r="B41" s="44">
        <v>43923</v>
      </c>
      <c r="C41" s="45">
        <v>17</v>
      </c>
      <c r="D41" s="162">
        <f>'Calabria-main'!J42-'Calabria-main'!J41</f>
        <v>3</v>
      </c>
      <c r="E41" s="143">
        <v>22</v>
      </c>
      <c r="F41" s="143">
        <f>D41-D40</f>
        <v>1</v>
      </c>
      <c r="G41" s="143">
        <f>E41-E40</f>
        <v>12</v>
      </c>
      <c r="H41" s="143">
        <f>'Calabria-main'!L42-'Calabria-main'!L41</f>
        <v>696</v>
      </c>
    </row>
    <row r="42" ht="26" customHeight="1">
      <c r="B42" s="44">
        <v>43924</v>
      </c>
      <c r="C42" s="49">
        <v>35</v>
      </c>
      <c r="D42" s="211">
        <f>'Calabria-main'!J43-'Calabria-main'!J42</f>
        <v>4</v>
      </c>
      <c r="E42" s="145">
        <v>42</v>
      </c>
      <c r="F42" s="145">
        <f>D42-D41</f>
        <v>1</v>
      </c>
      <c r="G42" s="145">
        <f>E42-E41</f>
        <v>20</v>
      </c>
      <c r="H42" s="145">
        <f>'Calabria-main'!L43-'Calabria-main'!L42</f>
        <v>929</v>
      </c>
    </row>
    <row r="43" ht="26" customHeight="1">
      <c r="B43" s="75">
        <v>43925</v>
      </c>
      <c r="C43" s="45">
        <v>0</v>
      </c>
      <c r="D43" s="162">
        <f>'Calabria-main'!J44-'Calabria-main'!J43</f>
        <v>4</v>
      </c>
      <c r="E43" s="143">
        <v>8</v>
      </c>
      <c r="F43" s="143">
        <f>D43-D42</f>
        <v>0</v>
      </c>
      <c r="G43" s="143">
        <f>E43-E42</f>
        <v>-34</v>
      </c>
      <c r="H43" s="143">
        <f>'Calabria-main'!L44-'Calabria-main'!L43</f>
        <v>706</v>
      </c>
    </row>
    <row r="44" ht="26" customHeight="1">
      <c r="B44" s="77">
        <v>43926</v>
      </c>
      <c r="C44" s="163">
        <v>44</v>
      </c>
      <c r="D44" s="144">
        <f>'Calabria-main'!J45-'Calabria-main'!J44</f>
        <v>7</v>
      </c>
      <c r="E44" s="145">
        <v>54</v>
      </c>
      <c r="F44" s="145">
        <f>D44-D43</f>
        <v>3</v>
      </c>
      <c r="G44" s="145">
        <f>E44-E43</f>
        <v>46</v>
      </c>
      <c r="H44" s="145">
        <f>'Calabria-main'!L45-'Calabria-main'!L44</f>
        <v>763</v>
      </c>
    </row>
    <row r="45" ht="26" customHeight="1">
      <c r="B45" s="77">
        <v>43927</v>
      </c>
      <c r="C45" s="164">
        <v>16</v>
      </c>
      <c r="D45" s="142">
        <f>'Calabria-main'!J46-'Calabria-main'!J45</f>
        <v>2</v>
      </c>
      <c r="E45" s="143">
        <v>22</v>
      </c>
      <c r="F45" s="143">
        <f>D45-D44</f>
        <v>-5</v>
      </c>
      <c r="G45" s="143">
        <f>E45-E44</f>
        <v>-32</v>
      </c>
      <c r="H45" s="143">
        <f>'Calabria-main'!L46-'Calabria-main'!L45</f>
        <v>556</v>
      </c>
    </row>
    <row r="46" ht="26" customHeight="1">
      <c r="B46" s="77">
        <v>43928</v>
      </c>
      <c r="C46" s="165">
        <v>11</v>
      </c>
      <c r="D46" s="144">
        <f>'Calabria-main'!J47-'Calabria-main'!J46</f>
        <v>2</v>
      </c>
      <c r="E46" s="145">
        <v>16</v>
      </c>
      <c r="F46" s="145">
        <f>D46-D45</f>
        <v>0</v>
      </c>
      <c r="G46" s="145">
        <f>E46-E45</f>
        <v>-6</v>
      </c>
      <c r="H46" s="145">
        <f>'Calabria-main'!L47-'Calabria-main'!L46</f>
        <v>439</v>
      </c>
    </row>
    <row r="47" ht="26" customHeight="1">
      <c r="B47" s="77">
        <v>43929</v>
      </c>
      <c r="C47" s="164">
        <v>22</v>
      </c>
      <c r="D47" s="142">
        <f>'Calabria-main'!J48-'Calabria-main'!J47</f>
        <v>0</v>
      </c>
      <c r="E47" s="143">
        <v>26</v>
      </c>
      <c r="F47" s="143">
        <f>D47-D46</f>
        <v>-2</v>
      </c>
      <c r="G47" s="143">
        <f>E47-E46</f>
        <v>10</v>
      </c>
      <c r="H47" s="143">
        <f>'Calabria-main'!L48-'Calabria-main'!L47</f>
        <v>905</v>
      </c>
    </row>
    <row r="48" ht="24.65" customHeight="1">
      <c r="B48" s="77">
        <v>43930</v>
      </c>
      <c r="C48" s="168">
        <v>10</v>
      </c>
      <c r="D48" s="144">
        <f>'Calabria-main'!J49-'Calabria-main'!J48</f>
        <v>1</v>
      </c>
      <c r="E48" s="145">
        <v>15</v>
      </c>
      <c r="F48" s="145">
        <f>D48-D47</f>
        <v>1</v>
      </c>
      <c r="G48" s="145">
        <f>E48-E47</f>
        <v>-11</v>
      </c>
      <c r="H48" s="145">
        <f>'Calabria-main'!L49-'Calabria-main'!L48</f>
        <v>721</v>
      </c>
    </row>
    <row r="49" ht="24.65" customHeight="1">
      <c r="B49" s="77">
        <v>43931</v>
      </c>
      <c r="C49" s="170">
        <v>21</v>
      </c>
      <c r="D49" s="142">
        <f>'Calabria-main'!J50-'Calabria-main'!J49</f>
        <v>4</v>
      </c>
      <c r="E49" s="143">
        <v>27</v>
      </c>
      <c r="F49" s="143">
        <f>D49-D48</f>
        <v>3</v>
      </c>
      <c r="G49" s="143">
        <f>E49-E48</f>
        <v>12</v>
      </c>
      <c r="H49" s="143">
        <f>'Calabria-main'!L50-'Calabria-main'!L49</f>
        <v>939</v>
      </c>
    </row>
    <row r="50" ht="26" customHeight="1">
      <c r="B50" s="77">
        <v>43932</v>
      </c>
      <c r="C50" s="165">
        <v>6</v>
      </c>
      <c r="D50" s="144">
        <f>'Calabria-main'!J51-'Calabria-main'!J50</f>
        <v>1</v>
      </c>
      <c r="E50" s="145">
        <v>14</v>
      </c>
      <c r="F50" s="145">
        <f>D50-D49</f>
        <v>-3</v>
      </c>
      <c r="G50" s="145">
        <f>E50-E49</f>
        <v>-13</v>
      </c>
      <c r="H50" s="145">
        <f>'Calabria-main'!L51-'Calabria-main'!L50</f>
        <v>856</v>
      </c>
    </row>
    <row r="51" ht="24.65" customHeight="1">
      <c r="B51" s="77">
        <v>43933</v>
      </c>
      <c r="C51" s="170">
        <v>3</v>
      </c>
      <c r="D51" s="142">
        <f>'Calabria-main'!J52-'Calabria-main'!J51</f>
        <v>0</v>
      </c>
      <c r="E51" s="143">
        <v>8</v>
      </c>
      <c r="F51" s="143">
        <f>D51-D50</f>
        <v>-1</v>
      </c>
      <c r="G51" s="143">
        <f>E51-E50</f>
        <v>-6</v>
      </c>
      <c r="H51" s="143">
        <f>'Calabria-main'!L52-'Calabria-main'!L51</f>
        <v>718</v>
      </c>
    </row>
    <row r="52" ht="26" customHeight="1">
      <c r="B52" s="77">
        <v>43934</v>
      </c>
      <c r="C52" s="165">
        <v>-4</v>
      </c>
      <c r="D52" s="144">
        <f>'Calabria-main'!J53-'Calabria-main'!J52</f>
        <v>1</v>
      </c>
      <c r="E52" s="215">
        <v>5</v>
      </c>
      <c r="F52" s="145">
        <f>D52-D51</f>
        <v>1</v>
      </c>
      <c r="G52" s="145">
        <f>E52-E51</f>
        <v>-3</v>
      </c>
      <c r="H52" s="145">
        <f>'Calabria-main'!L53-'Calabria-main'!L52</f>
        <v>385</v>
      </c>
    </row>
    <row r="53" ht="24.65" customHeight="1">
      <c r="B53" s="77">
        <v>43935</v>
      </c>
      <c r="C53" s="170">
        <v>25</v>
      </c>
      <c r="D53" s="142">
        <f>'Calabria-main'!J54-'Calabria-main'!J53</f>
        <v>1</v>
      </c>
      <c r="E53" s="216">
        <v>28</v>
      </c>
      <c r="F53" s="143">
        <f>D53-D52</f>
        <v>0</v>
      </c>
      <c r="G53" s="143">
        <f>E53-E52</f>
        <v>23</v>
      </c>
      <c r="H53" s="143">
        <f>'Calabria-main'!L54-'Calabria-main'!L53</f>
        <v>418</v>
      </c>
    </row>
    <row r="54" ht="26" customHeight="1">
      <c r="B54" s="77">
        <v>43936</v>
      </c>
      <c r="C54" s="165">
        <v>3</v>
      </c>
      <c r="D54" s="144">
        <f>'Calabria-main'!J55-'Calabria-main'!J54</f>
        <v>3</v>
      </c>
      <c r="E54" s="217">
        <v>15</v>
      </c>
      <c r="F54" s="145">
        <f>D54-D53</f>
        <v>2</v>
      </c>
      <c r="G54" s="145">
        <f>E54-E53</f>
        <v>-13</v>
      </c>
      <c r="H54" s="145">
        <f>'Calabria-main'!L55-'Calabria-main'!L54</f>
        <v>648</v>
      </c>
    </row>
    <row r="55" ht="26" customHeight="1">
      <c r="B55" s="77">
        <v>43937</v>
      </c>
      <c r="C55" s="164">
        <v>28</v>
      </c>
      <c r="D55" s="142">
        <f>'Calabria-main'!J56-'Calabria-main'!J55</f>
        <v>1</v>
      </c>
      <c r="E55" s="216">
        <v>38</v>
      </c>
      <c r="F55" s="143">
        <f>D55-D54</f>
        <v>-2</v>
      </c>
      <c r="G55" s="143">
        <f>E55-E54</f>
        <v>23</v>
      </c>
      <c r="H55" s="143">
        <f>'Calabria-main'!L56-'Calabria-main'!L55</f>
        <v>980</v>
      </c>
    </row>
    <row r="56" ht="26" customHeight="1">
      <c r="B56" s="77">
        <v>43938</v>
      </c>
      <c r="C56" s="165">
        <v>-28</v>
      </c>
      <c r="D56" s="144">
        <f>'Calabria-main'!J57-'Calabria-main'!J56</f>
        <v>1</v>
      </c>
      <c r="E56" s="217">
        <v>-18</v>
      </c>
      <c r="F56" s="145">
        <f>D56-D55</f>
        <v>0</v>
      </c>
      <c r="G56" s="145">
        <f>E56-E55</f>
        <v>-56</v>
      </c>
      <c r="H56" s="145">
        <f>'Calabria-main'!L57-'Calabria-main'!L56</f>
        <v>1015</v>
      </c>
    </row>
    <row r="57" ht="26" customHeight="1">
      <c r="B57" s="77">
        <v>43939</v>
      </c>
      <c r="C57" s="164">
        <v>13</v>
      </c>
      <c r="D57" s="142">
        <f>'Calabria-main'!J58-'Calabria-main'!J57</f>
        <v>0</v>
      </c>
      <c r="E57" s="216">
        <v>20</v>
      </c>
      <c r="F57" s="143">
        <f>D57-D56</f>
        <v>-1</v>
      </c>
      <c r="G57" s="143">
        <f>E57-E56</f>
        <v>38</v>
      </c>
      <c r="H57" s="143">
        <f>'Calabria-main'!L58-'Calabria-main'!L57</f>
        <v>1137</v>
      </c>
    </row>
    <row r="58" ht="26" customHeight="1">
      <c r="B58" s="77">
        <v>43940</v>
      </c>
      <c r="C58" s="165">
        <v>12</v>
      </c>
      <c r="D58" s="144">
        <f>'Calabria-main'!J59-'Calabria-main'!J58</f>
        <v>2</v>
      </c>
      <c r="E58" s="217">
        <v>24</v>
      </c>
      <c r="F58" s="145">
        <f>D58-D57</f>
        <v>2</v>
      </c>
      <c r="G58" s="145">
        <f>E58-E57</f>
        <v>4</v>
      </c>
      <c r="H58" s="145">
        <f>'Calabria-main'!L59-'Calabria-main'!L58</f>
        <v>966</v>
      </c>
    </row>
    <row r="59" ht="26" customHeight="1">
      <c r="B59" s="77">
        <v>43941</v>
      </c>
      <c r="C59" s="164">
        <v>-16</v>
      </c>
      <c r="D59" s="142">
        <f>'Calabria-main'!J60-'Calabria-main'!J59</f>
        <v>0</v>
      </c>
      <c r="E59" s="216">
        <v>3</v>
      </c>
      <c r="F59" s="143">
        <f>D59-D58</f>
        <v>-2</v>
      </c>
      <c r="G59" s="143">
        <f>E59-E58</f>
        <v>-21</v>
      </c>
      <c r="H59" s="143">
        <f>'Calabria-main'!L60-'Calabria-main'!L59</f>
        <v>613</v>
      </c>
    </row>
    <row r="60" ht="26" customHeight="1">
      <c r="B60" s="77">
        <v>43942</v>
      </c>
      <c r="C60" s="165">
        <v>-9</v>
      </c>
      <c r="D60" s="144">
        <f>'Calabria-main'!J61-'Calabria-main'!J60</f>
        <v>1</v>
      </c>
      <c r="E60" s="217">
        <v>9</v>
      </c>
      <c r="F60" s="145">
        <f>D60-D59</f>
        <v>1</v>
      </c>
      <c r="G60" s="145">
        <f>E60-E59</f>
        <v>6</v>
      </c>
      <c r="H60" s="145">
        <f>'Calabria-main'!L61-'Calabria-main'!L60</f>
        <v>1067</v>
      </c>
    </row>
    <row r="61" ht="26" customHeight="1">
      <c r="B61" s="77">
        <v>43943</v>
      </c>
      <c r="C61" s="164">
        <v>2</v>
      </c>
      <c r="D61" s="142">
        <f>'Calabria-main'!J62-'Calabria-main'!J61</f>
        <v>0</v>
      </c>
      <c r="E61" s="216">
        <v>13</v>
      </c>
      <c r="F61" s="143">
        <f>D61-D60</f>
        <v>-1</v>
      </c>
      <c r="G61" s="143">
        <f>E61-E60</f>
        <v>4</v>
      </c>
      <c r="H61" s="143">
        <f>'Calabria-main'!L62-'Calabria-main'!L61</f>
        <v>1120</v>
      </c>
    </row>
    <row r="62" ht="26" customHeight="1">
      <c r="B62" s="77">
        <v>43944</v>
      </c>
      <c r="C62" s="165">
        <v>2</v>
      </c>
      <c r="D62" s="144">
        <f>'Calabria-main'!J63-'Calabria-main'!J62</f>
        <v>0</v>
      </c>
      <c r="E62" s="217">
        <v>9</v>
      </c>
      <c r="F62" s="145">
        <f>D62-D61</f>
        <v>0</v>
      </c>
      <c r="G62" s="145">
        <f>E62-E61</f>
        <v>-4</v>
      </c>
      <c r="H62" s="145">
        <f>'Calabria-main'!L63-'Calabria-main'!L62</f>
        <v>1309</v>
      </c>
    </row>
    <row r="63" ht="26" customHeight="1">
      <c r="B63" s="77">
        <v>43945</v>
      </c>
      <c r="C63" s="164">
        <v>-2</v>
      </c>
      <c r="D63" s="142">
        <f>'Calabria-main'!J64-'Calabria-main'!J63</f>
        <v>4</v>
      </c>
      <c r="E63" s="216">
        <v>10</v>
      </c>
      <c r="F63" s="143">
        <f>D63-D62</f>
        <v>4</v>
      </c>
      <c r="G63" s="143">
        <f>E63-E62</f>
        <v>1</v>
      </c>
      <c r="H63" s="143">
        <f>'Calabria-main'!L64-'Calabria-main'!L63</f>
        <v>895</v>
      </c>
    </row>
    <row r="64" ht="26" customHeight="1">
      <c r="B64" s="77">
        <v>43946</v>
      </c>
      <c r="C64" s="165">
        <v>-10</v>
      </c>
      <c r="D64" s="144">
        <f>'Calabria-main'!J65-'Calabria-main'!J64</f>
        <v>0</v>
      </c>
      <c r="E64" s="217">
        <v>9</v>
      </c>
      <c r="F64" s="145">
        <f>D64-D63</f>
        <v>-4</v>
      </c>
      <c r="G64" s="145">
        <f>E64-E63</f>
        <v>-1</v>
      </c>
      <c r="H64" s="145">
        <f>'Calabria-main'!L65-'Calabria-main'!L64</f>
        <v>1195</v>
      </c>
    </row>
    <row r="65" ht="26" customHeight="1">
      <c r="B65" s="77">
        <v>43947</v>
      </c>
      <c r="C65" s="164">
        <v>-14</v>
      </c>
      <c r="D65" s="142">
        <f>'Calabria-main'!J66-'Calabria-main'!J65</f>
        <v>0</v>
      </c>
      <c r="E65" s="216">
        <v>1</v>
      </c>
      <c r="F65" s="143">
        <f>D65-D64</f>
        <v>0</v>
      </c>
      <c r="G65" s="143">
        <f>E65-E64</f>
        <v>-8</v>
      </c>
      <c r="H65" s="143">
        <f>'Calabria-main'!L66-'Calabria-main'!L65</f>
        <v>894</v>
      </c>
    </row>
    <row r="66" ht="26" customHeight="1">
      <c r="B66" s="77">
        <v>43948</v>
      </c>
      <c r="C66" s="165">
        <v>-15</v>
      </c>
      <c r="D66" s="144">
        <f>'Calabria-main'!J67-'Calabria-main'!J66</f>
        <v>3</v>
      </c>
      <c r="E66" s="217">
        <v>7</v>
      </c>
      <c r="F66" s="145">
        <f>D66-D65</f>
        <v>3</v>
      </c>
      <c r="G66" s="145">
        <f>E66-E65</f>
        <v>6</v>
      </c>
      <c r="H66" s="145">
        <f>'Calabria-main'!L67-'Calabria-main'!L66</f>
        <v>934</v>
      </c>
    </row>
    <row r="67" ht="26" customHeight="1">
      <c r="B67" s="77">
        <v>43949</v>
      </c>
      <c r="C67" s="164">
        <v>-18</v>
      </c>
      <c r="D67" s="142">
        <f>'Calabria-main'!J68-'Calabria-main'!J67</f>
        <v>2</v>
      </c>
      <c r="E67" s="216">
        <v>1</v>
      </c>
      <c r="F67" s="143">
        <f>D67-D66</f>
        <v>-1</v>
      </c>
      <c r="G67" s="143">
        <f>E67-E66</f>
        <v>-6</v>
      </c>
      <c r="H67" s="143">
        <f>'Calabria-main'!L68-'Calabria-main'!L67</f>
        <v>1968</v>
      </c>
    </row>
    <row r="68" ht="26" customHeight="1">
      <c r="B68" s="77">
        <v>43950</v>
      </c>
      <c r="C68" s="165">
        <v>-11</v>
      </c>
      <c r="D68" s="144">
        <f>'Calabria-main'!J69-'Calabria-main'!J68</f>
        <v>1</v>
      </c>
      <c r="E68" s="217">
        <v>5</v>
      </c>
      <c r="F68" s="145">
        <f>D68-D67</f>
        <v>-1</v>
      </c>
      <c r="G68" s="145">
        <f>E68-E67</f>
        <v>4</v>
      </c>
      <c r="H68" s="145">
        <f>'Calabria-main'!L69-'Calabria-main'!L68</f>
        <v>1159</v>
      </c>
    </row>
    <row r="69" ht="26" customHeight="1">
      <c r="B69" s="77">
        <v>43951</v>
      </c>
      <c r="C69" s="164">
        <v>-13</v>
      </c>
      <c r="D69" s="142">
        <f>'Calabria-main'!J70-'Calabria-main'!J69</f>
        <v>0</v>
      </c>
      <c r="E69" s="216">
        <v>6</v>
      </c>
      <c r="F69" s="143">
        <f>D69-D68</f>
        <v>-1</v>
      </c>
      <c r="G69" s="143">
        <f>E69-E68</f>
        <v>1</v>
      </c>
      <c r="H69" s="143">
        <f>'Calabria-main'!L70-'Calabria-main'!L69</f>
        <v>989</v>
      </c>
    </row>
    <row r="70" ht="26" customHeight="1">
      <c r="B70" s="77">
        <v>43952</v>
      </c>
      <c r="C70" s="165">
        <v>-13</v>
      </c>
      <c r="D70" s="144">
        <f>'Calabria-main'!J71-'Calabria-main'!J70</f>
        <v>0</v>
      </c>
      <c r="E70" s="217">
        <v>4</v>
      </c>
      <c r="F70" s="145">
        <f>D70-D69</f>
        <v>0</v>
      </c>
      <c r="G70" s="145">
        <f>E70-E69</f>
        <v>-2</v>
      </c>
      <c r="H70" s="145">
        <f>'Calabria-main'!L71-'Calabria-main'!L70</f>
        <v>1151</v>
      </c>
    </row>
    <row r="71" ht="26" customHeight="1">
      <c r="B71" s="77">
        <v>43953</v>
      </c>
      <c r="C71" s="164">
        <v>-14</v>
      </c>
      <c r="D71" s="142">
        <f>'Calabria-main'!J72-'Calabria-main'!J71</f>
        <v>2</v>
      </c>
      <c r="E71" s="216">
        <v>0</v>
      </c>
      <c r="F71" s="143">
        <f>D71-D70</f>
        <v>2</v>
      </c>
      <c r="G71" s="143">
        <f>E71-E70</f>
        <v>-4</v>
      </c>
      <c r="H71" s="143">
        <f>'Calabria-main'!L72-'Calabria-main'!L71</f>
        <v>874</v>
      </c>
    </row>
    <row r="72" ht="26" customHeight="1">
      <c r="B72" s="77">
        <v>43954</v>
      </c>
      <c r="C72" s="165">
        <v>-11</v>
      </c>
      <c r="D72" s="144">
        <f>'Calabria-main'!J73-'Calabria-main'!J72</f>
        <v>0</v>
      </c>
      <c r="E72" s="217">
        <v>2</v>
      </c>
      <c r="F72" s="145">
        <f>D72-D71</f>
        <v>-2</v>
      </c>
      <c r="G72" s="145">
        <f>E72-E71</f>
        <v>2</v>
      </c>
      <c r="H72" s="145">
        <f>'Calabria-main'!L73-'Calabria-main'!L72</f>
        <v>907</v>
      </c>
    </row>
    <row r="73" ht="26" customHeight="1">
      <c r="B73" s="77">
        <v>43955</v>
      </c>
      <c r="C73" s="164">
        <v>-28</v>
      </c>
      <c r="D73" s="142">
        <f>'Calabria-main'!J74-'Calabria-main'!J73</f>
        <v>0</v>
      </c>
      <c r="E73" s="216">
        <v>4</v>
      </c>
      <c r="F73" s="143">
        <f>D73-D72</f>
        <v>0</v>
      </c>
      <c r="G73" s="143">
        <f>E73-E72</f>
        <v>2</v>
      </c>
      <c r="H73" s="143">
        <f>'Calabria-main'!L74-'Calabria-main'!L73</f>
        <v>603</v>
      </c>
    </row>
    <row r="74" ht="26" customHeight="1">
      <c r="B74" s="77">
        <v>43956</v>
      </c>
      <c r="C74" s="165">
        <v>-24</v>
      </c>
      <c r="D74" s="144">
        <f>'Calabria-main'!J75-'Calabria-main'!J74</f>
        <v>0</v>
      </c>
      <c r="E74" s="217">
        <v>1</v>
      </c>
      <c r="F74" s="145">
        <f>D74-D73</f>
        <v>0</v>
      </c>
      <c r="G74" s="145">
        <f>E74-E73</f>
        <v>-3</v>
      </c>
      <c r="H74" s="145">
        <f>'Calabria-main'!L75-'Calabria-main'!L74</f>
        <v>1071</v>
      </c>
    </row>
    <row r="75" ht="26" customHeight="1">
      <c r="B75" s="77">
        <v>43957</v>
      </c>
      <c r="C75" s="164">
        <v>-6</v>
      </c>
      <c r="D75" s="142">
        <f>'Calabria-main'!J76-'Calabria-main'!J75</f>
        <v>1</v>
      </c>
      <c r="E75" s="216">
        <v>3</v>
      </c>
      <c r="F75" s="143">
        <f>D75-D74</f>
        <v>1</v>
      </c>
      <c r="G75" s="143">
        <f>E75-E74</f>
        <v>2</v>
      </c>
      <c r="H75" s="143">
        <f>'Calabria-main'!L76-'Calabria-main'!L75</f>
        <v>1319</v>
      </c>
    </row>
    <row r="76" ht="26" customHeight="1">
      <c r="B76" s="77">
        <v>43958</v>
      </c>
      <c r="C76" s="165">
        <v>-11</v>
      </c>
      <c r="D76" s="144">
        <f>'Calabria-main'!J77-'Calabria-main'!J76</f>
        <v>0</v>
      </c>
      <c r="E76" s="217">
        <v>3</v>
      </c>
      <c r="F76" s="145">
        <f>D76-D75</f>
        <v>-1</v>
      </c>
      <c r="G76" s="145">
        <f>E76-E75</f>
        <v>0</v>
      </c>
      <c r="H76" s="145">
        <f>'Calabria-main'!L77-'Calabria-main'!L76</f>
        <v>1026</v>
      </c>
    </row>
    <row r="77" ht="26" customHeight="1">
      <c r="B77" s="77">
        <v>43959</v>
      </c>
      <c r="C77" s="164">
        <v>-14</v>
      </c>
      <c r="D77" s="142">
        <f>'Calabria-main'!J78-'Calabria-main'!J77</f>
        <v>1</v>
      </c>
      <c r="E77" s="216">
        <v>1</v>
      </c>
      <c r="F77" s="143">
        <f>D77-D76</f>
        <v>1</v>
      </c>
      <c r="G77" s="143">
        <f>E77-E76</f>
        <v>-2</v>
      </c>
      <c r="H77" s="143">
        <f>'Calabria-main'!L78-'Calabria-main'!L77</f>
        <v>1126</v>
      </c>
    </row>
    <row r="78" ht="26" customHeight="1">
      <c r="B78" s="77">
        <v>43960</v>
      </c>
      <c r="C78" s="165">
        <v>-7</v>
      </c>
      <c r="D78" s="144">
        <f>'Calabria-main'!J79-'Calabria-main'!J78</f>
        <v>0</v>
      </c>
      <c r="E78" s="217">
        <v>3</v>
      </c>
      <c r="F78" s="145">
        <f>D78-D77</f>
        <v>-1</v>
      </c>
      <c r="G78" s="145">
        <f>E78-E77</f>
        <v>2</v>
      </c>
      <c r="H78" s="145">
        <f>'Calabria-main'!L79-'Calabria-main'!L78</f>
        <v>1091</v>
      </c>
    </row>
    <row r="79" ht="26" customHeight="1">
      <c r="B79" s="77">
        <v>43961</v>
      </c>
      <c r="C79" s="164">
        <v>-16</v>
      </c>
      <c r="D79" s="142">
        <f>'Calabria-main'!J80-'Calabria-main'!J79</f>
        <v>1</v>
      </c>
      <c r="E79" s="216">
        <v>3</v>
      </c>
      <c r="F79" s="143">
        <f>D79-D78</f>
        <v>1</v>
      </c>
      <c r="G79" s="143">
        <f>E79-E78</f>
        <v>0</v>
      </c>
      <c r="H79" s="143">
        <f>'Calabria-main'!L80-'Calabria-main'!L79</f>
        <v>1040</v>
      </c>
    </row>
    <row r="80" ht="26" customHeight="1">
      <c r="B80" s="77">
        <v>43962</v>
      </c>
      <c r="C80" s="165">
        <v>-28</v>
      </c>
      <c r="D80" s="144">
        <f>'Calabria-main'!J81-'Calabria-main'!J80</f>
        <v>2</v>
      </c>
      <c r="E80" s="217">
        <v>2</v>
      </c>
      <c r="F80" s="145">
        <f>D80-D79</f>
        <v>1</v>
      </c>
      <c r="G80" s="145">
        <f>E80-E79</f>
        <v>-1</v>
      </c>
      <c r="H80" s="145">
        <f>'Calabria-main'!L81-'Calabria-main'!L80</f>
        <v>1154</v>
      </c>
    </row>
    <row r="81" ht="26" customHeight="1">
      <c r="B81" s="77">
        <v>43963</v>
      </c>
      <c r="C81" s="164">
        <v>0</v>
      </c>
      <c r="D81" s="142">
        <f>'Calabria-main'!J82-'Calabria-main'!J81</f>
        <v>0</v>
      </c>
      <c r="E81" s="216">
        <v>4</v>
      </c>
      <c r="F81" s="143">
        <f>D81-D80</f>
        <v>-2</v>
      </c>
      <c r="G81" s="143">
        <f>E81-E80</f>
        <v>2</v>
      </c>
      <c r="H81" s="143">
        <f>'Calabria-main'!L82-'Calabria-main'!L81</f>
        <v>1155</v>
      </c>
    </row>
    <row r="82" ht="26" customHeight="1">
      <c r="B82" s="77">
        <v>43964</v>
      </c>
      <c r="C82" s="165">
        <v>-17</v>
      </c>
      <c r="D82" s="144">
        <f>'Calabria-main'!J83-'Calabria-main'!J82</f>
        <v>0</v>
      </c>
      <c r="E82" s="217">
        <v>2</v>
      </c>
      <c r="F82" s="145">
        <f>D82-D81</f>
        <v>0</v>
      </c>
      <c r="G82" s="145">
        <f>E82-E81</f>
        <v>-2</v>
      </c>
      <c r="H82" s="145">
        <f>'Calabria-main'!L83-'Calabria-main'!L82</f>
        <v>1367</v>
      </c>
    </row>
    <row r="83" ht="26" customHeight="1">
      <c r="B83" s="77">
        <v>43965</v>
      </c>
      <c r="C83" s="164">
        <v>-27</v>
      </c>
      <c r="D83" s="142">
        <f>'Calabria-main'!J84-'Calabria-main'!J83</f>
        <v>2</v>
      </c>
      <c r="E83" s="216">
        <v>3</v>
      </c>
      <c r="F83" s="143">
        <f>D83-D82</f>
        <v>2</v>
      </c>
      <c r="G83" s="143">
        <f>E83-E82</f>
        <v>1</v>
      </c>
      <c r="H83" s="143">
        <f>'Calabria-main'!L84-'Calabria-main'!L83</f>
        <v>1263</v>
      </c>
    </row>
    <row r="84" ht="26" customHeight="1">
      <c r="B84" s="77">
        <v>43966</v>
      </c>
      <c r="C84" s="165">
        <v>-19</v>
      </c>
      <c r="D84" s="144">
        <f>'Calabria-main'!J85-'Calabria-main'!J84</f>
        <v>0</v>
      </c>
      <c r="E84" s="217">
        <v>1</v>
      </c>
      <c r="F84" s="145">
        <f>D84-D83</f>
        <v>-2</v>
      </c>
      <c r="G84" s="145">
        <f>E84-E83</f>
        <v>-2</v>
      </c>
      <c r="H84" s="145">
        <f>'Calabria-main'!L85-'Calabria-main'!L84</f>
        <v>1651</v>
      </c>
    </row>
    <row r="85" ht="26" customHeight="1">
      <c r="B85" s="77">
        <v>43967</v>
      </c>
      <c r="C85" s="164">
        <v>-31</v>
      </c>
      <c r="D85" s="142">
        <f>'Calabria-main'!J86-'Calabria-main'!J85</f>
        <v>0</v>
      </c>
      <c r="E85" s="216">
        <v>7</v>
      </c>
      <c r="F85" s="143">
        <f>D85-D84</f>
        <v>0</v>
      </c>
      <c r="G85" s="143">
        <f>E85-E84</f>
        <v>6</v>
      </c>
      <c r="H85" s="143">
        <f>'Calabria-main'!L86-'Calabria-main'!L85</f>
        <v>1390</v>
      </c>
    </row>
    <row r="86" ht="26" customHeight="1">
      <c r="B86" s="77">
        <v>43968</v>
      </c>
      <c r="C86" s="165">
        <v>-52</v>
      </c>
      <c r="D86" s="144">
        <f>'Calabria-main'!J87-'Calabria-main'!J86</f>
        <v>0</v>
      </c>
      <c r="E86" s="217">
        <v>0</v>
      </c>
      <c r="F86" s="145">
        <f>D86-D85</f>
        <v>0</v>
      </c>
      <c r="G86" s="145">
        <f>E86-E85</f>
        <v>-7</v>
      </c>
      <c r="H86" s="145">
        <f>'Calabria-main'!L87-'Calabria-main'!L86</f>
        <v>1213</v>
      </c>
    </row>
    <row r="87" ht="26" customHeight="1">
      <c r="B87" s="77">
        <v>43969</v>
      </c>
      <c r="C87" s="164">
        <v>-21</v>
      </c>
      <c r="D87" s="142">
        <f>'Calabria-main'!J88-'Calabria-main'!J87</f>
        <v>0</v>
      </c>
      <c r="E87" s="216">
        <v>0</v>
      </c>
      <c r="F87" s="143">
        <f>D87-D86</f>
        <v>0</v>
      </c>
      <c r="G87" s="143">
        <f>E87-E86</f>
        <v>0</v>
      </c>
      <c r="H87" s="143">
        <f>'Calabria-main'!L88-'Calabria-main'!L87</f>
        <v>863</v>
      </c>
    </row>
    <row r="88" ht="26" customHeight="1">
      <c r="B88" s="77">
        <v>43970</v>
      </c>
      <c r="C88" s="165">
        <v>-19</v>
      </c>
      <c r="D88" s="144">
        <f>'Calabria-main'!J89-'Calabria-main'!J88</f>
        <v>0</v>
      </c>
      <c r="E88" s="217">
        <v>2</v>
      </c>
      <c r="F88" s="145">
        <f>D88-D87</f>
        <v>0</v>
      </c>
      <c r="G88" s="145">
        <f>E88-E87</f>
        <v>2</v>
      </c>
      <c r="H88" s="145">
        <f>'Calabria-main'!L89-'Calabria-main'!L88</f>
        <v>1143</v>
      </c>
    </row>
    <row r="89" ht="26" customHeight="1">
      <c r="B89" s="77">
        <v>43971</v>
      </c>
      <c r="C89" s="164">
        <v>-29</v>
      </c>
      <c r="D89" s="142">
        <f>'Calabria-main'!J90-'Calabria-main'!J89</f>
        <v>1</v>
      </c>
      <c r="E89" s="216">
        <v>3</v>
      </c>
      <c r="F89" s="143">
        <f>D89-D88</f>
        <v>1</v>
      </c>
      <c r="G89" s="143">
        <f>E89-E88</f>
        <v>1</v>
      </c>
      <c r="H89" s="143">
        <f>'Calabria-main'!L90-'Calabria-main'!L89</f>
        <v>1158</v>
      </c>
    </row>
    <row r="90" ht="26" customHeight="1">
      <c r="B90" s="77">
        <v>43972</v>
      </c>
      <c r="C90" s="165">
        <v>-27</v>
      </c>
      <c r="D90" s="144">
        <f>'Calabria-main'!J91-'Calabria-main'!J90</f>
        <v>0</v>
      </c>
      <c r="E90" s="217">
        <v>0</v>
      </c>
      <c r="F90" s="145">
        <f>D90-D89</f>
        <v>-1</v>
      </c>
      <c r="G90" s="145">
        <f>E90-E89</f>
        <v>-3</v>
      </c>
      <c r="H90" s="145">
        <f>'Calabria-main'!L91-'Calabria-main'!L90</f>
        <v>1256</v>
      </c>
    </row>
    <row r="91" ht="26" customHeight="1">
      <c r="B91" s="77">
        <v>43973</v>
      </c>
      <c r="C91" s="164">
        <v>-24</v>
      </c>
      <c r="D91" s="142">
        <f>'Calabria-main'!J92-'Calabria-main'!J91</f>
        <v>0</v>
      </c>
      <c r="E91" s="216">
        <v>1</v>
      </c>
      <c r="F91" s="143">
        <f>D91-D90</f>
        <v>0</v>
      </c>
      <c r="G91" s="143">
        <f>E91-E90</f>
        <v>1</v>
      </c>
      <c r="H91" s="143">
        <f>'Calabria-main'!L92-'Calabria-main'!L91</f>
        <v>1123</v>
      </c>
    </row>
    <row r="92" ht="26" customHeight="1">
      <c r="B92" s="77">
        <v>43974</v>
      </c>
      <c r="C92" s="165">
        <v>-14</v>
      </c>
      <c r="D92" s="144">
        <f>'Calabria-main'!J93-'Calabria-main'!J92</f>
        <v>0</v>
      </c>
      <c r="E92" s="217">
        <v>0</v>
      </c>
      <c r="F92" s="145">
        <f>D92-D91</f>
        <v>0</v>
      </c>
      <c r="G92" s="145">
        <f>E92-E91</f>
        <v>-1</v>
      </c>
      <c r="H92" s="145">
        <f>'Calabria-main'!L93-'Calabria-main'!L92</f>
        <v>1045</v>
      </c>
    </row>
    <row r="93" ht="26" customHeight="1">
      <c r="B93" s="77">
        <v>43975</v>
      </c>
      <c r="C93" s="164">
        <v>-13</v>
      </c>
      <c r="D93" s="142">
        <f>'Calabria-main'!J94-'Calabria-main'!J93</f>
        <v>0</v>
      </c>
      <c r="E93" s="216">
        <v>0</v>
      </c>
      <c r="F93" s="143">
        <f>D93-D92</f>
        <v>0</v>
      </c>
      <c r="G93" s="143">
        <f>E93-E92</f>
        <v>0</v>
      </c>
      <c r="H93" s="143">
        <f>'Calabria-main'!L94-'Calabria-main'!L93</f>
        <v>1060</v>
      </c>
    </row>
    <row r="94" ht="26" customHeight="1">
      <c r="B94" s="77">
        <v>43976</v>
      </c>
      <c r="C94" s="165">
        <v>-11</v>
      </c>
      <c r="D94" s="144">
        <f>'Calabria-main'!J95-'Calabria-main'!J94</f>
        <v>0</v>
      </c>
      <c r="E94" s="217">
        <v>0</v>
      </c>
      <c r="F94" s="145">
        <f>D94-D93</f>
        <v>0</v>
      </c>
      <c r="G94" s="145">
        <f>E94-E93</f>
        <v>0</v>
      </c>
      <c r="H94" s="145">
        <f>'Calabria-main'!L95-'Calabria-main'!L94</f>
        <v>556</v>
      </c>
    </row>
    <row r="95" ht="26" customHeight="1">
      <c r="B95" s="77">
        <v>43977</v>
      </c>
      <c r="C95" s="164">
        <v>-26</v>
      </c>
      <c r="D95" s="142">
        <f>'Calabria-main'!J96-'Calabria-main'!J95</f>
        <v>0</v>
      </c>
      <c r="E95" s="216">
        <v>0</v>
      </c>
      <c r="F95" s="143">
        <f>D95-D94</f>
        <v>0</v>
      </c>
      <c r="G95" s="143">
        <f>E95-E94</f>
        <v>0</v>
      </c>
      <c r="H95" s="143">
        <f>'Calabria-main'!L96-'Calabria-main'!L95</f>
        <v>1006</v>
      </c>
    </row>
    <row r="96" ht="26" customHeight="1">
      <c r="B96" s="77">
        <v>43978</v>
      </c>
      <c r="C96" s="165">
        <v>-48</v>
      </c>
      <c r="D96" s="144">
        <f>'Calabria-main'!J97-'Calabria-main'!J96</f>
        <v>0</v>
      </c>
      <c r="E96" s="217">
        <v>1</v>
      </c>
      <c r="F96" s="145">
        <f>D96-D95</f>
        <v>0</v>
      </c>
      <c r="G96" s="145">
        <f>E96-E95</f>
        <v>1</v>
      </c>
      <c r="H96" s="145">
        <f>'Calabria-main'!L97-'Calabria-main'!L96</f>
        <v>1117</v>
      </c>
    </row>
    <row r="97" ht="26" customHeight="1">
      <c r="B97" s="77">
        <v>43979</v>
      </c>
      <c r="C97" s="164">
        <v>-20</v>
      </c>
      <c r="D97" s="142">
        <f>'Calabria-main'!J98-'Calabria-main'!J97</f>
        <v>0</v>
      </c>
      <c r="E97" s="216">
        <v>0</v>
      </c>
      <c r="F97" s="143">
        <f>D97-D96</f>
        <v>0</v>
      </c>
      <c r="G97" s="143">
        <f>E97-E96</f>
        <v>-1</v>
      </c>
      <c r="H97" s="143">
        <f>'Calabria-main'!L98-'Calabria-main'!L97</f>
        <v>1325</v>
      </c>
    </row>
    <row r="98" ht="26" customHeight="1">
      <c r="B98" s="77">
        <v>43980</v>
      </c>
      <c r="C98" s="165">
        <v>-11</v>
      </c>
      <c r="D98" s="144">
        <f>'Calabria-main'!J99-'Calabria-main'!J98</f>
        <v>1</v>
      </c>
      <c r="E98" s="217">
        <v>0</v>
      </c>
      <c r="F98" s="145">
        <f>D98-D97</f>
        <v>1</v>
      </c>
      <c r="G98" s="145">
        <f>E98-E97</f>
        <v>0</v>
      </c>
      <c r="H98" s="145">
        <f>'Calabria-main'!L99-'Calabria-main'!L98</f>
        <v>1175</v>
      </c>
    </row>
    <row r="99" ht="26" customHeight="1">
      <c r="B99" s="77">
        <v>43981</v>
      </c>
      <c r="C99" s="164">
        <v>-8</v>
      </c>
      <c r="D99" s="142">
        <f>'Calabria-main'!J100-'Calabria-main'!J99</f>
        <v>0</v>
      </c>
      <c r="E99" s="216">
        <v>0</v>
      </c>
      <c r="F99" s="143">
        <f>D99-D98</f>
        <v>-1</v>
      </c>
      <c r="G99" s="143">
        <f>E99-E98</f>
        <v>0</v>
      </c>
      <c r="H99" s="143">
        <f>'Calabria-main'!L100-'Calabria-main'!L99</f>
        <v>1203</v>
      </c>
    </row>
    <row r="100" ht="26" customHeight="1">
      <c r="B100" s="77">
        <v>43982</v>
      </c>
      <c r="C100" s="165">
        <v>-7</v>
      </c>
      <c r="D100" s="144">
        <f>'Calabria-main'!J101-'Calabria-main'!J100</f>
        <v>0</v>
      </c>
      <c r="E100" s="217">
        <v>0</v>
      </c>
      <c r="F100" s="145">
        <f>D100-D99</f>
        <v>0</v>
      </c>
      <c r="G100" s="145">
        <f>E100-E99</f>
        <v>0</v>
      </c>
      <c r="H100" s="145">
        <f>'Calabria-main'!L101-'Calabria-main'!L100</f>
        <v>940</v>
      </c>
    </row>
    <row r="101" ht="26" customHeight="1">
      <c r="B101" s="77">
        <v>43983</v>
      </c>
      <c r="C101" s="164">
        <v>-9</v>
      </c>
      <c r="D101" s="142">
        <f>'Calabria-main'!J102-'Calabria-main'!J101</f>
        <v>0</v>
      </c>
      <c r="E101" s="216">
        <v>0</v>
      </c>
      <c r="F101" s="143">
        <f>D101-D100</f>
        <v>0</v>
      </c>
      <c r="G101" s="143">
        <f>E101-E100</f>
        <v>0</v>
      </c>
      <c r="H101" s="143">
        <f>'Calabria-main'!L102-'Calabria-main'!L101</f>
        <v>618</v>
      </c>
    </row>
    <row r="102" ht="26" customHeight="1">
      <c r="B102" s="77">
        <v>43984</v>
      </c>
      <c r="C102" s="165">
        <v>-23</v>
      </c>
      <c r="D102" s="144">
        <f>'Calabria-main'!J103-'Calabria-main'!J102</f>
        <v>0</v>
      </c>
      <c r="E102" s="217">
        <v>0</v>
      </c>
      <c r="F102" s="145">
        <f>D102-D101</f>
        <v>0</v>
      </c>
      <c r="G102" s="145">
        <f>E102-E101</f>
        <v>0</v>
      </c>
      <c r="H102" s="145">
        <f>'Calabria-main'!L103-'Calabria-main'!L102</f>
        <v>725</v>
      </c>
    </row>
    <row r="103" ht="26" customHeight="1">
      <c r="B103" s="77">
        <v>43985</v>
      </c>
      <c r="C103" s="164">
        <v>-2</v>
      </c>
      <c r="D103" s="142">
        <f>'Calabria-main'!J104-'Calabria-main'!J103</f>
        <v>0</v>
      </c>
      <c r="E103" s="216">
        <v>0</v>
      </c>
      <c r="F103" s="143">
        <f>D103-D102</f>
        <v>0</v>
      </c>
      <c r="G103" s="143">
        <f>E103-E102</f>
        <v>0</v>
      </c>
      <c r="H103" s="143">
        <f>'Calabria-main'!L104-'Calabria-main'!L103</f>
        <v>620</v>
      </c>
    </row>
    <row r="104" ht="26" customHeight="1">
      <c r="B104" s="77">
        <v>43986</v>
      </c>
      <c r="C104" s="165">
        <v>-8</v>
      </c>
      <c r="D104" s="144">
        <f>'Calabria-main'!J105-'Calabria-main'!J104</f>
        <v>0</v>
      </c>
      <c r="E104" s="217">
        <v>0</v>
      </c>
      <c r="F104" s="145">
        <f>D104-D103</f>
        <v>0</v>
      </c>
      <c r="G104" s="145">
        <f>E104-E103</f>
        <v>0</v>
      </c>
      <c r="H104" s="145">
        <f>'Calabria-main'!L105-'Calabria-main'!L104</f>
        <v>835</v>
      </c>
    </row>
    <row r="105" ht="26" customHeight="1">
      <c r="B105" s="77">
        <v>43987</v>
      </c>
      <c r="C105" s="164">
        <v>-5</v>
      </c>
      <c r="D105" s="142">
        <f>'Calabria-main'!J106-'Calabria-main'!J105</f>
        <v>0</v>
      </c>
      <c r="E105" s="216">
        <v>1</v>
      </c>
      <c r="F105" s="143">
        <f>D105-D104</f>
        <v>0</v>
      </c>
      <c r="G105" s="143">
        <f>E105-E104</f>
        <v>1</v>
      </c>
      <c r="H105" s="143">
        <f>'Calabria-main'!L106-'Calabria-main'!L105</f>
        <v>1114</v>
      </c>
    </row>
    <row r="106" ht="26" customHeight="1">
      <c r="B106" s="77">
        <v>43988</v>
      </c>
      <c r="C106" s="165">
        <v>-6</v>
      </c>
      <c r="D106" s="144">
        <f>'Calabria-main'!J107-'Calabria-main'!J106</f>
        <v>0</v>
      </c>
      <c r="E106" s="217">
        <v>0</v>
      </c>
      <c r="F106" s="145">
        <f>D106-D105</f>
        <v>0</v>
      </c>
      <c r="G106" s="145">
        <f>E106-E105</f>
        <v>-1</v>
      </c>
      <c r="H106" s="145">
        <f>'Calabria-main'!L107-'Calabria-main'!L106</f>
        <v>1104</v>
      </c>
    </row>
    <row r="107" ht="26" customHeight="1">
      <c r="B107" s="77">
        <v>43989</v>
      </c>
      <c r="C107" s="164">
        <v>0</v>
      </c>
      <c r="D107" s="142">
        <f>'Calabria-main'!J108-'Calabria-main'!J107</f>
        <v>0</v>
      </c>
      <c r="E107" s="216">
        <v>0</v>
      </c>
      <c r="F107" s="143">
        <f>D107-D106</f>
        <v>0</v>
      </c>
      <c r="G107" s="143">
        <f>E107-E106</f>
        <v>0</v>
      </c>
      <c r="H107" s="143">
        <f>'Calabria-main'!L108-'Calabria-main'!L107</f>
        <v>852</v>
      </c>
    </row>
    <row r="108" ht="26" customHeight="1">
      <c r="B108" s="77">
        <v>43990</v>
      </c>
      <c r="C108" s="165">
        <v>-14</v>
      </c>
      <c r="D108" s="144">
        <f>'Calabria-main'!J109-'Calabria-main'!J108</f>
        <v>0</v>
      </c>
      <c r="E108" s="217">
        <v>0</v>
      </c>
      <c r="F108" s="145">
        <f>D108-D107</f>
        <v>0</v>
      </c>
      <c r="G108" s="145">
        <f>E108-E107</f>
        <v>0</v>
      </c>
      <c r="H108" s="145">
        <f>'Calabria-main'!L109-'Calabria-main'!L108</f>
        <v>359</v>
      </c>
    </row>
    <row r="109" ht="26" customHeight="1">
      <c r="B109" s="77">
        <v>43991</v>
      </c>
      <c r="C109" s="164">
        <v>-9</v>
      </c>
      <c r="D109" s="142">
        <f>'Calabria-main'!J110-'Calabria-main'!J109</f>
        <v>0</v>
      </c>
      <c r="E109" s="216">
        <v>0</v>
      </c>
      <c r="F109" s="143">
        <f>D109-D108</f>
        <v>0</v>
      </c>
      <c r="G109" s="143">
        <f>E109-E108</f>
        <v>0</v>
      </c>
      <c r="H109" s="143">
        <f>'Calabria-main'!L110-'Calabria-main'!L109</f>
        <v>715</v>
      </c>
    </row>
    <row r="110" ht="26" customHeight="1">
      <c r="B110" s="77">
        <v>43992</v>
      </c>
      <c r="C110" s="165">
        <v>-14</v>
      </c>
      <c r="D110" s="144">
        <f>'Calabria-main'!J111-'Calabria-main'!J110</f>
        <v>0</v>
      </c>
      <c r="E110" s="217">
        <v>0</v>
      </c>
      <c r="F110" s="145">
        <f>D110-D109</f>
        <v>0</v>
      </c>
      <c r="G110" s="145">
        <f>E110-E109</f>
        <v>0</v>
      </c>
      <c r="H110" s="145">
        <f>'Calabria-main'!L111-'Calabria-main'!L110</f>
        <v>958</v>
      </c>
    </row>
    <row r="111" ht="26" customHeight="1">
      <c r="B111" s="77">
        <v>43993</v>
      </c>
      <c r="C111" s="164">
        <v>-2</v>
      </c>
      <c r="D111" s="142">
        <f>'Calabria-main'!J112-'Calabria-main'!J111</f>
        <v>0</v>
      </c>
      <c r="E111" s="216">
        <v>2</v>
      </c>
      <c r="F111" s="143">
        <f>D111-D110</f>
        <v>0</v>
      </c>
      <c r="G111" s="143">
        <f>E111-E110</f>
        <v>2</v>
      </c>
      <c r="H111" s="143">
        <f>'Calabria-main'!L112-'Calabria-main'!L111</f>
        <v>851</v>
      </c>
    </row>
    <row r="112" ht="26" customHeight="1">
      <c r="B112" s="77">
        <v>43994</v>
      </c>
      <c r="C112" s="165">
        <v>-5</v>
      </c>
      <c r="D112" s="144">
        <f>'Calabria-main'!J113-'Calabria-main'!J112</f>
        <v>0</v>
      </c>
      <c r="E112" s="217">
        <v>0</v>
      </c>
      <c r="F112" s="145">
        <f>D112-D111</f>
        <v>0</v>
      </c>
      <c r="G112" s="145">
        <f>E112-E111</f>
        <v>-2</v>
      </c>
      <c r="H112" s="145">
        <f>'Calabria-main'!L113-'Calabria-main'!L112</f>
        <v>1038</v>
      </c>
    </row>
    <row r="113" ht="26" customHeight="1">
      <c r="B113" s="77">
        <v>43995</v>
      </c>
      <c r="C113" s="164">
        <v>-2</v>
      </c>
      <c r="D113" s="142">
        <f>'Calabria-main'!J114-'Calabria-main'!J113</f>
        <v>0</v>
      </c>
      <c r="E113" s="216">
        <v>1</v>
      </c>
      <c r="F113" s="143">
        <f>D113-D112</f>
        <v>0</v>
      </c>
      <c r="G113" s="143">
        <f>E113-E112</f>
        <v>1</v>
      </c>
      <c r="H113" s="143">
        <f>'Calabria-main'!L114-'Calabria-main'!L113</f>
        <v>1192</v>
      </c>
    </row>
    <row r="114" ht="26" customHeight="1">
      <c r="B114" s="77">
        <v>43996</v>
      </c>
      <c r="C114" s="165">
        <v>-1</v>
      </c>
      <c r="D114" s="144">
        <f>'Calabria-main'!J115-'Calabria-main'!J114</f>
        <v>0</v>
      </c>
      <c r="E114" s="217">
        <v>0</v>
      </c>
      <c r="F114" s="145">
        <f>D114-D113</f>
        <v>0</v>
      </c>
      <c r="G114" s="145">
        <f>E114-E113</f>
        <v>-1</v>
      </c>
      <c r="H114" s="145">
        <f>'Calabria-main'!L115-'Calabria-main'!L114</f>
        <v>726</v>
      </c>
    </row>
    <row r="115" ht="26" customHeight="1">
      <c r="B115" s="77">
        <v>43997</v>
      </c>
      <c r="C115" s="164">
        <v>-7</v>
      </c>
      <c r="D115" s="142">
        <f>'Calabria-main'!J116-'Calabria-main'!J115</f>
        <v>0</v>
      </c>
      <c r="E115" s="216">
        <v>0</v>
      </c>
      <c r="F115" s="143">
        <f>D115-D114</f>
        <v>0</v>
      </c>
      <c r="G115" s="143">
        <f>E115-E114</f>
        <v>0</v>
      </c>
      <c r="H115" s="143">
        <f>'Calabria-main'!L116-'Calabria-main'!L115</f>
        <v>411</v>
      </c>
    </row>
    <row r="116" ht="26" customHeight="1">
      <c r="B116" s="77">
        <v>43998</v>
      </c>
      <c r="C116" s="165">
        <v>-1</v>
      </c>
      <c r="D116" s="144">
        <f>'Calabria-main'!J117-'Calabria-main'!J116</f>
        <v>0</v>
      </c>
      <c r="E116" s="217">
        <v>0</v>
      </c>
      <c r="F116" s="145">
        <f>D116-D115</f>
        <v>0</v>
      </c>
      <c r="G116" s="145">
        <f>E116-E115</f>
        <v>0</v>
      </c>
      <c r="H116" s="145">
        <f>'Calabria-main'!L117-'Calabria-main'!L116</f>
        <v>889</v>
      </c>
    </row>
    <row r="117" ht="26" customHeight="1">
      <c r="B117" s="77">
        <v>43999</v>
      </c>
      <c r="C117" s="164">
        <v>-3</v>
      </c>
      <c r="D117" s="142">
        <f>'Calabria-main'!J118-'Calabria-main'!J117</f>
        <v>0</v>
      </c>
      <c r="E117" s="216">
        <v>0</v>
      </c>
      <c r="F117" s="143">
        <f>D117-D116</f>
        <v>0</v>
      </c>
      <c r="G117" s="143">
        <f>E117-E116</f>
        <v>0</v>
      </c>
      <c r="H117" s="143">
        <f>'Calabria-main'!L118-'Calabria-main'!L117</f>
        <v>984</v>
      </c>
    </row>
    <row r="118" ht="26" customHeight="1">
      <c r="B118" s="77">
        <v>44000</v>
      </c>
      <c r="C118" s="165">
        <v>2</v>
      </c>
      <c r="D118" s="144">
        <f>'Calabria-main'!J119-'Calabria-main'!J118</f>
        <v>0</v>
      </c>
      <c r="E118" s="217">
        <v>3</v>
      </c>
      <c r="F118" s="145">
        <f>D118-D117</f>
        <v>0</v>
      </c>
      <c r="G118" s="145">
        <f>E118-E117</f>
        <v>3</v>
      </c>
      <c r="H118" s="145">
        <f>'Calabria-main'!L119-'Calabria-main'!L118</f>
        <v>957</v>
      </c>
    </row>
    <row r="119" ht="26" customHeight="1">
      <c r="B119" s="77">
        <v>44001</v>
      </c>
      <c r="C119" s="164">
        <v>-1</v>
      </c>
      <c r="D119" s="142">
        <f>'Calabria-main'!J120-'Calabria-main'!J119</f>
        <v>0</v>
      </c>
      <c r="E119" s="216">
        <v>-1</v>
      </c>
      <c r="F119" s="143">
        <f>D119-D118</f>
        <v>0</v>
      </c>
      <c r="G119" s="143">
        <f>E119-E118</f>
        <v>-4</v>
      </c>
      <c r="H119" s="143">
        <f>'Calabria-main'!L120-'Calabria-main'!L119</f>
        <v>1051</v>
      </c>
    </row>
    <row r="120" ht="26" customHeight="1">
      <c r="B120" s="77">
        <v>44002</v>
      </c>
      <c r="C120" s="165">
        <v>-4</v>
      </c>
      <c r="D120" s="144">
        <f>'Calabria-main'!J121-'Calabria-main'!J120</f>
        <v>0</v>
      </c>
      <c r="E120" s="217">
        <v>3</v>
      </c>
      <c r="F120" s="145">
        <f>D120-D119</f>
        <v>0</v>
      </c>
      <c r="G120" s="145">
        <f>E120-E119</f>
        <v>4</v>
      </c>
      <c r="H120" s="145">
        <f>'Calabria-main'!L121-'Calabria-main'!L120</f>
        <v>1019</v>
      </c>
    </row>
    <row r="121" ht="26" customHeight="1">
      <c r="B121" s="77">
        <v>44003</v>
      </c>
      <c r="C121" s="164">
        <v>6</v>
      </c>
      <c r="D121" s="142">
        <f>'Calabria-main'!J122-'Calabria-main'!J121</f>
        <v>0</v>
      </c>
      <c r="E121" s="216">
        <v>6</v>
      </c>
      <c r="F121" s="143">
        <f>D121-D120</f>
        <v>0</v>
      </c>
      <c r="G121" s="143">
        <f>E121-E120</f>
        <v>3</v>
      </c>
      <c r="H121" s="143">
        <f>'Calabria-main'!L122-'Calabria-main'!L121</f>
        <v>643</v>
      </c>
    </row>
    <row r="122" ht="26" customHeight="1">
      <c r="B122" s="77">
        <v>44004</v>
      </c>
      <c r="C122" s="165">
        <v>-3</v>
      </c>
      <c r="D122" s="144">
        <f>'Calabria-main'!J123-'Calabria-main'!J122</f>
        <v>0</v>
      </c>
      <c r="E122" s="217">
        <v>1</v>
      </c>
      <c r="F122" s="145">
        <f>D122-D121</f>
        <v>0</v>
      </c>
      <c r="G122" s="145">
        <f>E122-E121</f>
        <v>-5</v>
      </c>
      <c r="H122" s="145">
        <f>'Calabria-main'!L123-'Calabria-main'!L122</f>
        <v>437</v>
      </c>
    </row>
    <row r="123" ht="26" customHeight="1">
      <c r="B123" s="77">
        <v>44005</v>
      </c>
      <c r="C123" s="164">
        <v>-5</v>
      </c>
      <c r="D123" s="142">
        <f>'Calabria-main'!J124-'Calabria-main'!J123</f>
        <v>0</v>
      </c>
      <c r="E123" s="216">
        <v>1</v>
      </c>
      <c r="F123" s="143">
        <f>D123-D122</f>
        <v>0</v>
      </c>
      <c r="G123" s="143">
        <f>E123-E122</f>
        <v>0</v>
      </c>
      <c r="H123" s="143">
        <f>'Calabria-main'!L124-'Calabria-main'!L123</f>
        <v>854</v>
      </c>
    </row>
    <row r="124" ht="26" customHeight="1">
      <c r="B124" s="77">
        <v>44006</v>
      </c>
      <c r="C124" s="165">
        <v>0</v>
      </c>
      <c r="D124" s="144">
        <f>'Calabria-main'!J125-'Calabria-main'!J124</f>
        <v>0</v>
      </c>
      <c r="E124" s="217">
        <v>0</v>
      </c>
      <c r="F124" s="145">
        <f>D124-D123</f>
        <v>0</v>
      </c>
      <c r="G124" s="145">
        <f>E124-E123</f>
        <v>-1</v>
      </c>
      <c r="H124" s="145">
        <f>'Calabria-main'!L125-'Calabria-main'!L124</f>
        <v>1036</v>
      </c>
    </row>
    <row r="125" ht="26" customHeight="1">
      <c r="B125" s="77">
        <v>44007</v>
      </c>
      <c r="C125" s="164">
        <v>0</v>
      </c>
      <c r="D125" s="142">
        <f>'Calabria-main'!J126-'Calabria-main'!J125</f>
        <v>0</v>
      </c>
      <c r="E125" s="216">
        <v>0</v>
      </c>
      <c r="F125" s="143">
        <f>D125-D124</f>
        <v>0</v>
      </c>
      <c r="G125" s="143">
        <f>E125-E124</f>
        <v>0</v>
      </c>
      <c r="H125" s="143">
        <f>'Calabria-main'!L126-'Calabria-main'!L125</f>
        <v>1021</v>
      </c>
    </row>
    <row r="126" ht="26" customHeight="1">
      <c r="B126" s="77">
        <v>44008</v>
      </c>
      <c r="C126" s="165">
        <v>2</v>
      </c>
      <c r="D126" s="144">
        <f>'Calabria-main'!J127-'Calabria-main'!J126</f>
        <v>0</v>
      </c>
      <c r="E126" s="217">
        <v>3</v>
      </c>
      <c r="F126" s="145">
        <f>D126-D125</f>
        <v>0</v>
      </c>
      <c r="G126" s="145">
        <f>E126-E125</f>
        <v>3</v>
      </c>
      <c r="H126" s="145">
        <f>'Calabria-main'!L127-'Calabria-main'!L126</f>
        <v>1165</v>
      </c>
    </row>
    <row r="127" ht="26" customHeight="1">
      <c r="B127" s="77">
        <v>44009</v>
      </c>
      <c r="C127" s="164">
        <v>1</v>
      </c>
      <c r="D127" s="142">
        <f>'Calabria-main'!J128-'Calabria-main'!J127</f>
        <v>0</v>
      </c>
      <c r="E127" s="216">
        <v>1</v>
      </c>
      <c r="F127" s="143">
        <f>D127-D126</f>
        <v>0</v>
      </c>
      <c r="G127" s="143">
        <f>E127-E126</f>
        <v>-2</v>
      </c>
      <c r="H127" s="143">
        <f>'Calabria-main'!L128-'Calabria-main'!L127</f>
        <v>924</v>
      </c>
    </row>
    <row r="128" ht="26" customHeight="1">
      <c r="B128" s="77">
        <v>44010</v>
      </c>
      <c r="C128" s="165">
        <v>-5</v>
      </c>
      <c r="D128" s="144">
        <f>'Calabria-main'!J129-'Calabria-main'!J128</f>
        <v>0</v>
      </c>
      <c r="E128" s="217">
        <v>1</v>
      </c>
      <c r="F128" s="145">
        <f>D128-D127</f>
        <v>0</v>
      </c>
      <c r="G128" s="145">
        <f>E128-E127</f>
        <v>0</v>
      </c>
      <c r="H128" s="145">
        <f>'Calabria-main'!L129-'Calabria-main'!L128</f>
        <v>480</v>
      </c>
    </row>
    <row r="129" ht="26" customHeight="1">
      <c r="B129" s="77">
        <v>44011</v>
      </c>
      <c r="C129" s="164">
        <v>0</v>
      </c>
      <c r="D129" s="142">
        <f>'Calabria-main'!J130-'Calabria-main'!J129</f>
        <v>0</v>
      </c>
      <c r="E129" s="216">
        <v>0</v>
      </c>
      <c r="F129" s="143">
        <f>D129-D128</f>
        <v>0</v>
      </c>
      <c r="G129" s="143">
        <f>E129-E128</f>
        <v>-1</v>
      </c>
      <c r="H129" s="143">
        <f>'Calabria-main'!L130-'Calabria-main'!L129</f>
        <v>318</v>
      </c>
    </row>
    <row r="130" ht="26" customHeight="1">
      <c r="B130" s="77">
        <v>44012</v>
      </c>
      <c r="C130" s="165">
        <v>1</v>
      </c>
      <c r="D130" s="144">
        <f>'Calabria-main'!J131-'Calabria-main'!J130</f>
        <v>0</v>
      </c>
      <c r="E130" s="217">
        <v>1</v>
      </c>
      <c r="F130" s="145">
        <f>D130-D129</f>
        <v>0</v>
      </c>
      <c r="G130" s="145">
        <f>E130-E129</f>
        <v>1</v>
      </c>
      <c r="H130" s="145">
        <f>'Calabria-main'!L131-'Calabria-main'!L130</f>
        <v>924</v>
      </c>
    </row>
    <row r="131" ht="26" customHeight="1">
      <c r="B131" s="77">
        <v>44013</v>
      </c>
      <c r="C131" s="164">
        <v>-1</v>
      </c>
      <c r="D131" s="142">
        <f>'Calabria-main'!J132-'Calabria-main'!J131</f>
        <v>0</v>
      </c>
      <c r="E131" s="216">
        <v>0</v>
      </c>
      <c r="F131" s="143">
        <f>D131-D130</f>
        <v>0</v>
      </c>
      <c r="G131" s="143">
        <f>E131-E130</f>
        <v>-1</v>
      </c>
      <c r="H131" s="143">
        <f>'Calabria-main'!L132-'Calabria-main'!L131</f>
        <v>832</v>
      </c>
    </row>
    <row r="132" ht="26" customHeight="1">
      <c r="B132" s="77">
        <v>44014</v>
      </c>
      <c r="C132" s="165">
        <v>-1</v>
      </c>
      <c r="D132" s="144">
        <f>'Calabria-main'!J133-'Calabria-main'!J132</f>
        <v>0</v>
      </c>
      <c r="E132" s="217">
        <v>0</v>
      </c>
      <c r="F132" s="145">
        <f>D132-D131</f>
        <v>0</v>
      </c>
      <c r="G132" s="145">
        <f>E132-E131</f>
        <v>0</v>
      </c>
      <c r="H132" s="145">
        <f>'Calabria-main'!L133-'Calabria-main'!L132</f>
        <v>988</v>
      </c>
    </row>
    <row r="133" ht="26" customHeight="1">
      <c r="B133" s="77">
        <v>44015</v>
      </c>
      <c r="C133" s="164">
        <v>0</v>
      </c>
      <c r="D133" s="142">
        <f>'Calabria-main'!J134-'Calabria-main'!J133</f>
        <v>0</v>
      </c>
      <c r="E133" s="216">
        <v>1</v>
      </c>
      <c r="F133" s="143">
        <f>D133-D132</f>
        <v>0</v>
      </c>
      <c r="G133" s="143">
        <f>E133-E132</f>
        <v>1</v>
      </c>
      <c r="H133" s="143">
        <f>'Calabria-main'!L134-'Calabria-main'!L133</f>
        <v>938</v>
      </c>
    </row>
    <row r="134" ht="26" customHeight="1">
      <c r="B134" s="77">
        <v>44016</v>
      </c>
      <c r="C134" s="165">
        <v>1</v>
      </c>
      <c r="D134" s="144">
        <f>'Calabria-main'!J135-'Calabria-main'!J134</f>
        <v>0</v>
      </c>
      <c r="E134" s="217">
        <v>1</v>
      </c>
      <c r="F134" s="145">
        <f>D134-D133</f>
        <v>0</v>
      </c>
      <c r="G134" s="145">
        <f>E134-E133</f>
        <v>0</v>
      </c>
      <c r="H134" s="145">
        <f>'Calabria-main'!L135-'Calabria-main'!L134</f>
        <v>1084</v>
      </c>
    </row>
    <row r="135" ht="26" customHeight="1">
      <c r="B135" s="77">
        <v>44017</v>
      </c>
      <c r="C135" s="164">
        <v>0</v>
      </c>
      <c r="D135" s="142">
        <f>'Calabria-main'!J136-'Calabria-main'!J135</f>
        <v>0</v>
      </c>
      <c r="E135" s="216">
        <v>0</v>
      </c>
      <c r="F135" s="143">
        <f>D135-D134</f>
        <v>0</v>
      </c>
      <c r="G135" s="143">
        <f>E135-E134</f>
        <v>-1</v>
      </c>
      <c r="H135" s="143">
        <f>'Calabria-main'!L136-'Calabria-main'!L135</f>
        <v>531</v>
      </c>
    </row>
    <row r="136" ht="26" customHeight="1">
      <c r="B136" s="77">
        <v>44018</v>
      </c>
      <c r="C136" s="165">
        <v>0</v>
      </c>
      <c r="D136" s="144">
        <f>'Calabria-main'!J137-'Calabria-main'!J136</f>
        <v>0</v>
      </c>
      <c r="E136" s="217">
        <v>0</v>
      </c>
      <c r="F136" s="145">
        <f>D136-D135</f>
        <v>0</v>
      </c>
      <c r="G136" s="145">
        <f>E136-E135</f>
        <v>0</v>
      </c>
      <c r="H136" s="145">
        <f>'Calabria-main'!L137-'Calabria-main'!L136</f>
        <v>238</v>
      </c>
    </row>
    <row r="137" ht="26" customHeight="1">
      <c r="B137" s="77">
        <v>44019</v>
      </c>
      <c r="C137" s="164">
        <v>1</v>
      </c>
      <c r="D137" s="142">
        <f>'Calabria-main'!J138-'Calabria-main'!J137</f>
        <v>0</v>
      </c>
      <c r="E137" s="216">
        <v>1</v>
      </c>
      <c r="F137" s="143">
        <f>D137-D136</f>
        <v>0</v>
      </c>
      <c r="G137" s="143">
        <f>E137-E136</f>
        <v>1</v>
      </c>
      <c r="H137" s="143">
        <f>'Calabria-main'!L138-'Calabria-main'!L137</f>
        <v>1032</v>
      </c>
    </row>
    <row r="138" ht="26" customHeight="1">
      <c r="B138" s="77">
        <v>44020</v>
      </c>
      <c r="C138" s="165">
        <v>1</v>
      </c>
      <c r="D138" s="144">
        <f>'Calabria-main'!J139-'Calabria-main'!J138</f>
        <v>0</v>
      </c>
      <c r="E138" s="217">
        <v>1</v>
      </c>
      <c r="F138" s="145">
        <f>D138-D137</f>
        <v>0</v>
      </c>
      <c r="G138" s="145">
        <f>E138-E137</f>
        <v>0</v>
      </c>
      <c r="H138" s="145">
        <f>'Calabria-main'!L139-'Calabria-main'!L138</f>
        <v>905</v>
      </c>
    </row>
    <row r="139" ht="26" customHeight="1">
      <c r="B139" s="77">
        <v>44021</v>
      </c>
      <c r="C139" s="164">
        <v>0</v>
      </c>
      <c r="D139" s="142">
        <f>'Calabria-main'!J140-'Calabria-main'!J139</f>
        <v>0</v>
      </c>
      <c r="E139" s="216">
        <v>0</v>
      </c>
      <c r="F139" s="143">
        <f>D139-D138</f>
        <v>0</v>
      </c>
      <c r="G139" s="143">
        <f>E139-E138</f>
        <v>-1</v>
      </c>
      <c r="H139" s="143">
        <f>'Calabria-main'!L140-'Calabria-main'!L139</f>
        <v>943</v>
      </c>
    </row>
    <row r="140" ht="26" customHeight="1">
      <c r="B140" s="77">
        <v>44022</v>
      </c>
      <c r="C140" s="165">
        <v>-1</v>
      </c>
      <c r="D140" s="144">
        <f>'Calabria-main'!J141-'Calabria-main'!J140</f>
        <v>0</v>
      </c>
      <c r="E140" s="217">
        <v>1</v>
      </c>
      <c r="F140" s="145">
        <f>D140-D139</f>
        <v>0</v>
      </c>
      <c r="G140" s="145">
        <f>E140-E139</f>
        <v>1</v>
      </c>
      <c r="H140" s="145">
        <f>'Calabria-main'!L141-'Calabria-main'!L140</f>
        <v>997</v>
      </c>
    </row>
    <row r="141" ht="26" customHeight="1">
      <c r="B141" s="77">
        <v>44023</v>
      </c>
      <c r="C141" s="164">
        <v>2</v>
      </c>
      <c r="D141" s="142">
        <f>'Calabria-main'!J142-'Calabria-main'!J141</f>
        <v>0</v>
      </c>
      <c r="E141" s="216">
        <v>2</v>
      </c>
      <c r="F141" s="143">
        <f>D141-D140</f>
        <v>0</v>
      </c>
      <c r="G141" s="143">
        <f>E141-E140</f>
        <v>1</v>
      </c>
      <c r="H141" s="143">
        <f>'Calabria-main'!L142-'Calabria-main'!L141</f>
        <v>893</v>
      </c>
    </row>
    <row r="142" ht="26" customHeight="1">
      <c r="B142" s="77">
        <v>44024</v>
      </c>
      <c r="C142" s="165">
        <v>28</v>
      </c>
      <c r="D142" s="144">
        <f>'Calabria-main'!J143-'Calabria-main'!J142</f>
        <v>0</v>
      </c>
      <c r="E142" s="217">
        <v>28</v>
      </c>
      <c r="F142" s="145">
        <f>D142-D141</f>
        <v>0</v>
      </c>
      <c r="G142" s="145">
        <f>E142-E141</f>
        <v>26</v>
      </c>
      <c r="H142" s="145">
        <f>'Calabria-main'!L143-'Calabria-main'!L142</f>
        <v>559</v>
      </c>
    </row>
    <row r="143" ht="26" customHeight="1">
      <c r="B143" s="77">
        <v>44025</v>
      </c>
      <c r="C143" s="164">
        <v>0</v>
      </c>
      <c r="D143" s="142">
        <f>'Calabria-main'!J144-'Calabria-main'!J143</f>
        <v>0</v>
      </c>
      <c r="E143" s="216">
        <v>0</v>
      </c>
      <c r="F143" s="143">
        <f>D143-D142</f>
        <v>0</v>
      </c>
      <c r="G143" s="143">
        <f>E143-E142</f>
        <v>-28</v>
      </c>
      <c r="H143" s="143">
        <f>'Calabria-main'!L144-'Calabria-main'!L143</f>
        <v>281</v>
      </c>
    </row>
    <row r="144" ht="26" customHeight="1">
      <c r="B144" s="77">
        <v>44026</v>
      </c>
      <c r="C144" s="165">
        <v>0</v>
      </c>
      <c r="D144" s="144">
        <f>'Calabria-main'!J145-'Calabria-main'!J144</f>
        <v>0</v>
      </c>
      <c r="E144" s="217">
        <v>0</v>
      </c>
      <c r="F144" s="145">
        <f>D144-D143</f>
        <v>0</v>
      </c>
      <c r="G144" s="145">
        <f>E144-E143</f>
        <v>0</v>
      </c>
      <c r="H144" s="145">
        <f>'Calabria-main'!L145-'Calabria-main'!L144</f>
        <v>861</v>
      </c>
    </row>
    <row r="145" ht="26" customHeight="1">
      <c r="B145" s="77">
        <v>44027</v>
      </c>
      <c r="C145" s="164">
        <v>2</v>
      </c>
      <c r="D145" s="142">
        <f>'Calabria-main'!J146-'Calabria-main'!J145</f>
        <v>0</v>
      </c>
      <c r="E145" s="216">
        <v>2</v>
      </c>
      <c r="F145" s="143">
        <f>D145-D144</f>
        <v>0</v>
      </c>
      <c r="G145" s="143">
        <f>E145-E144</f>
        <v>2</v>
      </c>
      <c r="H145" s="143">
        <f>'Calabria-main'!L146-'Calabria-main'!L145</f>
        <v>779</v>
      </c>
    </row>
    <row r="146" ht="26" customHeight="1">
      <c r="B146" s="77">
        <v>44028</v>
      </c>
      <c r="C146" s="165">
        <v>6</v>
      </c>
      <c r="D146" s="144">
        <f>'Calabria-main'!J147-'Calabria-main'!J146</f>
        <v>0</v>
      </c>
      <c r="E146" s="217">
        <v>8</v>
      </c>
      <c r="F146" s="145">
        <f>D146-D145</f>
        <v>0</v>
      </c>
      <c r="G146" s="145">
        <f>E146-E145</f>
        <v>6</v>
      </c>
      <c r="H146" s="145">
        <f>'Calabria-main'!L147-'Calabria-main'!L146</f>
        <v>897</v>
      </c>
    </row>
    <row r="147" ht="26" customHeight="1">
      <c r="B147" s="77">
        <v>44029</v>
      </c>
      <c r="C147" s="164">
        <v>4</v>
      </c>
      <c r="D147" s="142">
        <f>'Calabria-main'!J148-'Calabria-main'!J147</f>
        <v>0</v>
      </c>
      <c r="E147" s="216">
        <v>5</v>
      </c>
      <c r="F147" s="143">
        <f>D147-D146</f>
        <v>0</v>
      </c>
      <c r="G147" s="143">
        <f>E147-E146</f>
        <v>-3</v>
      </c>
      <c r="H147" s="143">
        <f>'Calabria-main'!L148-'Calabria-main'!L147</f>
        <v>859</v>
      </c>
    </row>
    <row r="148" ht="26" customHeight="1">
      <c r="B148" s="77">
        <v>44030</v>
      </c>
      <c r="C148" s="165">
        <v>6</v>
      </c>
      <c r="D148" s="144">
        <f>'Calabria-main'!J149-'Calabria-main'!J148</f>
        <v>0</v>
      </c>
      <c r="E148" s="217">
        <v>7</v>
      </c>
      <c r="F148" s="145">
        <f>D148-D147</f>
        <v>0</v>
      </c>
      <c r="G148" s="145">
        <f>E148-E147</f>
        <v>2</v>
      </c>
      <c r="H148" s="145">
        <f>'Calabria-main'!L149-'Calabria-main'!L148</f>
        <v>944</v>
      </c>
    </row>
    <row r="149" ht="26" customHeight="1">
      <c r="B149" s="77">
        <v>44031</v>
      </c>
      <c r="C149" s="164">
        <v>-3</v>
      </c>
      <c r="D149" s="142">
        <f>'Calabria-main'!J150-'Calabria-main'!J149</f>
        <v>0</v>
      </c>
      <c r="E149" s="216">
        <v>1</v>
      </c>
      <c r="F149" s="143">
        <f>D149-D148</f>
        <v>0</v>
      </c>
      <c r="G149" s="143">
        <f>E149-E148</f>
        <v>-6</v>
      </c>
      <c r="H149" s="143">
        <f>'Calabria-main'!L150-'Calabria-main'!L149</f>
        <v>830</v>
      </c>
    </row>
    <row r="150" ht="26" customHeight="1">
      <c r="B150" s="77">
        <v>44032</v>
      </c>
      <c r="C150" s="165">
        <v>-1</v>
      </c>
      <c r="D150" s="144">
        <f>'Calabria-main'!J151-'Calabria-main'!J150</f>
        <v>0</v>
      </c>
      <c r="E150" s="217">
        <v>0</v>
      </c>
      <c r="F150" s="145">
        <f>D150-D149</f>
        <v>0</v>
      </c>
      <c r="G150" s="145">
        <f>E150-E149</f>
        <v>-1</v>
      </c>
      <c r="H150" s="145">
        <f>'Calabria-main'!L151-'Calabria-main'!L150</f>
        <v>172</v>
      </c>
    </row>
    <row r="151" ht="26" customHeight="1">
      <c r="B151" s="77">
        <v>44033</v>
      </c>
      <c r="C151" s="164">
        <v>0</v>
      </c>
      <c r="D151" s="142">
        <f>'Calabria-main'!J152-'Calabria-main'!J151</f>
        <v>0</v>
      </c>
      <c r="E151" s="216">
        <v>0</v>
      </c>
      <c r="F151" s="143">
        <f>D151-D150</f>
        <v>0</v>
      </c>
      <c r="G151" s="143">
        <f>E151-E150</f>
        <v>0</v>
      </c>
      <c r="H151" s="143">
        <f>'Calabria-main'!L152-'Calabria-main'!L151</f>
        <v>943</v>
      </c>
    </row>
    <row r="152" ht="26" customHeight="1">
      <c r="B152" s="77">
        <v>44034</v>
      </c>
      <c r="C152" s="165">
        <v>4</v>
      </c>
      <c r="D152" s="144">
        <f>'Calabria-main'!J153-'Calabria-main'!J152</f>
        <v>0</v>
      </c>
      <c r="E152" s="217">
        <v>4</v>
      </c>
      <c r="F152" s="145">
        <f>D152-D151</f>
        <v>0</v>
      </c>
      <c r="G152" s="145">
        <f>E152-E151</f>
        <v>4</v>
      </c>
      <c r="H152" s="145">
        <f>'Calabria-main'!L153-'Calabria-main'!L152</f>
        <v>1049</v>
      </c>
    </row>
    <row r="153" ht="26" customHeight="1">
      <c r="B153" s="77">
        <v>44035</v>
      </c>
      <c r="C153" s="164">
        <v>2</v>
      </c>
      <c r="D153" s="142">
        <f>'Calabria-main'!J154-'Calabria-main'!J153</f>
        <v>0</v>
      </c>
      <c r="E153" s="216">
        <v>2</v>
      </c>
      <c r="F153" s="143">
        <f>D153-D152</f>
        <v>0</v>
      </c>
      <c r="G153" s="143">
        <f>E153-E152</f>
        <v>-2</v>
      </c>
      <c r="H153" s="143">
        <f>'Calabria-main'!L154-'Calabria-main'!L153</f>
        <v>1142</v>
      </c>
    </row>
    <row r="154" ht="26" customHeight="1">
      <c r="B154" s="77">
        <v>44036</v>
      </c>
      <c r="C154" s="165">
        <v>1</v>
      </c>
      <c r="D154" s="144">
        <f>'Calabria-main'!J155-'Calabria-main'!J154</f>
        <v>0</v>
      </c>
      <c r="E154" s="217">
        <v>1</v>
      </c>
      <c r="F154" s="145">
        <f>D154-D153</f>
        <v>0</v>
      </c>
      <c r="G154" s="145">
        <f>E154-E153</f>
        <v>-1</v>
      </c>
      <c r="H154" s="145">
        <f>'Calabria-main'!L155-'Calabria-main'!L154</f>
        <v>979</v>
      </c>
    </row>
    <row r="155" ht="26" customHeight="1">
      <c r="B155" s="77">
        <v>44037</v>
      </c>
      <c r="C155" s="164">
        <v>1</v>
      </c>
      <c r="D155" s="142">
        <f>'Calabria-main'!J156-'Calabria-main'!J155</f>
        <v>0</v>
      </c>
      <c r="E155" s="216">
        <v>1</v>
      </c>
      <c r="F155" s="143">
        <f>D155-D154</f>
        <v>0</v>
      </c>
      <c r="G155" s="143">
        <f>E155-E154</f>
        <v>0</v>
      </c>
      <c r="H155" s="143">
        <f>'Calabria-main'!L156-'Calabria-main'!L155</f>
        <v>949</v>
      </c>
    </row>
    <row r="156" ht="26" customHeight="1">
      <c r="B156" s="77">
        <v>44038</v>
      </c>
      <c r="C156" s="165">
        <v>0</v>
      </c>
      <c r="D156" s="144">
        <f>'Calabria-main'!J157-'Calabria-main'!J156</f>
        <v>0</v>
      </c>
      <c r="E156" s="217">
        <v>0</v>
      </c>
      <c r="F156" s="145">
        <f>D156-D155</f>
        <v>0</v>
      </c>
      <c r="G156" s="145">
        <f>E156-E155</f>
        <v>-1</v>
      </c>
      <c r="H156" s="145">
        <f>'Calabria-main'!L157-'Calabria-main'!L156</f>
        <v>871</v>
      </c>
    </row>
    <row r="157" ht="26" customHeight="1">
      <c r="B157" s="77">
        <v>44039</v>
      </c>
      <c r="C157" s="164">
        <v>-1</v>
      </c>
      <c r="D157" s="142">
        <f>'Calabria-main'!J158-'Calabria-main'!J157</f>
        <v>0</v>
      </c>
      <c r="E157" s="216">
        <v>0</v>
      </c>
      <c r="F157" s="143">
        <f>D157-D156</f>
        <v>0</v>
      </c>
      <c r="G157" s="143">
        <f>E157-E156</f>
        <v>0</v>
      </c>
      <c r="H157" s="143">
        <f>'Calabria-main'!L158-'Calabria-main'!L157</f>
        <v>200</v>
      </c>
    </row>
    <row r="158" ht="26" customHeight="1">
      <c r="B158" s="77">
        <v>44040</v>
      </c>
      <c r="C158" s="165">
        <v>5</v>
      </c>
      <c r="D158" s="144">
        <f>'Calabria-main'!J159-'Calabria-main'!J158</f>
        <v>0</v>
      </c>
      <c r="E158" s="217">
        <v>5</v>
      </c>
      <c r="F158" s="145">
        <f>D158-D157</f>
        <v>0</v>
      </c>
      <c r="G158" s="145">
        <f>E158-E157</f>
        <v>5</v>
      </c>
      <c r="H158" s="145">
        <f>'Calabria-main'!L159-'Calabria-main'!L158</f>
        <v>916</v>
      </c>
    </row>
    <row r="159" ht="26" customHeight="1">
      <c r="B159" s="77">
        <v>44041</v>
      </c>
      <c r="C159" s="164">
        <v>3</v>
      </c>
      <c r="D159" s="142">
        <f>'Calabria-main'!J160-'Calabria-main'!J159</f>
        <v>0</v>
      </c>
      <c r="E159" s="216">
        <v>3</v>
      </c>
      <c r="F159" s="143">
        <f>D159-D158</f>
        <v>0</v>
      </c>
      <c r="G159" s="143">
        <f>E159-E158</f>
        <v>-2</v>
      </c>
      <c r="H159" s="143">
        <f>'Calabria-main'!L160-'Calabria-main'!L159</f>
        <v>886</v>
      </c>
    </row>
    <row r="160" ht="26" customHeight="1">
      <c r="B160" s="77">
        <v>44042</v>
      </c>
      <c r="C160" s="165">
        <v>7</v>
      </c>
      <c r="D160" s="144">
        <f>'Calabria-main'!J161-'Calabria-main'!J160</f>
        <v>0</v>
      </c>
      <c r="E160" s="217">
        <v>7</v>
      </c>
      <c r="F160" s="145">
        <f>D160-D159</f>
        <v>0</v>
      </c>
      <c r="G160" s="145">
        <f>E160-E159</f>
        <v>4</v>
      </c>
      <c r="H160" s="145">
        <f>'Calabria-main'!L161-'Calabria-main'!L160</f>
        <v>1118</v>
      </c>
    </row>
    <row r="161" ht="26" customHeight="1">
      <c r="B161" s="77">
        <v>44043</v>
      </c>
      <c r="C161" s="164">
        <v>4</v>
      </c>
      <c r="D161" s="142">
        <f>'Calabria-main'!J162-'Calabria-main'!J161</f>
        <v>0</v>
      </c>
      <c r="E161" s="216">
        <v>4</v>
      </c>
      <c r="F161" s="143">
        <f>D161-D160</f>
        <v>0</v>
      </c>
      <c r="G161" s="143">
        <f>E161-E160</f>
        <v>-3</v>
      </c>
      <c r="H161" s="143">
        <f>'Calabria-main'!L162-'Calabria-main'!L161</f>
        <v>958</v>
      </c>
    </row>
    <row r="162" ht="26" customHeight="1">
      <c r="B162" s="77">
        <v>44044</v>
      </c>
      <c r="C162" s="165">
        <v>0</v>
      </c>
      <c r="D162" s="144">
        <f>'Calabria-main'!J163-'Calabria-main'!J162</f>
        <v>0</v>
      </c>
      <c r="E162" s="217">
        <v>3</v>
      </c>
      <c r="F162" s="145">
        <f>D162-D161</f>
        <v>0</v>
      </c>
      <c r="G162" s="145">
        <f>E162-E161</f>
        <v>-1</v>
      </c>
      <c r="H162" s="145">
        <f>'Calabria-main'!L163-'Calabria-main'!L162</f>
        <v>1135</v>
      </c>
    </row>
    <row r="163" ht="26" customHeight="1">
      <c r="B163" s="77">
        <v>44045</v>
      </c>
      <c r="C163" s="164">
        <v>1</v>
      </c>
      <c r="D163" s="142">
        <f>'Calabria-main'!J164-'Calabria-main'!J163</f>
        <v>0</v>
      </c>
      <c r="E163" s="216">
        <v>1</v>
      </c>
      <c r="F163" s="143">
        <f>D163-D162</f>
        <v>0</v>
      </c>
      <c r="G163" s="143">
        <f>E163-E162</f>
        <v>-2</v>
      </c>
      <c r="H163" s="143">
        <f>'Calabria-main'!L164-'Calabria-main'!L163</f>
        <v>559</v>
      </c>
    </row>
    <row r="164" ht="26" customHeight="1">
      <c r="B164" s="77">
        <v>44046</v>
      </c>
      <c r="C164" s="165">
        <v>0</v>
      </c>
      <c r="D164" s="144">
        <f>'Calabria-main'!J165-'Calabria-main'!J164</f>
        <v>0</v>
      </c>
      <c r="E164" s="217">
        <v>0</v>
      </c>
      <c r="F164" s="145">
        <f>D164-D163</f>
        <v>0</v>
      </c>
      <c r="G164" s="145">
        <f>E164-E163</f>
        <v>-1</v>
      </c>
      <c r="H164" s="145">
        <f>'Calabria-main'!L165-'Calabria-main'!L164</f>
        <v>239</v>
      </c>
    </row>
    <row r="165" ht="26" customHeight="1">
      <c r="B165" s="77">
        <v>44047</v>
      </c>
      <c r="C165" s="164">
        <v>1</v>
      </c>
      <c r="D165" s="142">
        <f>'Calabria-main'!J166-'Calabria-main'!J165</f>
        <v>0</v>
      </c>
      <c r="E165" s="216">
        <v>2</v>
      </c>
      <c r="F165" s="143">
        <f>D165-D164</f>
        <v>0</v>
      </c>
      <c r="G165" s="143">
        <f>E165-E164</f>
        <v>2</v>
      </c>
      <c r="H165" s="143">
        <f>'Calabria-main'!L166-'Calabria-main'!L165</f>
        <v>867</v>
      </c>
    </row>
    <row r="166" ht="26" customHeight="1">
      <c r="B166" s="77">
        <v>44048</v>
      </c>
      <c r="C166" s="165">
        <v>2</v>
      </c>
      <c r="D166" s="144">
        <f>'Calabria-main'!J167-'Calabria-main'!J166</f>
        <v>0</v>
      </c>
      <c r="E166" s="217">
        <v>2</v>
      </c>
      <c r="F166" s="145">
        <f>D166-D165</f>
        <v>0</v>
      </c>
      <c r="G166" s="145">
        <f>E166-E165</f>
        <v>0</v>
      </c>
      <c r="H166" s="145">
        <f>'Calabria-main'!L167-'Calabria-main'!L166</f>
        <v>1058</v>
      </c>
    </row>
    <row r="167" ht="26" customHeight="1">
      <c r="B167" s="77">
        <v>44049</v>
      </c>
      <c r="C167" s="164">
        <v>-10</v>
      </c>
      <c r="D167" s="142">
        <f>'Calabria-main'!J168-'Calabria-main'!J167</f>
        <v>0</v>
      </c>
      <c r="E167" s="216">
        <v>2</v>
      </c>
      <c r="F167" s="143">
        <f>D167-D166</f>
        <v>0</v>
      </c>
      <c r="G167" s="143">
        <f>E167-E166</f>
        <v>0</v>
      </c>
      <c r="H167" s="143">
        <f>'Calabria-main'!L168-'Calabria-main'!L167</f>
        <v>867</v>
      </c>
    </row>
    <row r="168" ht="26" customHeight="1">
      <c r="B168" s="77">
        <v>44050</v>
      </c>
      <c r="C168" s="165">
        <v>6</v>
      </c>
      <c r="D168" s="144">
        <f>'Calabria-main'!J169-'Calabria-main'!J168</f>
        <v>0</v>
      </c>
      <c r="E168" s="217">
        <v>7</v>
      </c>
      <c r="F168" s="145">
        <f>D168-D167</f>
        <v>0</v>
      </c>
      <c r="G168" s="145">
        <f>E168-E167</f>
        <v>5</v>
      </c>
      <c r="H168" s="145">
        <f>'Calabria-main'!L169-'Calabria-main'!L168</f>
        <v>1041</v>
      </c>
    </row>
    <row r="169" ht="26" customHeight="1">
      <c r="B169" s="77">
        <v>44051</v>
      </c>
      <c r="C169" s="164">
        <v>4</v>
      </c>
      <c r="D169" s="142">
        <f>'Calabria-main'!J170-'Calabria-main'!J169</f>
        <v>0</v>
      </c>
      <c r="E169" s="216">
        <v>4</v>
      </c>
      <c r="F169" s="143">
        <f>D169-D168</f>
        <v>0</v>
      </c>
      <c r="G169" s="143">
        <f>E169-E168</f>
        <v>-3</v>
      </c>
      <c r="H169" s="143">
        <f>'Calabria-main'!L170-'Calabria-main'!L169</f>
        <v>875</v>
      </c>
    </row>
    <row r="170" ht="24.65" customHeight="1">
      <c r="B170" s="77">
        <v>44052</v>
      </c>
      <c r="C170" s="168">
        <v>-1</v>
      </c>
      <c r="D170" s="144">
        <f>'Calabria-main'!J171-'Calabria-main'!J170</f>
        <v>0</v>
      </c>
      <c r="E170" s="217">
        <v>0</v>
      </c>
      <c r="F170" s="145">
        <f>D170-D169</f>
        <v>0</v>
      </c>
      <c r="G170" s="145">
        <f>E170-E169</f>
        <v>-4</v>
      </c>
      <c r="H170" s="145">
        <f>'Calabria-main'!L171-'Calabria-main'!L170</f>
        <v>554</v>
      </c>
    </row>
    <row r="171" ht="24.65" customHeight="1">
      <c r="B171" s="77">
        <v>44053</v>
      </c>
      <c r="C171" s="170">
        <v>1</v>
      </c>
      <c r="D171" s="142">
        <f>'Calabria-main'!J172-'Calabria-main'!J171</f>
        <v>0</v>
      </c>
      <c r="E171" s="216">
        <v>2</v>
      </c>
      <c r="F171" s="143">
        <f>D171-D170</f>
        <v>0</v>
      </c>
      <c r="G171" s="143">
        <f>E171-E170</f>
        <v>2</v>
      </c>
      <c r="H171" s="143">
        <f>'Calabria-main'!L172-'Calabria-main'!L171</f>
        <v>327</v>
      </c>
    </row>
    <row r="172" ht="24.65" customHeight="1">
      <c r="B172" s="77">
        <v>44054</v>
      </c>
      <c r="C172" s="168">
        <v>11</v>
      </c>
      <c r="D172" s="144">
        <f>'Calabria-main'!J173-'Calabria-main'!J172</f>
        <v>0</v>
      </c>
      <c r="E172" s="217">
        <v>11</v>
      </c>
      <c r="F172" s="145">
        <f>D172-D171</f>
        <v>0</v>
      </c>
      <c r="G172" s="145">
        <f>E172-E171</f>
        <v>9</v>
      </c>
      <c r="H172" s="145">
        <f>'Calabria-main'!L173-'Calabria-main'!L172</f>
        <v>946</v>
      </c>
    </row>
    <row r="173" ht="24.65" customHeight="1">
      <c r="B173" s="77">
        <v>44055</v>
      </c>
      <c r="C173" s="170">
        <v>-2</v>
      </c>
      <c r="D173" s="142">
        <f>'Calabria-main'!J174-'Calabria-main'!J173</f>
        <v>0</v>
      </c>
      <c r="E173" s="216">
        <v>4</v>
      </c>
      <c r="F173" s="143">
        <f>D173-D172</f>
        <v>0</v>
      </c>
      <c r="G173" s="143">
        <f>E173-E172</f>
        <v>-7</v>
      </c>
      <c r="H173" s="143">
        <f>'Calabria-main'!L174-'Calabria-main'!L173</f>
        <v>1092</v>
      </c>
    </row>
    <row r="174" ht="24.65" customHeight="1">
      <c r="B174" s="77">
        <v>44056</v>
      </c>
      <c r="C174" s="168">
        <v>9</v>
      </c>
      <c r="D174" s="144">
        <f>'Calabria-main'!J175-'Calabria-main'!J174</f>
        <v>0</v>
      </c>
      <c r="E174" s="217">
        <v>12</v>
      </c>
      <c r="F174" s="145">
        <f>D174-D173</f>
        <v>0</v>
      </c>
      <c r="G174" s="145">
        <f>E174-E173</f>
        <v>8</v>
      </c>
      <c r="H174" s="145">
        <f>'Calabria-main'!L175-'Calabria-main'!L174</f>
        <v>1164</v>
      </c>
    </row>
    <row r="175" ht="24.65" customHeight="1">
      <c r="B175" s="77">
        <v>44057</v>
      </c>
      <c r="C175" s="170">
        <v>14</v>
      </c>
      <c r="D175" s="142">
        <f>'Calabria-main'!J176-'Calabria-main'!J175</f>
        <v>0</v>
      </c>
      <c r="E175" s="216">
        <v>19</v>
      </c>
      <c r="F175" s="143">
        <f>D175-D174</f>
        <v>0</v>
      </c>
      <c r="G175" s="143">
        <f>E175-E174</f>
        <v>7</v>
      </c>
      <c r="H175" s="143">
        <f>'Calabria-main'!L176-'Calabria-main'!L175</f>
        <v>1185</v>
      </c>
    </row>
    <row r="176" ht="24.65" customHeight="1">
      <c r="B176" s="77">
        <v>44058</v>
      </c>
      <c r="C176" s="168">
        <v>10</v>
      </c>
      <c r="D176" s="144">
        <f>'Calabria-main'!J177-'Calabria-main'!J176</f>
        <v>0</v>
      </c>
      <c r="E176" s="217">
        <v>10</v>
      </c>
      <c r="F176" s="145">
        <f>D176-D175</f>
        <v>0</v>
      </c>
      <c r="G176" s="145">
        <f>E176-E175</f>
        <v>-9</v>
      </c>
      <c r="H176" s="145">
        <f>'Calabria-main'!L177-'Calabria-main'!L176</f>
        <v>1487</v>
      </c>
    </row>
    <row r="177" ht="24.65" customHeight="1">
      <c r="B177" s="77">
        <v>44059</v>
      </c>
      <c r="C177" s="170">
        <v>3</v>
      </c>
      <c r="D177" s="142">
        <f>'Calabria-main'!J178-'Calabria-main'!J177</f>
        <v>0</v>
      </c>
      <c r="E177" s="216">
        <v>3</v>
      </c>
      <c r="F177" s="143">
        <f>D177-D176</f>
        <v>0</v>
      </c>
      <c r="G177" s="143">
        <f>E177-E176</f>
        <v>-7</v>
      </c>
      <c r="H177" s="143">
        <f>'Calabria-main'!L178-'Calabria-main'!L177</f>
        <v>1676</v>
      </c>
    </row>
    <row r="178" ht="24.65" customHeight="1">
      <c r="B178" s="77">
        <v>44060</v>
      </c>
      <c r="C178" s="168">
        <v>3</v>
      </c>
      <c r="D178" s="144">
        <f>'Calabria-main'!J179-'Calabria-main'!J178</f>
        <v>0</v>
      </c>
      <c r="E178" s="217">
        <v>4</v>
      </c>
      <c r="F178" s="145">
        <f>D178-D177</f>
        <v>0</v>
      </c>
      <c r="G178" s="145">
        <f>E178-E177</f>
        <v>1</v>
      </c>
      <c r="H178" s="145">
        <f>'Calabria-main'!L179-'Calabria-main'!L178</f>
        <v>864</v>
      </c>
    </row>
    <row r="179" ht="24.65" customHeight="1">
      <c r="B179" s="77">
        <v>44061</v>
      </c>
      <c r="C179" s="170">
        <v>5</v>
      </c>
      <c r="D179" s="142">
        <f>'Calabria-main'!J180-'Calabria-main'!J179</f>
        <v>0</v>
      </c>
      <c r="E179" s="216">
        <v>5</v>
      </c>
      <c r="F179" s="143">
        <f>D179-D178</f>
        <v>0</v>
      </c>
      <c r="G179" s="143">
        <f>E179-E178</f>
        <v>1</v>
      </c>
      <c r="H179" s="143">
        <f>'Calabria-main'!L180-'Calabria-main'!L179</f>
        <v>1474</v>
      </c>
    </row>
    <row r="180" ht="24.65" customHeight="1">
      <c r="B180" s="77">
        <v>44062</v>
      </c>
      <c r="C180" s="168">
        <v>-4</v>
      </c>
      <c r="D180" s="144">
        <f>'Calabria-main'!J181-'Calabria-main'!J180</f>
        <v>0</v>
      </c>
      <c r="E180" s="217">
        <v>10</v>
      </c>
      <c r="F180" s="145">
        <f>D180-D179</f>
        <v>0</v>
      </c>
      <c r="G180" s="145">
        <f>E180-E179</f>
        <v>5</v>
      </c>
      <c r="H180" s="145">
        <f>'Calabria-main'!L181-'Calabria-main'!L180</f>
        <v>1516</v>
      </c>
    </row>
    <row r="181" ht="24.65" customHeight="1">
      <c r="B181" s="77">
        <v>44063</v>
      </c>
      <c r="C181" s="170">
        <v>1</v>
      </c>
      <c r="D181" s="142">
        <f>'Calabria-main'!J182-'Calabria-main'!J181</f>
        <v>0</v>
      </c>
      <c r="E181" s="216">
        <v>10</v>
      </c>
      <c r="F181" s="143">
        <f>D181-D180</f>
        <v>0</v>
      </c>
      <c r="G181" s="143">
        <f>E181-E180</f>
        <v>0</v>
      </c>
      <c r="H181" s="143">
        <f>'Calabria-main'!L182-'Calabria-main'!L181</f>
        <v>1452</v>
      </c>
    </row>
    <row r="182" ht="24.65" customHeight="1">
      <c r="B182" s="77">
        <v>44064</v>
      </c>
      <c r="C182" s="168">
        <v>2</v>
      </c>
      <c r="D182" s="144">
        <f>'Calabria-main'!J183-'Calabria-main'!J182</f>
        <v>0</v>
      </c>
      <c r="E182" s="217">
        <v>2</v>
      </c>
      <c r="F182" s="145">
        <f>D182-D181</f>
        <v>0</v>
      </c>
      <c r="G182" s="145">
        <f>E182-E181</f>
        <v>-8</v>
      </c>
      <c r="H182" s="145">
        <f>'Calabria-main'!L183-'Calabria-main'!L182</f>
        <v>1340</v>
      </c>
    </row>
    <row r="183" ht="24.65" customHeight="1">
      <c r="B183" s="77">
        <v>44065</v>
      </c>
      <c r="C183" s="170">
        <v>5</v>
      </c>
      <c r="D183" s="142">
        <f>'Calabria-main'!J184-'Calabria-main'!J183</f>
        <v>0</v>
      </c>
      <c r="E183" s="216">
        <v>11</v>
      </c>
      <c r="F183" s="143">
        <f>D183-D182</f>
        <v>0</v>
      </c>
      <c r="G183" s="143">
        <f>E183-E182</f>
        <v>9</v>
      </c>
      <c r="H183" s="143">
        <f>'Calabria-main'!L184-'Calabria-main'!L183</f>
        <v>1342</v>
      </c>
    </row>
    <row r="184" ht="24.65" customHeight="1">
      <c r="B184" s="77">
        <v>44066</v>
      </c>
      <c r="C184" s="168">
        <v>8</v>
      </c>
      <c r="D184" s="144">
        <f>'Calabria-main'!J185-'Calabria-main'!J184</f>
        <v>0</v>
      </c>
      <c r="E184" s="217">
        <v>8</v>
      </c>
      <c r="F184" s="145">
        <f>D184-D183</f>
        <v>0</v>
      </c>
      <c r="G184" s="145">
        <f>E184-E183</f>
        <v>-3</v>
      </c>
      <c r="H184" s="145">
        <f>'Calabria-main'!L185-'Calabria-main'!L184</f>
        <v>1184</v>
      </c>
    </row>
    <row r="185" ht="24.65" customHeight="1">
      <c r="B185" s="77">
        <v>44067</v>
      </c>
      <c r="C185" s="170">
        <v>1</v>
      </c>
      <c r="D185" s="142">
        <f>'Calabria-main'!J186-'Calabria-main'!J185</f>
        <v>0</v>
      </c>
      <c r="E185" s="216">
        <v>2</v>
      </c>
      <c r="F185" s="143">
        <f>D185-D184</f>
        <v>0</v>
      </c>
      <c r="G185" s="143">
        <f>E185-E184</f>
        <v>-6</v>
      </c>
      <c r="H185" s="143">
        <f>'Calabria-main'!L186-'Calabria-main'!L185</f>
        <v>1274</v>
      </c>
    </row>
    <row r="186" ht="24.65" customHeight="1">
      <c r="B186" s="77">
        <v>44068</v>
      </c>
      <c r="C186" s="168">
        <v>3</v>
      </c>
      <c r="D186" s="144">
        <f>'Calabria-main'!J187-'Calabria-main'!J186</f>
        <v>0</v>
      </c>
      <c r="E186" s="217">
        <v>8</v>
      </c>
      <c r="F186" s="145">
        <f>D186-D185</f>
        <v>0</v>
      </c>
      <c r="G186" s="145">
        <f>E186-E185</f>
        <v>6</v>
      </c>
      <c r="H186" s="145">
        <f>'Calabria-main'!L187-'Calabria-main'!L186</f>
        <v>1458</v>
      </c>
    </row>
    <row r="187" ht="24.65" customHeight="1">
      <c r="B187" s="77">
        <v>44069</v>
      </c>
      <c r="C187" s="170">
        <v>3</v>
      </c>
      <c r="D187" s="142">
        <f>'Calabria-main'!J188-'Calabria-main'!J187</f>
        <v>0</v>
      </c>
      <c r="E187" s="216">
        <v>8</v>
      </c>
      <c r="F187" s="143">
        <f>D187-D186</f>
        <v>0</v>
      </c>
      <c r="G187" s="143">
        <f>E187-E186</f>
        <v>0</v>
      </c>
      <c r="H187" s="143">
        <f>'Calabria-main'!L188-'Calabria-main'!L187</f>
        <v>1224</v>
      </c>
    </row>
    <row r="188" ht="24.65" customHeight="1">
      <c r="B188" s="77">
        <v>44070</v>
      </c>
      <c r="C188" s="168">
        <v>6</v>
      </c>
      <c r="D188" s="144">
        <f>'Calabria-main'!J189-'Calabria-main'!J188</f>
        <v>0</v>
      </c>
      <c r="E188" s="217">
        <v>6</v>
      </c>
      <c r="F188" s="145">
        <f>D188-D187</f>
        <v>0</v>
      </c>
      <c r="G188" s="145">
        <f>E188-E187</f>
        <v>-2</v>
      </c>
      <c r="H188" s="145">
        <f>'Calabria-main'!L189-'Calabria-main'!L188</f>
        <v>1604</v>
      </c>
    </row>
    <row r="189" ht="24.65" customHeight="1">
      <c r="B189" s="77">
        <v>44071</v>
      </c>
      <c r="C189" s="170">
        <v>10</v>
      </c>
      <c r="D189" s="142">
        <f>'Calabria-main'!J190-'Calabria-main'!J189</f>
        <v>0</v>
      </c>
      <c r="E189" s="216">
        <v>10</v>
      </c>
      <c r="F189" s="143">
        <f>D189-D188</f>
        <v>0</v>
      </c>
      <c r="G189" s="143">
        <f>E189-E188</f>
        <v>4</v>
      </c>
      <c r="H189" s="143">
        <f>'Calabria-main'!L190-'Calabria-main'!L189</f>
        <v>1538</v>
      </c>
    </row>
    <row r="190" ht="24.65" customHeight="1">
      <c r="B190" s="77">
        <v>44072</v>
      </c>
      <c r="C190" s="168">
        <v>9</v>
      </c>
      <c r="D190" s="144">
        <f>'Calabria-main'!J191-'Calabria-main'!J190</f>
        <v>0</v>
      </c>
      <c r="E190" s="217">
        <v>11</v>
      </c>
      <c r="F190" s="145">
        <f>D190-D189</f>
        <v>0</v>
      </c>
      <c r="G190" s="145">
        <f>E190-E189</f>
        <v>1</v>
      </c>
      <c r="H190" s="145">
        <f>'Calabria-main'!L191-'Calabria-main'!L190</f>
        <v>1530</v>
      </c>
    </row>
    <row r="191" ht="24.65" customHeight="1">
      <c r="B191" s="77">
        <v>44073</v>
      </c>
      <c r="C191" s="170">
        <v>34</v>
      </c>
      <c r="D191" s="142">
        <f>'Calabria-main'!J192-'Calabria-main'!J191</f>
        <v>0</v>
      </c>
      <c r="E191" s="216">
        <v>34</v>
      </c>
      <c r="F191" s="143">
        <f>D191-D190</f>
        <v>0</v>
      </c>
      <c r="G191" s="143">
        <f>E191-E190</f>
        <v>23</v>
      </c>
      <c r="H191" s="143">
        <f>'Calabria-main'!L192-'Calabria-main'!L191</f>
        <v>6379</v>
      </c>
    </row>
    <row r="192" ht="24.65" customHeight="1">
      <c r="B192" s="77">
        <v>44074</v>
      </c>
      <c r="C192" s="168">
        <v>13</v>
      </c>
      <c r="D192" s="144">
        <f>'Calabria-main'!J193-'Calabria-main'!J192</f>
        <v>0</v>
      </c>
      <c r="E192" s="217">
        <v>14</v>
      </c>
      <c r="F192" s="145">
        <f>D192-D191</f>
        <v>0</v>
      </c>
      <c r="G192" s="145">
        <f>E192-E191</f>
        <v>-20</v>
      </c>
      <c r="H192" s="145">
        <f>'Calabria-main'!L193-'Calabria-main'!L192</f>
        <v>-4074</v>
      </c>
    </row>
    <row r="193" ht="24.65" customHeight="1">
      <c r="B193" s="77">
        <v>44075</v>
      </c>
      <c r="C193" s="170">
        <v>21</v>
      </c>
      <c r="D193" s="142">
        <f>'Calabria-main'!J194-'Calabria-main'!J193</f>
        <v>0</v>
      </c>
      <c r="E193" s="216">
        <v>22</v>
      </c>
      <c r="F193" s="143">
        <f>D193-D192</f>
        <v>0</v>
      </c>
      <c r="G193" s="143">
        <f>E193-E192</f>
        <v>8</v>
      </c>
      <c r="H193" s="143">
        <f>'Calabria-main'!L194-'Calabria-main'!L193</f>
        <v>1557</v>
      </c>
    </row>
    <row r="194" ht="24.65" customHeight="1">
      <c r="B194" s="77">
        <v>44076</v>
      </c>
      <c r="C194" s="168">
        <v>24</v>
      </c>
      <c r="D194" s="144">
        <f>'Calabria-main'!J195-'Calabria-main'!J194</f>
        <v>0</v>
      </c>
      <c r="E194" s="217">
        <v>32</v>
      </c>
      <c r="F194" s="145">
        <f>D194-D193</f>
        <v>0</v>
      </c>
      <c r="G194" s="145">
        <f>E194-E193</f>
        <v>10</v>
      </c>
      <c r="H194" s="145">
        <f>'Calabria-main'!L195-'Calabria-main'!L194</f>
        <v>1772</v>
      </c>
    </row>
    <row r="195" ht="24.65" customHeight="1">
      <c r="B195" s="77">
        <v>44077</v>
      </c>
      <c r="C195" s="170">
        <v>4</v>
      </c>
      <c r="D195" s="142">
        <f>'Calabria-main'!J196-'Calabria-main'!J195</f>
        <v>0</v>
      </c>
      <c r="E195" s="216">
        <v>13</v>
      </c>
      <c r="F195" s="143">
        <f>D195-D194</f>
        <v>0</v>
      </c>
      <c r="G195" s="143">
        <f>E195-E194</f>
        <v>-19</v>
      </c>
      <c r="H195" s="143">
        <f>'Calabria-main'!L196-'Calabria-main'!L195</f>
        <v>1630</v>
      </c>
    </row>
    <row r="196" ht="24.65" customHeight="1">
      <c r="B196" s="77">
        <v>44078</v>
      </c>
      <c r="C196" s="168">
        <v>19</v>
      </c>
      <c r="D196" s="144">
        <f>'Calabria-main'!J197-'Calabria-main'!J196</f>
        <v>0</v>
      </c>
      <c r="E196" s="217">
        <v>19</v>
      </c>
      <c r="F196" s="145">
        <f>D196-D195</f>
        <v>0</v>
      </c>
      <c r="G196" s="145">
        <f>E196-E195</f>
        <v>6</v>
      </c>
      <c r="H196" s="145">
        <f>'Calabria-main'!L197-'Calabria-main'!L196</f>
        <v>1684</v>
      </c>
    </row>
    <row r="197" ht="24.65" customHeight="1">
      <c r="B197" s="77">
        <v>44079</v>
      </c>
      <c r="C197" s="170">
        <v>12</v>
      </c>
      <c r="D197" s="142">
        <f>'Calabria-main'!J198-'Calabria-main'!J197</f>
        <v>1</v>
      </c>
      <c r="E197" s="216">
        <v>19</v>
      </c>
      <c r="F197" s="143">
        <f>D197-D196</f>
        <v>1</v>
      </c>
      <c r="G197" s="143">
        <f>E197-E196</f>
        <v>0</v>
      </c>
      <c r="H197" s="143">
        <f>'Calabria-main'!L198-'Calabria-main'!L197</f>
        <v>1954</v>
      </c>
    </row>
    <row r="198" ht="24.65" customHeight="1">
      <c r="B198" s="77">
        <v>44080</v>
      </c>
      <c r="C198" s="168">
        <v>24</v>
      </c>
      <c r="D198" s="144">
        <f>'Calabria-main'!J199-'Calabria-main'!J198</f>
        <v>0</v>
      </c>
      <c r="E198" s="217">
        <v>27</v>
      </c>
      <c r="F198" s="145">
        <f>D198-D197</f>
        <v>-1</v>
      </c>
      <c r="G198" s="145">
        <f>E198-E197</f>
        <v>8</v>
      </c>
      <c r="H198" s="145">
        <f>'Calabria-main'!L199-'Calabria-main'!L198</f>
        <v>1508</v>
      </c>
    </row>
    <row r="199" ht="24.65" customHeight="1">
      <c r="B199" s="77">
        <v>44081</v>
      </c>
      <c r="C199" s="170">
        <v>6</v>
      </c>
      <c r="D199" s="142">
        <f>'Calabria-main'!J200-'Calabria-main'!J199</f>
        <v>0</v>
      </c>
      <c r="E199" s="216">
        <v>17</v>
      </c>
      <c r="F199" s="143">
        <f>D199-D198</f>
        <v>0</v>
      </c>
      <c r="G199" s="143">
        <f>E199-E198</f>
        <v>-10</v>
      </c>
      <c r="H199" s="143">
        <f>'Calabria-main'!L200-'Calabria-main'!L199</f>
        <v>620</v>
      </c>
    </row>
    <row r="200" ht="24.65" customHeight="1">
      <c r="B200" s="77">
        <v>44082</v>
      </c>
      <c r="C200" s="168">
        <v>1</v>
      </c>
      <c r="D200" s="144">
        <f>'Calabria-main'!J201-'Calabria-main'!J200</f>
        <v>0</v>
      </c>
      <c r="E200" s="217">
        <v>8</v>
      </c>
      <c r="F200" s="145">
        <f>D200-D199</f>
        <v>0</v>
      </c>
      <c r="G200" s="145">
        <f>E200-E199</f>
        <v>-9</v>
      </c>
      <c r="H200" s="145">
        <f>'Calabria-main'!L201-'Calabria-main'!L200</f>
        <v>1168</v>
      </c>
    </row>
    <row r="201" ht="24.65" customHeight="1">
      <c r="B201" s="77">
        <v>44083</v>
      </c>
      <c r="C201" s="170">
        <v>6</v>
      </c>
      <c r="D201" s="142">
        <f>'Calabria-main'!J202-'Calabria-main'!J201</f>
        <v>0</v>
      </c>
      <c r="E201" s="216">
        <v>19</v>
      </c>
      <c r="F201" s="143">
        <f>D201-D200</f>
        <v>0</v>
      </c>
      <c r="G201" s="143">
        <f>E201-E200</f>
        <v>11</v>
      </c>
      <c r="H201" s="143">
        <f>'Calabria-main'!L202-'Calabria-main'!L201</f>
        <v>1478</v>
      </c>
    </row>
    <row r="202" ht="24.65" customHeight="1">
      <c r="B202" s="77">
        <v>44084</v>
      </c>
      <c r="C202" s="168">
        <v>8</v>
      </c>
      <c r="D202" s="144">
        <f>'Calabria-main'!J203-'Calabria-main'!J202</f>
        <v>0</v>
      </c>
      <c r="E202" s="217">
        <v>8</v>
      </c>
      <c r="F202" s="145">
        <f>D202-D201</f>
        <v>0</v>
      </c>
      <c r="G202" s="145">
        <f>E202-E201</f>
        <v>-11</v>
      </c>
      <c r="H202" s="145">
        <f>'Calabria-main'!L203-'Calabria-main'!L202</f>
        <v>1395</v>
      </c>
    </row>
    <row r="203" ht="24.65" customHeight="1">
      <c r="B203" s="77">
        <v>44085</v>
      </c>
      <c r="C203" s="170">
        <v>0</v>
      </c>
      <c r="D203" s="142">
        <f>'Calabria-main'!J204-'Calabria-main'!J203</f>
        <v>0</v>
      </c>
      <c r="E203" s="216">
        <v>8</v>
      </c>
      <c r="F203" s="143">
        <f>D203-D202</f>
        <v>0</v>
      </c>
      <c r="G203" s="143">
        <f>E203-E202</f>
        <v>0</v>
      </c>
      <c r="H203" s="143">
        <f>'Calabria-main'!L204-'Calabria-main'!L203</f>
        <v>1569</v>
      </c>
    </row>
    <row r="204" ht="24.65" customHeight="1">
      <c r="B204" s="77">
        <v>44086</v>
      </c>
      <c r="C204" s="168">
        <v>18</v>
      </c>
      <c r="D204" s="144">
        <f>'Calabria-main'!J205-'Calabria-main'!J204</f>
        <v>0</v>
      </c>
      <c r="E204" s="217">
        <v>18</v>
      </c>
      <c r="F204" s="145">
        <f>D204-D203</f>
        <v>0</v>
      </c>
      <c r="G204" s="145">
        <f>E204-E203</f>
        <v>10</v>
      </c>
      <c r="H204" s="145">
        <f>'Calabria-main'!L205-'Calabria-main'!L204</f>
        <v>1530</v>
      </c>
    </row>
    <row r="205" ht="24.65" customHeight="1">
      <c r="B205" s="77">
        <v>44087</v>
      </c>
      <c r="C205" s="170">
        <v>7</v>
      </c>
      <c r="D205" s="142">
        <f>'Calabria-main'!J206-'Calabria-main'!J205</f>
        <v>0</v>
      </c>
      <c r="E205" s="216">
        <v>14</v>
      </c>
      <c r="F205" s="143">
        <f>D205-D204</f>
        <v>0</v>
      </c>
      <c r="G205" s="143">
        <f>E205-E204</f>
        <v>-4</v>
      </c>
      <c r="H205" s="143">
        <f>'Calabria-main'!L206-'Calabria-main'!L205</f>
        <v>1315</v>
      </c>
    </row>
    <row r="206" ht="24.65" customHeight="1">
      <c r="B206" s="77">
        <v>44088</v>
      </c>
      <c r="C206" s="168">
        <v>-20</v>
      </c>
      <c r="D206" s="144">
        <f>'Calabria-main'!J207-'Calabria-main'!J206</f>
        <v>0</v>
      </c>
      <c r="E206" s="217">
        <v>3</v>
      </c>
      <c r="F206" s="145">
        <f>D206-D205</f>
        <v>0</v>
      </c>
      <c r="G206" s="145">
        <f>E206-E205</f>
        <v>-11</v>
      </c>
      <c r="H206" s="145">
        <f>'Calabria-main'!L207-'Calabria-main'!L206</f>
        <v>674</v>
      </c>
    </row>
    <row r="207" ht="24.65" customHeight="1">
      <c r="B207" s="77">
        <v>44089</v>
      </c>
      <c r="C207" s="170">
        <v>-1</v>
      </c>
      <c r="D207" s="142">
        <f>'Calabria-main'!J208-'Calabria-main'!J207</f>
        <v>0</v>
      </c>
      <c r="E207" s="216">
        <v>4</v>
      </c>
      <c r="F207" s="143">
        <f>D207-D206</f>
        <v>0</v>
      </c>
      <c r="G207" s="143">
        <f>E207-E206</f>
        <v>1</v>
      </c>
      <c r="H207" s="143">
        <f>'Calabria-main'!L208-'Calabria-main'!L207</f>
        <v>1185</v>
      </c>
    </row>
    <row r="208" ht="24.65" customHeight="1">
      <c r="B208" s="77">
        <v>44090</v>
      </c>
      <c r="C208" s="168">
        <v>15</v>
      </c>
      <c r="D208" s="144">
        <f>'Calabria-main'!J209-'Calabria-main'!J208</f>
        <v>0</v>
      </c>
      <c r="E208" s="217">
        <v>19</v>
      </c>
      <c r="F208" s="145">
        <f>D208-D207</f>
        <v>0</v>
      </c>
      <c r="G208" s="145">
        <f>E208-E207</f>
        <v>15</v>
      </c>
      <c r="H208" s="145">
        <f>'Calabria-main'!L209-'Calabria-main'!L208</f>
        <v>1669</v>
      </c>
    </row>
    <row r="209" ht="24.65" customHeight="1">
      <c r="B209" s="77">
        <v>44091</v>
      </c>
      <c r="C209" s="170">
        <v>16</v>
      </c>
      <c r="D209" s="142">
        <f>'Calabria-main'!J210-'Calabria-main'!J209</f>
        <v>0</v>
      </c>
      <c r="E209" s="216">
        <v>16</v>
      </c>
      <c r="F209" s="143">
        <f>D209-D208</f>
        <v>0</v>
      </c>
      <c r="G209" s="143">
        <f>E209-E208</f>
        <v>-3</v>
      </c>
      <c r="H209" s="143">
        <f>'Calabria-main'!L210-'Calabria-main'!L209</f>
        <v>1845</v>
      </c>
    </row>
    <row r="210" ht="24.65" customHeight="1">
      <c r="B210" s="77">
        <v>44092</v>
      </c>
      <c r="C210" s="168">
        <v>16</v>
      </c>
      <c r="D210" s="144">
        <f>'Calabria-main'!J211-'Calabria-main'!J210</f>
        <v>0</v>
      </c>
      <c r="E210" s="217">
        <v>28</v>
      </c>
      <c r="F210" s="145">
        <f>D210-D209</f>
        <v>0</v>
      </c>
      <c r="G210" s="145">
        <f>E210-E209</f>
        <v>12</v>
      </c>
      <c r="H210" s="145">
        <f>'Calabria-main'!L211-'Calabria-main'!L210</f>
        <v>1777</v>
      </c>
    </row>
    <row r="211" ht="24.65" customHeight="1">
      <c r="B211" s="77">
        <v>44093</v>
      </c>
      <c r="C211" s="170">
        <v>24</v>
      </c>
      <c r="D211" s="142">
        <f>'Calabria-main'!J212-'Calabria-main'!J211</f>
        <v>0</v>
      </c>
      <c r="E211" s="216">
        <v>25</v>
      </c>
      <c r="F211" s="143">
        <f>D211-D210</f>
        <v>0</v>
      </c>
      <c r="G211" s="143">
        <f>E211-E210</f>
        <v>-3</v>
      </c>
      <c r="H211" s="143">
        <f>'Calabria-main'!L212-'Calabria-main'!L211</f>
        <v>1880</v>
      </c>
    </row>
    <row r="212" ht="24.65" customHeight="1">
      <c r="B212" s="77">
        <v>44094</v>
      </c>
      <c r="C212" s="168">
        <v>16</v>
      </c>
      <c r="D212" s="144">
        <f>'Calabria-main'!J213-'Calabria-main'!J212</f>
        <v>0</v>
      </c>
      <c r="E212" s="217">
        <v>22</v>
      </c>
      <c r="F212" s="145">
        <f>D212-D211</f>
        <v>0</v>
      </c>
      <c r="G212" s="145">
        <f>E212-E211</f>
        <v>-3</v>
      </c>
      <c r="H212" s="145">
        <f>'Calabria-main'!L213-'Calabria-main'!L212</f>
        <v>1632</v>
      </c>
    </row>
    <row r="213" ht="24.65" customHeight="1">
      <c r="B213" s="77">
        <v>44095</v>
      </c>
      <c r="C213" s="170">
        <v>7</v>
      </c>
      <c r="D213" s="142">
        <f>'Calabria-main'!J214-'Calabria-main'!J213</f>
        <v>0</v>
      </c>
      <c r="E213" s="216">
        <v>12</v>
      </c>
      <c r="F213" s="143">
        <f>D213-D212</f>
        <v>0</v>
      </c>
      <c r="G213" s="143">
        <f>E213-E212</f>
        <v>-10</v>
      </c>
      <c r="H213" s="143">
        <f>'Calabria-main'!L214-'Calabria-main'!L213</f>
        <v>920</v>
      </c>
    </row>
    <row r="214" ht="24.65" customHeight="1">
      <c r="B214" s="77">
        <v>44096</v>
      </c>
      <c r="C214" s="168">
        <v>22</v>
      </c>
      <c r="D214" s="144">
        <f>'Calabria-main'!J215-'Calabria-main'!J214</f>
        <v>0</v>
      </c>
      <c r="E214" s="217">
        <v>24</v>
      </c>
      <c r="F214" s="145">
        <f>D214-D213</f>
        <v>0</v>
      </c>
      <c r="G214" s="145">
        <f>E214-E213</f>
        <v>12</v>
      </c>
      <c r="H214" s="145">
        <f>'Calabria-main'!L215-'Calabria-main'!L214</f>
        <v>1531</v>
      </c>
    </row>
    <row r="215" ht="24.65" customHeight="1">
      <c r="B215" s="77">
        <v>44097</v>
      </c>
      <c r="C215" s="170">
        <v>15</v>
      </c>
      <c r="D215" s="142">
        <f>'Calabria-main'!J216-'Calabria-main'!J215</f>
        <v>0</v>
      </c>
      <c r="E215" s="216">
        <v>19</v>
      </c>
      <c r="F215" s="143">
        <f>D215-D214</f>
        <v>0</v>
      </c>
      <c r="G215" s="143">
        <f>E215-E214</f>
        <v>-5</v>
      </c>
      <c r="H215" s="143">
        <f>'Calabria-main'!L216-'Calabria-main'!L215</f>
        <v>1893</v>
      </c>
    </row>
    <row r="216" ht="24.65" customHeight="1">
      <c r="B216" s="77">
        <v>44098</v>
      </c>
      <c r="C216" s="168">
        <v>-5</v>
      </c>
      <c r="D216" s="144">
        <f>'Calabria-main'!J217-'Calabria-main'!J216</f>
        <v>0</v>
      </c>
      <c r="E216" s="217">
        <v>9</v>
      </c>
      <c r="F216" s="145">
        <f>D216-D215</f>
        <v>0</v>
      </c>
      <c r="G216" s="145">
        <f>E216-E215</f>
        <v>-10</v>
      </c>
      <c r="H216" s="145">
        <f>'Calabria-main'!L217-'Calabria-main'!L216</f>
        <v>1842</v>
      </c>
    </row>
    <row r="217" ht="24.65" customHeight="1">
      <c r="B217" s="77">
        <v>44099</v>
      </c>
      <c r="C217" s="170">
        <v>8</v>
      </c>
      <c r="D217" s="142">
        <f>'Calabria-main'!J218-'Calabria-main'!J217</f>
        <v>0</v>
      </c>
      <c r="E217" s="216">
        <v>10</v>
      </c>
      <c r="F217" s="143">
        <f>D217-D216</f>
        <v>0</v>
      </c>
      <c r="G217" s="143">
        <f>E217-E216</f>
        <v>1</v>
      </c>
      <c r="H217" s="143">
        <f>'Calabria-main'!L218-'Calabria-main'!L217</f>
        <v>1908</v>
      </c>
    </row>
    <row r="218" ht="24.65" customHeight="1">
      <c r="B218" s="77">
        <v>44100</v>
      </c>
      <c r="C218" s="168">
        <v>5</v>
      </c>
      <c r="D218" s="144">
        <f>'Calabria-main'!J219-'Calabria-main'!J218</f>
        <v>2</v>
      </c>
      <c r="E218" s="217">
        <v>15</v>
      </c>
      <c r="F218" s="145">
        <f>D218-D217</f>
        <v>2</v>
      </c>
      <c r="G218" s="145">
        <f>E218-E217</f>
        <v>5</v>
      </c>
      <c r="H218" s="145">
        <f>'Calabria-main'!L219-'Calabria-main'!L218</f>
        <v>1764</v>
      </c>
    </row>
    <row r="219" ht="24.65" customHeight="1">
      <c r="B219" s="77">
        <v>44101</v>
      </c>
      <c r="C219" s="170">
        <v>31</v>
      </c>
      <c r="D219" s="142">
        <f>'Calabria-main'!J220-'Calabria-main'!J219</f>
        <v>0</v>
      </c>
      <c r="E219" s="216">
        <v>31</v>
      </c>
      <c r="F219" s="143">
        <f>D219-D218</f>
        <v>-2</v>
      </c>
      <c r="G219" s="143">
        <f>E219-E218</f>
        <v>16</v>
      </c>
      <c r="H219" s="143">
        <f>'Calabria-main'!L220-'Calabria-main'!L219</f>
        <v>1870</v>
      </c>
    </row>
    <row r="220" ht="24.65" customHeight="1">
      <c r="B220" s="77">
        <v>44102</v>
      </c>
      <c r="C220" s="168">
        <v>2</v>
      </c>
      <c r="D220" s="144">
        <f>'Calabria-main'!J221-'Calabria-main'!J220</f>
        <v>0</v>
      </c>
      <c r="E220" s="217">
        <v>5</v>
      </c>
      <c r="F220" s="145">
        <f>D220-D219</f>
        <v>0</v>
      </c>
      <c r="G220" s="145">
        <f>E220-E219</f>
        <v>-26</v>
      </c>
      <c r="H220" s="145">
        <f>'Calabria-main'!L221-'Calabria-main'!L220</f>
        <v>975</v>
      </c>
    </row>
    <row r="221" ht="24.65" customHeight="1">
      <c r="B221" s="77">
        <v>44103</v>
      </c>
      <c r="C221" s="170">
        <v>-2</v>
      </c>
      <c r="D221" s="142">
        <f>'Calabria-main'!J222-'Calabria-main'!J221</f>
        <v>0</v>
      </c>
      <c r="E221" s="216">
        <v>10</v>
      </c>
      <c r="F221" s="143">
        <f>D221-D220</f>
        <v>0</v>
      </c>
      <c r="G221" s="143">
        <f>E221-E220</f>
        <v>5</v>
      </c>
      <c r="H221" s="143">
        <f>'Calabria-main'!L222-'Calabria-main'!L221</f>
        <v>1387</v>
      </c>
    </row>
    <row r="222" ht="24.65" customHeight="1">
      <c r="B222" s="77">
        <v>44104</v>
      </c>
      <c r="C222" s="168">
        <v>11</v>
      </c>
      <c r="D222" s="144">
        <f>'Calabria-main'!J223-'Calabria-main'!J222</f>
        <v>0</v>
      </c>
      <c r="E222" s="217">
        <v>18</v>
      </c>
      <c r="F222" s="145">
        <f>D222-D221</f>
        <v>0</v>
      </c>
      <c r="G222" s="145">
        <f>E222-E221</f>
        <v>8</v>
      </c>
      <c r="H222" s="145">
        <f>'Calabria-main'!L223-'Calabria-main'!L222</f>
        <v>1897</v>
      </c>
    </row>
    <row r="223" ht="24.65" customHeight="1">
      <c r="B223" s="77">
        <v>44105</v>
      </c>
      <c r="C223" s="170">
        <v>-18</v>
      </c>
      <c r="D223" s="142">
        <f>'Calabria-main'!J224-'Calabria-main'!J223</f>
        <v>0</v>
      </c>
      <c r="E223" s="216">
        <v>17</v>
      </c>
      <c r="F223" s="143">
        <f>D223-D222</f>
        <v>0</v>
      </c>
      <c r="G223" s="143">
        <f>E223-E222</f>
        <v>-1</v>
      </c>
      <c r="H223" s="143">
        <f>'Calabria-main'!L224-'Calabria-main'!L223</f>
        <v>1972</v>
      </c>
    </row>
    <row r="224" ht="24.65" customHeight="1">
      <c r="B224" s="77">
        <v>44106</v>
      </c>
      <c r="C224" s="168">
        <v>1</v>
      </c>
      <c r="D224" s="144">
        <f>'Calabria-main'!J225-'Calabria-main'!J224</f>
        <v>0</v>
      </c>
      <c r="E224" s="217">
        <v>18</v>
      </c>
      <c r="F224" s="145">
        <f>D224-D223</f>
        <v>0</v>
      </c>
      <c r="G224" s="145">
        <f>E224-E223</f>
        <v>1</v>
      </c>
      <c r="H224" s="145">
        <f>'Calabria-main'!L225-'Calabria-main'!L224</f>
        <v>1742</v>
      </c>
    </row>
    <row r="225" ht="24.65" customHeight="1">
      <c r="B225" s="77">
        <v>44107</v>
      </c>
      <c r="C225" s="170">
        <v>20</v>
      </c>
      <c r="D225" s="142">
        <f>'Calabria-main'!J226-'Calabria-main'!J225</f>
        <v>0</v>
      </c>
      <c r="E225" s="216">
        <v>24</v>
      </c>
      <c r="F225" s="143">
        <f>D225-D224</f>
        <v>0</v>
      </c>
      <c r="G225" s="143">
        <f>E225-E224</f>
        <v>6</v>
      </c>
      <c r="H225" s="143">
        <f>'Calabria-main'!L226-'Calabria-main'!L225</f>
        <v>1902</v>
      </c>
    </row>
    <row r="226" ht="24.65" customHeight="1">
      <c r="B226" s="77">
        <v>44108</v>
      </c>
      <c r="C226" s="168">
        <v>17</v>
      </c>
      <c r="D226" s="144">
        <f>'Calabria-main'!J227-'Calabria-main'!J226</f>
        <v>1</v>
      </c>
      <c r="E226" s="217">
        <v>19</v>
      </c>
      <c r="F226" s="145">
        <f>D226-D225</f>
        <v>1</v>
      </c>
      <c r="G226" s="145">
        <f>E226-E225</f>
        <v>-5</v>
      </c>
      <c r="H226" s="145">
        <f>'Calabria-main'!L227-'Calabria-main'!L226</f>
        <v>1796</v>
      </c>
    </row>
    <row r="227" ht="24.65" customHeight="1">
      <c r="B227" s="77">
        <v>44109</v>
      </c>
      <c r="C227" s="170">
        <v>8</v>
      </c>
      <c r="D227" s="142">
        <f>'Calabria-main'!J228-'Calabria-main'!J227</f>
        <v>0</v>
      </c>
      <c r="E227" s="216">
        <v>23</v>
      </c>
      <c r="F227" s="143">
        <f>D227-D226</f>
        <v>-1</v>
      </c>
      <c r="G227" s="143">
        <f>E227-E226</f>
        <v>4</v>
      </c>
      <c r="H227" s="143">
        <f>'Calabria-main'!L228-'Calabria-main'!L227</f>
        <v>1360</v>
      </c>
    </row>
    <row r="228" ht="24.65" customHeight="1">
      <c r="B228" s="77">
        <v>44110</v>
      </c>
      <c r="C228" s="168">
        <v>2</v>
      </c>
      <c r="D228" s="144">
        <f>'Calabria-main'!J229-'Calabria-main'!J228</f>
        <v>1</v>
      </c>
      <c r="E228" s="217">
        <v>23</v>
      </c>
      <c r="F228" s="145">
        <f>D228-D227</f>
        <v>1</v>
      </c>
      <c r="G228" s="145">
        <f>E228-E227</f>
        <v>0</v>
      </c>
      <c r="H228" s="145">
        <f>'Calabria-main'!L229-'Calabria-main'!L228</f>
        <v>1882</v>
      </c>
    </row>
    <row r="229" ht="24.65" customHeight="1">
      <c r="B229" s="77">
        <v>44111</v>
      </c>
      <c r="C229" s="170">
        <v>6</v>
      </c>
      <c r="D229" s="142">
        <f>'Calabria-main'!J230-'Calabria-main'!J229</f>
        <v>0</v>
      </c>
      <c r="E229" s="216">
        <v>16</v>
      </c>
      <c r="F229" s="143">
        <f>D229-D228</f>
        <v>-1</v>
      </c>
      <c r="G229" s="143">
        <f>E229-E228</f>
        <v>-7</v>
      </c>
      <c r="H229" s="143">
        <f>'Calabria-main'!L230-'Calabria-main'!L229</f>
        <v>2001</v>
      </c>
    </row>
    <row r="230" ht="24.65" customHeight="1">
      <c r="B230" s="77">
        <v>44112</v>
      </c>
      <c r="C230" s="168">
        <v>12</v>
      </c>
      <c r="D230" s="144">
        <f>'Calabria-main'!J231-'Calabria-main'!J230</f>
        <v>0</v>
      </c>
      <c r="E230" s="217">
        <v>21</v>
      </c>
      <c r="F230" s="145">
        <f>D230-D229</f>
        <v>0</v>
      </c>
      <c r="G230" s="145">
        <f>E230-E229</f>
        <v>5</v>
      </c>
      <c r="H230" s="145">
        <f>'Calabria-main'!L231-'Calabria-main'!L230</f>
        <v>1905</v>
      </c>
    </row>
    <row r="231" ht="24.65" customHeight="1">
      <c r="B231" s="77">
        <v>44113</v>
      </c>
      <c r="C231" s="170">
        <v>35</v>
      </c>
      <c r="D231" s="142">
        <f>'Calabria-main'!J232-'Calabria-main'!J231</f>
        <v>1</v>
      </c>
      <c r="E231" s="216">
        <v>42</v>
      </c>
      <c r="F231" s="143">
        <f>D231-D230</f>
        <v>1</v>
      </c>
      <c r="G231" s="143">
        <f>E231-E230</f>
        <v>21</v>
      </c>
      <c r="H231" s="143">
        <f>'Calabria-main'!L232-'Calabria-main'!L231</f>
        <v>2157</v>
      </c>
    </row>
    <row r="232" ht="24.65" customHeight="1">
      <c r="B232" s="77">
        <v>44114</v>
      </c>
      <c r="C232" s="168">
        <v>58</v>
      </c>
      <c r="D232" s="144">
        <f>'Calabria-main'!J233-'Calabria-main'!J232</f>
        <v>0</v>
      </c>
      <c r="E232" s="217">
        <v>68</v>
      </c>
      <c r="F232" s="145">
        <f>D232-D231</f>
        <v>-1</v>
      </c>
      <c r="G232" s="145">
        <f>E232-E231</f>
        <v>26</v>
      </c>
      <c r="H232" s="145">
        <f>'Calabria-main'!L233-'Calabria-main'!L232</f>
        <v>2545</v>
      </c>
    </row>
    <row r="233" ht="24.65" customHeight="1">
      <c r="B233" s="77">
        <v>44115</v>
      </c>
      <c r="C233" s="170">
        <v>34</v>
      </c>
      <c r="D233" s="142">
        <f>'Calabria-main'!J234-'Calabria-main'!J233</f>
        <v>0</v>
      </c>
      <c r="E233" s="216">
        <v>35</v>
      </c>
      <c r="F233" s="143">
        <f>D233-D232</f>
        <v>0</v>
      </c>
      <c r="G233" s="143">
        <f>E233-E232</f>
        <v>-33</v>
      </c>
      <c r="H233" s="143">
        <f>'Calabria-main'!L234-'Calabria-main'!L233</f>
        <v>1696</v>
      </c>
    </row>
    <row r="234" ht="24.65" customHeight="1">
      <c r="B234" s="77">
        <v>44116</v>
      </c>
      <c r="C234" s="168">
        <v>43</v>
      </c>
      <c r="D234" s="144">
        <f>'Calabria-main'!J235-'Calabria-main'!J234</f>
        <v>1</v>
      </c>
      <c r="E234" s="217">
        <v>53</v>
      </c>
      <c r="F234" s="145">
        <f>D234-D233</f>
        <v>1</v>
      </c>
      <c r="G234" s="145">
        <f>E234-E233</f>
        <v>18</v>
      </c>
      <c r="H234" s="145">
        <f>'Calabria-main'!L235-'Calabria-main'!L234</f>
        <v>1228</v>
      </c>
    </row>
    <row r="235" ht="24.65" customHeight="1">
      <c r="B235" s="77">
        <v>44117</v>
      </c>
      <c r="C235" s="170">
        <v>25</v>
      </c>
      <c r="D235" s="142">
        <f>'Calabria-main'!J236-'Calabria-main'!J235</f>
        <v>0</v>
      </c>
      <c r="E235" s="216">
        <v>44</v>
      </c>
      <c r="F235" s="143">
        <f>D235-D234</f>
        <v>-1</v>
      </c>
      <c r="G235" s="143">
        <f>E235-E234</f>
        <v>-9</v>
      </c>
      <c r="H235" s="143">
        <f>'Calabria-main'!L236-'Calabria-main'!L235</f>
        <v>2383</v>
      </c>
    </row>
    <row r="236" ht="24.65" customHeight="1">
      <c r="B236" s="77">
        <v>44118</v>
      </c>
      <c r="C236" s="168">
        <v>48</v>
      </c>
      <c r="D236" s="144">
        <f>'Calabria-main'!J237-'Calabria-main'!J236</f>
        <v>0</v>
      </c>
      <c r="E236" s="217">
        <v>60</v>
      </c>
      <c r="F236" s="145">
        <f>D236-D235</f>
        <v>0</v>
      </c>
      <c r="G236" s="145">
        <f>E236-E235</f>
        <v>16</v>
      </c>
      <c r="H236" s="145">
        <f>'Calabria-main'!L237-'Calabria-main'!L236</f>
        <v>2435</v>
      </c>
    </row>
    <row r="237" ht="24.65" customHeight="1">
      <c r="B237" s="77">
        <v>44119</v>
      </c>
      <c r="C237" s="170">
        <v>13</v>
      </c>
      <c r="D237" s="142">
        <f>'Calabria-main'!J238-'Calabria-main'!J237</f>
        <v>0</v>
      </c>
      <c r="E237" s="216">
        <v>39</v>
      </c>
      <c r="F237" s="143">
        <f>D237-D236</f>
        <v>0</v>
      </c>
      <c r="G237" s="143">
        <f>E237-E236</f>
        <v>-21</v>
      </c>
      <c r="H237" s="143">
        <f>'Calabria-main'!L238-'Calabria-main'!L237</f>
        <v>1957</v>
      </c>
    </row>
    <row r="238" ht="24.65" customHeight="1">
      <c r="B238" s="77">
        <v>44120</v>
      </c>
      <c r="C238" s="168">
        <v>45</v>
      </c>
      <c r="D238" s="144">
        <f>'Calabria-main'!J239-'Calabria-main'!J238</f>
        <v>0</v>
      </c>
      <c r="E238" s="217">
        <v>102</v>
      </c>
      <c r="F238" s="145">
        <f>D238-D237</f>
        <v>0</v>
      </c>
      <c r="G238" s="145">
        <f>E238-E237</f>
        <v>63</v>
      </c>
      <c r="H238" s="145">
        <f>'Calabria-main'!L239-'Calabria-main'!L238</f>
        <v>2758</v>
      </c>
    </row>
    <row r="239" ht="24.65" customHeight="1">
      <c r="B239" s="77">
        <v>44121</v>
      </c>
      <c r="C239" s="170">
        <v>90</v>
      </c>
      <c r="D239" s="142">
        <f>'Calabria-main'!J240-'Calabria-main'!J239</f>
        <v>0</v>
      </c>
      <c r="E239" s="216">
        <v>94</v>
      </c>
      <c r="F239" s="143">
        <f>D239-D238</f>
        <v>0</v>
      </c>
      <c r="G239" s="143">
        <f>E239-E238</f>
        <v>-8</v>
      </c>
      <c r="H239" s="143">
        <f>'Calabria-main'!L240-'Calabria-main'!L239</f>
        <v>2995</v>
      </c>
    </row>
    <row r="240" ht="24.65" customHeight="1">
      <c r="B240" s="77">
        <v>44122</v>
      </c>
      <c r="C240" s="168">
        <v>78</v>
      </c>
      <c r="D240" s="144">
        <f>'Calabria-main'!J241-'Calabria-main'!J240</f>
        <v>0</v>
      </c>
      <c r="E240" s="217">
        <v>78</v>
      </c>
      <c r="F240" s="145">
        <f>D240-D239</f>
        <v>0</v>
      </c>
      <c r="G240" s="145">
        <f>E240-E239</f>
        <v>-16</v>
      </c>
      <c r="H240" s="145">
        <f>'Calabria-main'!L241-'Calabria-main'!L240</f>
        <v>2359</v>
      </c>
    </row>
    <row r="241" ht="24.65" customHeight="1">
      <c r="B241" s="77">
        <v>44123</v>
      </c>
      <c r="C241" s="170">
        <v>98</v>
      </c>
      <c r="D241" s="142">
        <f>'Calabria-main'!J242-'Calabria-main'!J241</f>
        <v>0</v>
      </c>
      <c r="E241" s="216">
        <v>108</v>
      </c>
      <c r="F241" s="143">
        <f>D241-D240</f>
        <v>0</v>
      </c>
      <c r="G241" s="143">
        <f>E241-E240</f>
        <v>30</v>
      </c>
      <c r="H241" s="143">
        <f>'Calabria-main'!L242-'Calabria-main'!L241</f>
        <v>1476</v>
      </c>
    </row>
    <row r="242" ht="24.65" customHeight="1">
      <c r="B242" s="77">
        <v>44124</v>
      </c>
      <c r="C242" s="168">
        <v>82</v>
      </c>
      <c r="D242" s="144">
        <f>'Calabria-main'!J243-'Calabria-main'!J242</f>
        <v>0</v>
      </c>
      <c r="E242" s="217">
        <v>94</v>
      </c>
      <c r="F242" s="145">
        <f>D242-D241</f>
        <v>0</v>
      </c>
      <c r="G242" s="145">
        <f>E242-E241</f>
        <v>-14</v>
      </c>
      <c r="H242" s="145">
        <f>'Calabria-main'!L243-'Calabria-main'!L242</f>
        <v>2477</v>
      </c>
    </row>
    <row r="243" ht="24.65" customHeight="1">
      <c r="B243" s="77">
        <v>44125</v>
      </c>
      <c r="C243" s="170">
        <v>128</v>
      </c>
      <c r="D243" s="142">
        <f>'Calabria-main'!J244-'Calabria-main'!J243</f>
        <v>1</v>
      </c>
      <c r="E243" s="216">
        <v>136</v>
      </c>
      <c r="F243" s="143">
        <f>D243-D242</f>
        <v>1</v>
      </c>
      <c r="G243" s="143">
        <f>E243-E242</f>
        <v>42</v>
      </c>
      <c r="H243" s="143">
        <f>'Calabria-main'!L244-'Calabria-main'!L243</f>
        <v>2458</v>
      </c>
    </row>
    <row r="244" ht="24.65" customHeight="1">
      <c r="B244" s="77">
        <v>44126</v>
      </c>
      <c r="C244" s="168">
        <v>157</v>
      </c>
      <c r="D244" s="144">
        <f>'Calabria-main'!J245-'Calabria-main'!J244</f>
        <v>0</v>
      </c>
      <c r="E244" s="217">
        <v>187</v>
      </c>
      <c r="F244" s="145">
        <f>D244-D243</f>
        <v>-1</v>
      </c>
      <c r="G244" s="145">
        <f>E244-E243</f>
        <v>51</v>
      </c>
      <c r="H244" s="145">
        <f>'Calabria-main'!L245-'Calabria-main'!L244</f>
        <v>3020</v>
      </c>
    </row>
    <row r="245" ht="24.65" customHeight="1">
      <c r="B245" s="77">
        <v>44127</v>
      </c>
      <c r="C245" s="170">
        <v>158</v>
      </c>
      <c r="D245" s="142">
        <f>'Calabria-main'!J246-'Calabria-main'!J245</f>
        <v>0</v>
      </c>
      <c r="E245" s="216">
        <v>159</v>
      </c>
      <c r="F245" s="143">
        <f>D245-D244</f>
        <v>0</v>
      </c>
      <c r="G245" s="143">
        <f>E245-E244</f>
        <v>-28</v>
      </c>
      <c r="H245" s="143">
        <f>'Calabria-main'!L246-'Calabria-main'!L245</f>
        <v>3110</v>
      </c>
    </row>
    <row r="246" ht="24.65" customHeight="1">
      <c r="B246" s="77">
        <v>44128</v>
      </c>
      <c r="C246" s="168">
        <v>154</v>
      </c>
      <c r="D246" s="144">
        <f>'Calabria-main'!J247-'Calabria-main'!J246</f>
        <v>0</v>
      </c>
      <c r="E246" s="217">
        <v>166</v>
      </c>
      <c r="F246" s="145">
        <f>D246-D245</f>
        <v>0</v>
      </c>
      <c r="G246" s="145">
        <f>E246-E245</f>
        <v>7</v>
      </c>
      <c r="H246" s="145">
        <f>'Calabria-main'!L247-'Calabria-main'!L246</f>
        <v>3346</v>
      </c>
    </row>
    <row r="247" ht="24.65" customHeight="1">
      <c r="B247" s="77">
        <v>44129</v>
      </c>
      <c r="C247" s="170">
        <v>164</v>
      </c>
      <c r="D247" s="142">
        <f>'Calabria-main'!J248-'Calabria-main'!J247</f>
        <v>1</v>
      </c>
      <c r="E247" s="216">
        <v>179</v>
      </c>
      <c r="F247" s="143">
        <f>D247-D246</f>
        <v>1</v>
      </c>
      <c r="G247" s="143">
        <f>E247-E246</f>
        <v>13</v>
      </c>
      <c r="H247" s="143">
        <f>'Calabria-main'!L248-'Calabria-main'!L247</f>
        <v>2960</v>
      </c>
    </row>
    <row r="248" ht="24.65" customHeight="1">
      <c r="B248" s="77">
        <v>44130</v>
      </c>
      <c r="C248" s="168">
        <v>171</v>
      </c>
      <c r="D248" s="144">
        <f>'Calabria-main'!J249-'Calabria-main'!J248</f>
        <v>2</v>
      </c>
      <c r="E248" s="217">
        <v>180</v>
      </c>
      <c r="F248" s="145">
        <f>D248-D247</f>
        <v>1</v>
      </c>
      <c r="G248" s="145">
        <f>E248-E247</f>
        <v>1</v>
      </c>
      <c r="H248" s="145">
        <f>'Calabria-main'!L249-'Calabria-main'!L248</f>
        <v>2527</v>
      </c>
    </row>
    <row r="249" ht="24.65" customHeight="1">
      <c r="B249" s="77">
        <v>44131</v>
      </c>
      <c r="C249" s="170">
        <v>141</v>
      </c>
      <c r="D249" s="142">
        <f>'Calabria-main'!J250-'Calabria-main'!J249</f>
        <v>3</v>
      </c>
      <c r="E249" s="216">
        <v>234</v>
      </c>
      <c r="F249" s="143">
        <f>D249-D248</f>
        <v>1</v>
      </c>
      <c r="G249" s="143">
        <f>E249-E248</f>
        <v>54</v>
      </c>
      <c r="H249" s="143">
        <f>'Calabria-main'!L250-'Calabria-main'!L249</f>
        <v>2858</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4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18" customWidth="1"/>
    <col min="2" max="26" width="17.625" style="218" customWidth="1"/>
    <col min="27" max="16384" width="16.3516" style="218" customWidth="1"/>
  </cols>
  <sheetData>
    <row r="1" ht="74.55" customHeight="1"/>
    <row r="2" ht="42.3" customHeight="1">
      <c r="B2" t="s" s="219">
        <v>35</v>
      </c>
      <c r="C2" s="219"/>
      <c r="D2" s="219"/>
      <c r="E2" s="219"/>
      <c r="F2" s="219"/>
      <c r="G2" s="219"/>
      <c r="H2" s="219"/>
      <c r="I2" s="219"/>
      <c r="J2" s="219"/>
      <c r="K2" s="219"/>
      <c r="L2" s="219"/>
      <c r="M2" s="219"/>
      <c r="N2" s="219"/>
      <c r="O2" s="219"/>
      <c r="P2" s="219"/>
      <c r="Q2" s="219"/>
      <c r="R2" s="219"/>
      <c r="S2" s="219"/>
      <c r="T2" s="219"/>
      <c r="U2" s="219"/>
      <c r="V2" s="219"/>
      <c r="W2" s="219"/>
      <c r="X2" s="219"/>
      <c r="Y2" s="219"/>
      <c r="Z2" s="219"/>
    </row>
    <row r="3" ht="71.8" customHeight="1">
      <c r="B3" t="s" s="220">
        <v>1</v>
      </c>
      <c r="C3" t="s" s="221">
        <v>36</v>
      </c>
      <c r="D3" t="s" s="222">
        <v>37</v>
      </c>
      <c r="E3" t="s" s="223">
        <v>38</v>
      </c>
      <c r="F3" t="s" s="224">
        <v>39</v>
      </c>
      <c r="G3" t="s" s="225">
        <v>40</v>
      </c>
      <c r="H3" t="s" s="221">
        <v>41</v>
      </c>
      <c r="I3" t="s" s="222">
        <v>42</v>
      </c>
      <c r="J3" t="s" s="223">
        <v>43</v>
      </c>
      <c r="K3" t="s" s="226">
        <v>44</v>
      </c>
      <c r="L3" t="s" s="225">
        <v>45</v>
      </c>
      <c r="M3" t="s" s="221">
        <v>46</v>
      </c>
      <c r="N3" t="s" s="222">
        <v>47</v>
      </c>
      <c r="O3" t="s" s="223">
        <v>48</v>
      </c>
      <c r="P3" t="s" s="224">
        <v>49</v>
      </c>
      <c r="Q3" t="s" s="225">
        <v>50</v>
      </c>
      <c r="R3" t="s" s="221">
        <v>51</v>
      </c>
      <c r="S3" t="s" s="222">
        <v>52</v>
      </c>
      <c r="T3" t="s" s="223">
        <v>53</v>
      </c>
      <c r="U3" t="s" s="224">
        <v>54</v>
      </c>
      <c r="V3" t="s" s="225">
        <v>55</v>
      </c>
      <c r="W3" t="s" s="227">
        <v>56</v>
      </c>
      <c r="X3" t="s" s="227">
        <v>57</v>
      </c>
      <c r="Y3" t="s" s="227">
        <v>58</v>
      </c>
      <c r="Z3" t="s" s="227">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28">
        <f>AVERAGE(C4:V4)</f>
        <v>-0.35</v>
      </c>
      <c r="X4" s="228"/>
      <c r="Y4" s="228"/>
      <c r="Z4" s="228"/>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29">
        <f>AVERAGE(C5:V5)</f>
        <v>-4.25</v>
      </c>
      <c r="X5" s="229"/>
      <c r="Y5" s="229"/>
      <c r="Z5" s="229"/>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28">
        <f>AVERAGE(C6:V6)</f>
        <v>-2.8</v>
      </c>
      <c r="X6" s="228"/>
      <c r="Y6" s="228"/>
      <c r="Z6" s="228"/>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29">
        <f>AVERAGE(C7:V7)</f>
        <v>-3.55</v>
      </c>
      <c r="X7" s="229"/>
      <c r="Y7" s="229"/>
      <c r="Z7" s="229"/>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28">
        <f>AVERAGE(C8:V8)</f>
        <v>-3.8</v>
      </c>
      <c r="X8" s="228"/>
      <c r="Y8" s="228">
        <f>AVERAGE(W4:W8)</f>
        <v>-2.95</v>
      </c>
      <c r="Z8" s="228"/>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29">
        <f>AVERAGE(C9:V9)</f>
        <v>-3.3</v>
      </c>
      <c r="X9" s="229"/>
      <c r="Y9" s="229"/>
      <c r="Z9" s="229">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28">
        <f>AVERAGE(C10:V10)</f>
        <v>-9.300000000000001</v>
      </c>
      <c r="X10" s="228">
        <f>AVERAGE(W4:W10)</f>
        <v>-3.90714285714286</v>
      </c>
      <c r="Y10" s="228"/>
      <c r="Z10" s="228"/>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29">
        <f>AVERAGE(C11:V11)</f>
        <v>-1.75</v>
      </c>
      <c r="X11" s="229"/>
      <c r="Y11" s="229"/>
      <c r="Z11" s="229"/>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28">
        <f>AVERAGE(C12:V12)</f>
        <v>-24.8</v>
      </c>
      <c r="X12" s="228"/>
      <c r="Y12" s="228"/>
      <c r="Z12" s="228"/>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29">
        <f>AVERAGE(C13:V13)</f>
        <v>-23.75</v>
      </c>
      <c r="X13" s="229"/>
      <c r="Y13" s="229"/>
      <c r="Z13" s="229"/>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28">
        <f>AVERAGE(C14:V14)</f>
        <v>-5</v>
      </c>
      <c r="X14" s="228"/>
      <c r="Y14" s="228"/>
      <c r="Z14" s="228"/>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29">
        <f>AVERAGE(C15:V15)</f>
        <v>-8.85</v>
      </c>
      <c r="X15" s="229"/>
      <c r="Y15" s="229">
        <f>AVERAGE(W11:W15)</f>
        <v>-12.83</v>
      </c>
      <c r="Z15" s="229"/>
    </row>
    <row r="16" ht="28" customHeight="1">
      <c r="B16" s="230">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28">
        <f>AVERAGE(C16:V16)</f>
        <v>-12.3</v>
      </c>
      <c r="X16" s="228"/>
      <c r="Y16" s="228"/>
      <c r="Z16" s="228">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1">
        <f>AVERAGE(C17:V17)</f>
        <v>-17.25</v>
      </c>
      <c r="X17" s="231">
        <f>AVERAGE(W11:W17)</f>
        <v>-13.3857142857143</v>
      </c>
      <c r="Y17" s="231"/>
      <c r="Z17" s="231"/>
    </row>
    <row r="18" ht="28" customHeight="1">
      <c r="B18" s="29">
        <v>43899</v>
      </c>
      <c r="C18" s="30">
        <v>-11</v>
      </c>
      <c r="D18" s="31">
        <v>-6</v>
      </c>
      <c r="E18" s="31">
        <v>-10</v>
      </c>
      <c r="F18" s="31">
        <v>-18</v>
      </c>
      <c r="G18" s="31">
        <v>-19</v>
      </c>
      <c r="H18" s="31">
        <v>-8</v>
      </c>
      <c r="I18" s="31">
        <v>-19</v>
      </c>
      <c r="J18" s="32">
        <v>-14</v>
      </c>
      <c r="K18" s="33">
        <v>-27</v>
      </c>
      <c r="L18" s="232">
        <v>-15</v>
      </c>
      <c r="M18" s="233">
        <v>-6</v>
      </c>
      <c r="N18" s="233">
        <v>-23</v>
      </c>
      <c r="O18" s="233">
        <v>-11</v>
      </c>
      <c r="P18" s="233">
        <v>-9</v>
      </c>
      <c r="Q18" s="233">
        <v>-14</v>
      </c>
      <c r="R18" s="233">
        <v>-15</v>
      </c>
      <c r="S18" s="233">
        <v>-14</v>
      </c>
      <c r="T18" s="233">
        <v>-13</v>
      </c>
      <c r="U18" s="233">
        <v>-14</v>
      </c>
      <c r="V18" s="234">
        <v>-18</v>
      </c>
      <c r="W18" s="235">
        <f>AVERAGE(C18:V18)</f>
        <v>-14.2</v>
      </c>
      <c r="X18" s="236"/>
      <c r="Y18" s="236"/>
      <c r="Z18" s="237"/>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38">
        <f>AVERAGE(C19:V19)</f>
        <v>-20.95</v>
      </c>
      <c r="X19" s="238"/>
      <c r="Y19" s="238"/>
      <c r="Z19" s="238"/>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28">
        <f>AVERAGE(C20:V20)</f>
        <v>-26.45</v>
      </c>
      <c r="X20" s="228"/>
      <c r="Y20" s="228"/>
      <c r="Z20" s="228"/>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29">
        <f>AVERAGE(C21:V21)</f>
        <v>-34.8</v>
      </c>
      <c r="X21" s="229"/>
      <c r="Y21" s="229"/>
      <c r="Z21" s="229"/>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6">
        <v>-36</v>
      </c>
      <c r="W22" s="228">
        <f>AVERAGE(C22:V22)</f>
        <v>-42.2</v>
      </c>
      <c r="X22" s="228"/>
      <c r="Y22" s="228">
        <f>AVERAGE(W18:W22)</f>
        <v>-27.72</v>
      </c>
      <c r="Z22" s="228"/>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7">
        <v>-60</v>
      </c>
      <c r="W23" s="229">
        <f>AVERAGE(C23:V23)</f>
        <v>-58.65</v>
      </c>
      <c r="X23" s="229"/>
      <c r="Y23" s="229"/>
      <c r="Z23" s="229">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6">
        <v>-76</v>
      </c>
      <c r="W24" s="228">
        <f>AVERAGE(C24:V24)</f>
        <v>-74.34999999999999</v>
      </c>
      <c r="X24" s="228">
        <f>AVERAGE(W18:W24)</f>
        <v>-38.8</v>
      </c>
      <c r="Y24" s="228"/>
      <c r="Z24" s="228"/>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7">
        <v>-42</v>
      </c>
      <c r="W25" s="229">
        <f>AVERAGE(C25:V25)</f>
        <v>-45.4</v>
      </c>
      <c r="X25" s="229"/>
      <c r="Y25" s="229"/>
      <c r="Z25" s="229"/>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6">
        <v>-47</v>
      </c>
      <c r="W26" s="228">
        <f>AVERAGE(C26:V26)</f>
        <v>-47.9</v>
      </c>
      <c r="X26" s="228"/>
      <c r="Y26" s="228"/>
      <c r="Z26" s="228"/>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7">
        <v>-47</v>
      </c>
      <c r="W27" s="229">
        <f>AVERAGE(C27:V27)</f>
        <v>-48.5</v>
      </c>
      <c r="X27" s="229"/>
      <c r="Y27" s="229"/>
      <c r="Z27" s="229"/>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6">
        <v>-49</v>
      </c>
      <c r="W28" s="228">
        <f>AVERAGE(C28:V28)</f>
        <v>-50.95</v>
      </c>
      <c r="X28" s="228"/>
      <c r="Y28" s="228"/>
      <c r="Z28" s="228"/>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39">
        <v>-51</v>
      </c>
      <c r="W29" s="240">
        <f>AVERAGE(C29:V29)</f>
        <v>-53.3</v>
      </c>
      <c r="X29" s="240"/>
      <c r="Y29" s="240">
        <f>AVERAGE(W25:W29)</f>
        <v>-49.21</v>
      </c>
      <c r="Z29" s="240"/>
    </row>
    <row r="30" ht="28" customHeight="1">
      <c r="B30" s="58">
        <v>43911</v>
      </c>
      <c r="C30" s="59">
        <v>-63</v>
      </c>
      <c r="D30" s="60">
        <v>-61</v>
      </c>
      <c r="E30" s="60">
        <v>-68</v>
      </c>
      <c r="F30" s="60">
        <v>-72</v>
      </c>
      <c r="G30" s="60">
        <v>-60</v>
      </c>
      <c r="H30" s="60">
        <v>-50</v>
      </c>
      <c r="I30" s="60">
        <v>-71</v>
      </c>
      <c r="J30" s="61">
        <v>-68</v>
      </c>
      <c r="K30" s="62">
        <v>-72</v>
      </c>
      <c r="L30" s="241">
        <v>-65</v>
      </c>
      <c r="M30" s="242">
        <v>-65</v>
      </c>
      <c r="N30" s="242">
        <v>-74</v>
      </c>
      <c r="O30" s="242">
        <v>-63</v>
      </c>
      <c r="P30" s="242">
        <v>-57</v>
      </c>
      <c r="Q30" s="242">
        <v>-66</v>
      </c>
      <c r="R30" s="242">
        <v>-63</v>
      </c>
      <c r="S30" s="242">
        <v>-68</v>
      </c>
      <c r="T30" s="242">
        <v>-68</v>
      </c>
      <c r="U30" s="242">
        <v>-78</v>
      </c>
      <c r="V30" s="243">
        <v>-66</v>
      </c>
      <c r="W30" s="244">
        <f>AVERAGE(C30:V30)</f>
        <v>-65.90000000000001</v>
      </c>
      <c r="X30" s="245"/>
      <c r="Y30" s="246"/>
      <c r="Z30" s="247">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48">
        <v>-79</v>
      </c>
      <c r="W31" s="249">
        <f>AVERAGE(C31:V31)</f>
        <v>-79.55</v>
      </c>
      <c r="X31" s="249">
        <f>AVERAGE(W25:W31)</f>
        <v>-55.9285714285714</v>
      </c>
      <c r="Y31" s="249"/>
      <c r="Z31" s="249"/>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6">
        <v>-52</v>
      </c>
      <c r="W32" s="228">
        <f>AVERAGE(C32:V32)</f>
        <v>-54.3</v>
      </c>
      <c r="X32" s="228"/>
      <c r="Y32" s="228"/>
      <c r="Z32" s="228"/>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7">
        <v>-51</v>
      </c>
      <c r="W33" s="229">
        <f>AVERAGE(C33:V33)</f>
        <v>-53.95</v>
      </c>
      <c r="X33" s="229"/>
      <c r="Y33" s="229"/>
      <c r="Z33" s="229"/>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6">
        <v>-52</v>
      </c>
      <c r="W34" s="228">
        <f>AVERAGE(C34:V34)</f>
        <v>-55.1</v>
      </c>
      <c r="X34" s="228"/>
      <c r="Y34" s="228"/>
      <c r="Z34" s="228"/>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7">
        <v>-60</v>
      </c>
      <c r="W35" s="229">
        <f>AVERAGE(C35:V35)</f>
        <v>-59.15</v>
      </c>
      <c r="X35" s="229"/>
      <c r="Y35" s="229"/>
      <c r="Z35" s="229"/>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6">
        <v>-62</v>
      </c>
      <c r="W36" s="228">
        <f>AVERAGE(C36:V36)</f>
        <v>-61.25</v>
      </c>
      <c r="X36" s="228"/>
      <c r="Y36" s="228">
        <f>AVERAGE(W32:W36)</f>
        <v>-56.75</v>
      </c>
      <c r="Z36" s="228"/>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7">
        <v>-70</v>
      </c>
      <c r="W37" s="229">
        <f>AVERAGE(C37:V37)</f>
        <v>-68.7</v>
      </c>
      <c r="X37" s="229"/>
      <c r="Y37" s="229"/>
      <c r="Z37" s="229">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6">
        <v>-81</v>
      </c>
      <c r="W38" s="228">
        <f>AVERAGE(C38:V38)</f>
        <v>-81.09999999999999</v>
      </c>
      <c r="X38" s="228">
        <f>AVERAGE(W32:W38)</f>
        <v>-61.9357142857143</v>
      </c>
      <c r="Y38" s="228"/>
      <c r="Z38" s="228"/>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7">
        <v>-61</v>
      </c>
      <c r="W39" s="229">
        <f>AVERAGE(C39:V39)</f>
        <v>-59.25</v>
      </c>
      <c r="X39" s="229"/>
      <c r="Y39" s="229"/>
      <c r="Z39" s="229"/>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6">
        <v>-61</v>
      </c>
      <c r="W40" s="228">
        <f>AVERAGE(C40:V40)</f>
        <v>-59.4</v>
      </c>
      <c r="X40" s="228"/>
      <c r="Y40" s="228"/>
      <c r="Z40" s="228"/>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7">
        <v>-61</v>
      </c>
      <c r="W41" s="229">
        <f>AVERAGE(C41:V41)</f>
        <v>-58.95</v>
      </c>
      <c r="X41" s="229"/>
      <c r="Y41" s="229"/>
      <c r="Z41" s="229"/>
    </row>
    <row r="42" ht="27" customHeight="1">
      <c r="B42" s="53">
        <v>43923</v>
      </c>
      <c r="C42" s="45">
        <v>-58</v>
      </c>
      <c r="D42" s="250">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6">
        <v>-61</v>
      </c>
      <c r="W42" s="228">
        <f>AVERAGE(C42:V42)</f>
        <v>-60.1</v>
      </c>
      <c r="X42" s="228"/>
      <c r="Y42" s="228"/>
      <c r="Z42" s="228"/>
    </row>
    <row r="43" ht="28" customHeight="1">
      <c r="B43" s="58">
        <v>43924</v>
      </c>
      <c r="C43" s="251">
        <v>-58</v>
      </c>
      <c r="D43" s="252">
        <v>-57</v>
      </c>
      <c r="E43" s="253">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7">
        <v>-61</v>
      </c>
      <c r="W43" s="229">
        <f>AVERAGE(C43:V43)</f>
        <v>-60.75</v>
      </c>
      <c r="X43" s="229"/>
      <c r="Y43" s="229">
        <f>AVERAGE(W39:W43)</f>
        <v>-59.69</v>
      </c>
      <c r="Z43" s="229"/>
    </row>
    <row r="44" ht="27" customHeight="1">
      <c r="B44" s="254">
        <v>43925</v>
      </c>
      <c r="C44" s="45">
        <v>-65</v>
      </c>
      <c r="D44" s="255">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6">
        <v>-68</v>
      </c>
      <c r="W44" s="228">
        <f>AVERAGE(C44:V44)</f>
        <v>-67.55</v>
      </c>
      <c r="X44" s="228"/>
      <c r="Y44" s="228"/>
      <c r="Z44" s="228">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6">
        <v>-79</v>
      </c>
      <c r="W45" s="229">
        <f>AVERAGE(C45:V45)</f>
        <v>-80</v>
      </c>
      <c r="X45" s="229">
        <f>AVERAGE(W39:W45)</f>
        <v>-63.7142857142857</v>
      </c>
      <c r="Y45" s="229"/>
      <c r="Z45" s="229"/>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7">
        <v>-56</v>
      </c>
      <c r="W46" s="228">
        <f>AVERAGE(C46:V46)</f>
        <v>-56.55</v>
      </c>
      <c r="X46" s="228"/>
      <c r="Y46" s="228"/>
      <c r="Z46" s="228"/>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58">
        <v>-56</v>
      </c>
      <c r="W47" s="229">
        <f>AVERAGE(C47:V47)</f>
        <v>-56.25</v>
      </c>
      <c r="X47" s="229"/>
      <c r="Y47" s="229"/>
      <c r="Z47" s="229"/>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7">
        <v>-54</v>
      </c>
      <c r="W48" s="228">
        <f>AVERAGE(C48:V48)</f>
        <v>-55.5</v>
      </c>
      <c r="X48" s="228"/>
      <c r="Y48" s="228"/>
      <c r="Z48" s="228"/>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58">
        <v>-55</v>
      </c>
      <c r="W49" s="229">
        <f>AVERAGE(C49:V49)</f>
        <v>-55.75</v>
      </c>
      <c r="X49" s="229"/>
      <c r="Y49" s="229"/>
      <c r="Z49" s="229"/>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7">
        <v>-60</v>
      </c>
      <c r="W50" s="228">
        <f>AVERAGE(C50:V50)</f>
        <v>-58.25</v>
      </c>
      <c r="X50" s="228"/>
      <c r="Y50" s="228">
        <f>AVERAGE(W46:W50)</f>
        <v>-56.46</v>
      </c>
      <c r="Z50" s="228"/>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58">
        <v>-68</v>
      </c>
      <c r="W51" s="229">
        <f>AVERAGE(C51:V51)</f>
        <v>-66.05</v>
      </c>
      <c r="X51" s="229"/>
      <c r="Y51" s="229"/>
      <c r="Z51" s="229">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7">
        <v>-89</v>
      </c>
      <c r="W52" s="228">
        <f>AVERAGE(C52:V52)</f>
        <v>-87.3</v>
      </c>
      <c r="X52" s="228">
        <f>AVERAGE(W46:W52)</f>
        <v>-62.2357142857143</v>
      </c>
      <c r="Y52" s="228"/>
      <c r="Z52" s="228"/>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58">
        <v>-93</v>
      </c>
      <c r="W53" s="229">
        <f>AVERAGE(C53:V53)</f>
        <v>-91.3</v>
      </c>
      <c r="X53" s="229"/>
      <c r="Y53" s="229"/>
      <c r="Z53" s="229"/>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7">
        <v>-56</v>
      </c>
      <c r="W54" s="228">
        <f>AVERAGE(C54:V54)</f>
        <v>-56.5</v>
      </c>
      <c r="X54" s="228"/>
      <c r="Y54" s="228"/>
      <c r="Z54" s="228"/>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58">
        <v>-50</v>
      </c>
      <c r="W55" s="229">
        <f>AVERAGE(C55:V55)</f>
        <v>-52.65</v>
      </c>
      <c r="X55" s="229"/>
      <c r="Y55" s="229"/>
      <c r="Z55" s="229"/>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7">
        <v>-50</v>
      </c>
      <c r="W56" s="228">
        <f>AVERAGE(C56:V56)</f>
        <v>-52.9</v>
      </c>
      <c r="X56" s="228"/>
      <c r="Y56" s="228"/>
      <c r="Z56" s="228"/>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58">
        <v>-51</v>
      </c>
      <c r="W57" s="229">
        <f>AVERAGE(C57:V57)</f>
        <v>-53.75</v>
      </c>
      <c r="X57" s="229"/>
      <c r="Y57" s="229">
        <f>AVERAGE(W53:W57)</f>
        <v>-61.42</v>
      </c>
      <c r="Z57" s="229"/>
    </row>
    <row r="58" ht="27" customHeight="1">
      <c r="B58" s="259">
        <v>43939</v>
      </c>
      <c r="C58" s="80">
        <v>-60</v>
      </c>
      <c r="D58" s="81">
        <v>-58</v>
      </c>
      <c r="E58" s="81">
        <v>-64</v>
      </c>
      <c r="F58" s="81">
        <v>-69</v>
      </c>
      <c r="G58" s="260">
        <v>-59</v>
      </c>
      <c r="H58" s="81">
        <v>-51</v>
      </c>
      <c r="I58" s="81">
        <v>-67</v>
      </c>
      <c r="J58" s="81">
        <v>-63</v>
      </c>
      <c r="K58" s="81">
        <v>-68</v>
      </c>
      <c r="L58" s="81">
        <v>-63</v>
      </c>
      <c r="M58" s="81">
        <v>-62</v>
      </c>
      <c r="N58" s="81">
        <v>-71</v>
      </c>
      <c r="O58" s="81">
        <v>-60</v>
      </c>
      <c r="P58" s="81">
        <v>-52</v>
      </c>
      <c r="Q58" s="81">
        <v>-61</v>
      </c>
      <c r="R58" s="81">
        <v>-63</v>
      </c>
      <c r="S58" s="81">
        <v>-68</v>
      </c>
      <c r="T58" s="81">
        <v>-66</v>
      </c>
      <c r="U58" s="81">
        <v>-79</v>
      </c>
      <c r="V58" s="257">
        <v>-63</v>
      </c>
      <c r="W58" s="228">
        <f>AVERAGE(C58:V58)</f>
        <v>-63.35</v>
      </c>
      <c r="X58" s="228"/>
      <c r="Y58" s="228"/>
      <c r="Z58" s="228">
        <f>AVERAGE(W58:W59)</f>
        <v>-71.075</v>
      </c>
    </row>
    <row r="59" ht="28" customHeight="1">
      <c r="B59" s="261">
        <v>43940</v>
      </c>
      <c r="C59" s="90">
        <v>-79</v>
      </c>
      <c r="D59" s="84">
        <v>-75</v>
      </c>
      <c r="E59" s="84">
        <v>-82</v>
      </c>
      <c r="F59" s="262">
        <v>-83</v>
      </c>
      <c r="G59" s="252">
        <v>-72</v>
      </c>
      <c r="H59" s="263">
        <v>-65</v>
      </c>
      <c r="I59" s="84">
        <v>-80</v>
      </c>
      <c r="J59" s="84">
        <v>-78</v>
      </c>
      <c r="K59" s="84">
        <v>-81</v>
      </c>
      <c r="L59" s="84">
        <v>-75</v>
      </c>
      <c r="M59" s="84">
        <v>-80</v>
      </c>
      <c r="N59" s="84">
        <v>-84</v>
      </c>
      <c r="O59" s="84">
        <v>-78</v>
      </c>
      <c r="P59" s="84">
        <v>-76</v>
      </c>
      <c r="Q59" s="84">
        <v>-84</v>
      </c>
      <c r="R59" s="84">
        <v>-73</v>
      </c>
      <c r="S59" s="84">
        <v>-83</v>
      </c>
      <c r="T59" s="84">
        <v>-78</v>
      </c>
      <c r="U59" s="84">
        <v>-92</v>
      </c>
      <c r="V59" s="258">
        <v>-78</v>
      </c>
      <c r="W59" s="229">
        <f>AVERAGE(C59:V59)</f>
        <v>-78.8</v>
      </c>
      <c r="X59" s="229">
        <f>AVERAGE(W53:W59)</f>
        <v>-64.1785714285714</v>
      </c>
      <c r="Y59" s="229"/>
      <c r="Z59" s="229"/>
    </row>
    <row r="60" ht="27" customHeight="1">
      <c r="B60" s="264">
        <v>43941</v>
      </c>
      <c r="C60" s="80">
        <v>-48</v>
      </c>
      <c r="D60" s="81">
        <v>-48</v>
      </c>
      <c r="E60" s="81">
        <v>-54</v>
      </c>
      <c r="F60" s="81">
        <v>-61</v>
      </c>
      <c r="G60" s="265">
        <v>-45</v>
      </c>
      <c r="H60" s="81">
        <v>-39</v>
      </c>
      <c r="I60" s="81">
        <v>-58</v>
      </c>
      <c r="J60" s="81">
        <v>-49</v>
      </c>
      <c r="K60" s="81">
        <v>-55</v>
      </c>
      <c r="L60" s="81">
        <v>-51</v>
      </c>
      <c r="M60" s="81">
        <v>-51</v>
      </c>
      <c r="N60" s="81">
        <v>-59</v>
      </c>
      <c r="O60" s="81">
        <v>-53</v>
      </c>
      <c r="P60" s="81">
        <v>-40</v>
      </c>
      <c r="Q60" s="81">
        <v>-54</v>
      </c>
      <c r="R60" s="81">
        <v>-48</v>
      </c>
      <c r="S60" s="81">
        <v>-49</v>
      </c>
      <c r="T60" s="81">
        <v>-49</v>
      </c>
      <c r="U60" s="81">
        <v>-65</v>
      </c>
      <c r="V60" s="257">
        <v>-48</v>
      </c>
      <c r="W60" s="228">
        <f>AVERAGE(C60:V60)</f>
        <v>-51.2</v>
      </c>
      <c r="X60" s="228"/>
      <c r="Y60" s="228"/>
      <c r="Z60" s="228"/>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58">
        <v>-47</v>
      </c>
      <c r="W61" s="229">
        <f>AVERAGE(C61:V61)</f>
        <v>-50.75</v>
      </c>
      <c r="X61" s="229"/>
      <c r="Y61" s="229"/>
      <c r="Z61" s="229"/>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7">
        <v>-46</v>
      </c>
      <c r="W62" s="228">
        <f>AVERAGE(C62:V62)</f>
        <v>-50.35</v>
      </c>
      <c r="X62" s="228"/>
      <c r="Y62" s="228"/>
      <c r="Z62" s="228"/>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58">
        <v>-45</v>
      </c>
      <c r="W63" s="229">
        <f>AVERAGE(C63:V63)</f>
        <v>-50.3</v>
      </c>
      <c r="X63" s="229"/>
      <c r="Y63" s="229"/>
      <c r="Z63" s="229"/>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7">
        <v>-47</v>
      </c>
      <c r="W64" s="228">
        <f>AVERAGE(C64:V64)</f>
        <v>-50.2</v>
      </c>
      <c r="X64" s="228"/>
      <c r="Y64" s="228">
        <f>AVERAGE(W60:W64)</f>
        <v>-50.56</v>
      </c>
      <c r="Z64" s="228"/>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58">
        <v>-79</v>
      </c>
      <c r="W65" s="229">
        <f>AVERAGE(C65:V65)</f>
        <v>-79.09999999999999</v>
      </c>
      <c r="X65" s="229"/>
      <c r="Y65" s="229"/>
      <c r="Z65" s="229">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7">
        <v>-74</v>
      </c>
      <c r="W66" s="228">
        <f>AVERAGE(C66:V66)</f>
        <v>-75.90000000000001</v>
      </c>
      <c r="X66" s="228">
        <f>AVERAGE(W60:W66)</f>
        <v>-58.2571428571429</v>
      </c>
      <c r="Y66" s="228"/>
      <c r="Z66" s="228"/>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58">
        <v>-42</v>
      </c>
      <c r="W67" s="229">
        <f>AVERAGE(C67:V67)</f>
        <v>-46.05</v>
      </c>
      <c r="X67" s="229"/>
      <c r="Y67" s="229"/>
      <c r="Z67" s="229"/>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7">
        <v>-41</v>
      </c>
      <c r="W68" s="228">
        <f>AVERAGE(C68:V68)</f>
        <v>-46.5</v>
      </c>
      <c r="X68" s="228"/>
      <c r="Y68" s="228"/>
      <c r="Z68" s="228"/>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58">
        <v>-40</v>
      </c>
      <c r="W69" s="229">
        <f>AVERAGE(C69:V69)</f>
        <v>-45.55</v>
      </c>
      <c r="X69" s="229"/>
      <c r="Y69" s="229"/>
      <c r="Z69" s="229"/>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7">
        <v>-42</v>
      </c>
      <c r="W70" s="228">
        <f>AVERAGE(C70:V70)</f>
        <v>-45.25</v>
      </c>
      <c r="X70" s="228"/>
      <c r="Y70" s="228"/>
      <c r="Z70" s="228"/>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58">
        <v>-91</v>
      </c>
      <c r="W71" s="229">
        <f>AVERAGE(C71:V71)</f>
        <v>-88.65000000000001</v>
      </c>
      <c r="X71" s="229"/>
      <c r="Y71" s="229">
        <f>AVERAGE(W67:W71)</f>
        <v>-54.4</v>
      </c>
      <c r="Z71" s="229"/>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7">
        <v>-60</v>
      </c>
      <c r="W72" s="228">
        <f>AVERAGE(C72:V72)</f>
        <v>-59.95</v>
      </c>
      <c r="X72" s="228"/>
      <c r="Y72" s="228"/>
      <c r="Z72" s="228">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6">
        <v>-70</v>
      </c>
      <c r="W73" s="231">
        <f>AVERAGE(C73:V73)</f>
        <v>-72.8</v>
      </c>
      <c r="X73" s="231">
        <f>AVERAGE(W67:W73)</f>
        <v>-57.8214285714286</v>
      </c>
      <c r="Y73" s="231"/>
      <c r="Z73" s="231"/>
    </row>
    <row r="74" ht="28" customHeight="1">
      <c r="B74" s="85">
        <v>43955</v>
      </c>
      <c r="C74" s="94">
        <v>-28</v>
      </c>
      <c r="D74" s="95">
        <v>-27</v>
      </c>
      <c r="E74" s="95">
        <v>-28</v>
      </c>
      <c r="F74" s="95">
        <v>-29</v>
      </c>
      <c r="G74" s="95">
        <v>-27</v>
      </c>
      <c r="H74" s="95">
        <v>-24</v>
      </c>
      <c r="I74" s="95">
        <v>-37</v>
      </c>
      <c r="J74" s="95">
        <v>-31</v>
      </c>
      <c r="K74" s="95">
        <v>-35</v>
      </c>
      <c r="L74" s="267">
        <v>-32</v>
      </c>
      <c r="M74" s="268">
        <v>-30</v>
      </c>
      <c r="N74" s="268">
        <v>-34</v>
      </c>
      <c r="O74" s="268">
        <v>-23</v>
      </c>
      <c r="P74" s="268">
        <v>-23</v>
      </c>
      <c r="Q74" s="268">
        <v>-29</v>
      </c>
      <c r="R74" s="268">
        <v>-29</v>
      </c>
      <c r="S74" s="268">
        <v>-36</v>
      </c>
      <c r="T74" s="268">
        <v>-27</v>
      </c>
      <c r="U74" s="268">
        <v>-43</v>
      </c>
      <c r="V74" s="269">
        <v>-28</v>
      </c>
      <c r="W74" s="235">
        <f>AVERAGE(C74:V74)</f>
        <v>-30</v>
      </c>
      <c r="X74" s="236"/>
      <c r="Y74" s="236"/>
      <c r="Z74" s="237"/>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0">
        <v>-25</v>
      </c>
      <c r="W75" s="238">
        <f>AVERAGE(C75:V75)</f>
        <v>-26.9</v>
      </c>
      <c r="X75" s="238"/>
      <c r="Y75" s="238"/>
      <c r="Z75" s="238"/>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7">
        <v>-25</v>
      </c>
      <c r="W76" s="228">
        <f>AVERAGE(C76:V76)</f>
        <v>-27.05</v>
      </c>
      <c r="X76" s="228"/>
      <c r="Y76" s="228"/>
      <c r="Z76" s="228"/>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58">
        <v>-24</v>
      </c>
      <c r="W77" s="229">
        <f>AVERAGE(C77:V77)</f>
        <v>-27.75</v>
      </c>
      <c r="X77" s="229"/>
      <c r="Y77" s="229"/>
      <c r="Z77" s="229"/>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7">
        <v>-26</v>
      </c>
      <c r="W78" s="228">
        <f>AVERAGE(C78:V78)</f>
        <v>-29.05</v>
      </c>
      <c r="X78" s="228"/>
      <c r="Y78" s="228">
        <f>AVERAGE(W74:W78)</f>
        <v>-28.15</v>
      </c>
      <c r="Z78" s="228"/>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58">
        <v>-32</v>
      </c>
      <c r="W79" s="229">
        <f>AVERAGE(C79:V79)</f>
        <v>-33</v>
      </c>
      <c r="X79" s="229"/>
      <c r="Y79" s="229"/>
      <c r="Z79" s="229">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7">
        <v>-48</v>
      </c>
      <c r="W80" s="228">
        <f>AVERAGE(C80:V80)</f>
        <v>-45.95</v>
      </c>
      <c r="X80" s="228">
        <f>AVERAGE(W74:W80)</f>
        <v>-31.3857142857143</v>
      </c>
      <c r="Y80" s="228"/>
      <c r="Z80" s="228"/>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58">
        <v>-24</v>
      </c>
      <c r="W81" s="229">
        <f>AVERAGE(C81:V81)</f>
        <v>-25.35</v>
      </c>
      <c r="X81" s="229"/>
      <c r="Y81" s="229"/>
      <c r="Z81" s="229"/>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7">
        <v>-20</v>
      </c>
      <c r="W82" s="228">
        <f>AVERAGE(C82:V82)</f>
        <v>-21.55</v>
      </c>
      <c r="X82" s="228"/>
      <c r="Y82" s="228"/>
      <c r="Z82" s="228"/>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58">
        <v>-20</v>
      </c>
      <c r="W83" s="229">
        <f>AVERAGE(C83:V83)</f>
        <v>-22.55</v>
      </c>
      <c r="X83" s="229"/>
      <c r="Y83" s="229"/>
      <c r="Z83" s="229"/>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7">
        <v>-22</v>
      </c>
      <c r="W84" s="228">
        <f>AVERAGE(C84:V84)</f>
        <v>-24.15</v>
      </c>
      <c r="X84" s="228"/>
      <c r="Y84" s="228"/>
      <c r="Z84" s="228"/>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58">
        <v>-25</v>
      </c>
      <c r="W85" s="229">
        <f>AVERAGE(C85:V85)</f>
        <v>-26.05</v>
      </c>
      <c r="X85" s="229"/>
      <c r="Y85" s="229">
        <f>AVERAGE(W81:W85)</f>
        <v>-23.93</v>
      </c>
      <c r="Z85" s="229"/>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7">
        <v>-30</v>
      </c>
      <c r="W86" s="228">
        <f>AVERAGE(C86:V86)</f>
        <v>-30.05</v>
      </c>
      <c r="X86" s="228"/>
      <c r="Y86" s="228"/>
      <c r="Z86" s="228">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6">
        <v>-44</v>
      </c>
      <c r="W87" s="231">
        <f>AVERAGE(C87:V87)</f>
        <v>-40.7</v>
      </c>
      <c r="X87" s="231">
        <f>AVERAGE(W81:W87)</f>
        <v>-27.2</v>
      </c>
      <c r="Y87" s="231"/>
      <c r="Z87" s="231"/>
    </row>
    <row r="88" ht="28" customHeight="1">
      <c r="B88" s="85">
        <v>43969</v>
      </c>
      <c r="C88" s="94">
        <v>-16</v>
      </c>
      <c r="D88" s="95">
        <v>-11</v>
      </c>
      <c r="E88" s="95">
        <v>-9</v>
      </c>
      <c r="F88" s="95">
        <v>-8</v>
      </c>
      <c r="G88" s="95">
        <v>-15</v>
      </c>
      <c r="H88" s="95">
        <v>-12</v>
      </c>
      <c r="I88" s="95">
        <v>-20</v>
      </c>
      <c r="J88" s="95">
        <v>-18</v>
      </c>
      <c r="K88" s="95">
        <v>-20</v>
      </c>
      <c r="L88" s="267">
        <v>-13</v>
      </c>
      <c r="M88" s="268">
        <v>-19</v>
      </c>
      <c r="N88" s="268">
        <v>-18</v>
      </c>
      <c r="O88" s="268">
        <v>-2</v>
      </c>
      <c r="P88" s="268">
        <v>-13</v>
      </c>
      <c r="Q88" s="268">
        <v>-12</v>
      </c>
      <c r="R88" s="268">
        <v>-15</v>
      </c>
      <c r="S88" s="268">
        <v>-25</v>
      </c>
      <c r="T88" s="268">
        <v>-12</v>
      </c>
      <c r="U88" s="268">
        <v>-26</v>
      </c>
      <c r="V88" s="269">
        <v>-14</v>
      </c>
      <c r="W88" s="235">
        <f>AVERAGE(C88:V88)</f>
        <v>-14.9</v>
      </c>
      <c r="X88" s="236"/>
      <c r="Y88" s="236"/>
      <c r="Z88" s="237"/>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0">
        <v>-15</v>
      </c>
      <c r="W89" s="238">
        <f>AVERAGE(C89:V89)</f>
        <v>-14.7</v>
      </c>
      <c r="X89" s="238"/>
      <c r="Y89" s="238"/>
      <c r="Z89" s="238"/>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7">
        <v>-13</v>
      </c>
      <c r="W90" s="228">
        <f>AVERAGE(C90:V90)</f>
        <v>-14.55</v>
      </c>
      <c r="X90" s="271"/>
      <c r="Y90" s="272"/>
      <c r="Z90" s="272"/>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58">
        <v>-16</v>
      </c>
      <c r="W91" s="229">
        <f>AVERAGE(C91:V91)</f>
        <v>-16.35</v>
      </c>
      <c r="X91" s="273"/>
      <c r="Y91" s="274"/>
      <c r="Z91" s="275"/>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7">
        <v>-16</v>
      </c>
      <c r="W92" s="228">
        <f>AVERAGE(C92:V92)</f>
        <v>-16.3</v>
      </c>
      <c r="X92" s="276"/>
      <c r="Y92" s="228">
        <f>AVERAGE(W88:W92)</f>
        <v>-15.36</v>
      </c>
      <c r="Z92" s="277"/>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58">
        <v>-14</v>
      </c>
      <c r="W93" s="229">
        <f>AVERAGE(C93:V93)</f>
        <v>-12.4</v>
      </c>
      <c r="X93" s="278"/>
      <c r="Y93" s="279"/>
      <c r="Z93" s="229">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7">
        <v>-20</v>
      </c>
      <c r="W94" s="228">
        <f>AVERAGE(C94:V94)</f>
        <v>-15.45</v>
      </c>
      <c r="X94" s="228">
        <f>AVERAGE(W88:W94)</f>
        <v>-14.95</v>
      </c>
      <c r="Y94" s="280"/>
      <c r="Z94" s="272"/>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58">
        <v>-13</v>
      </c>
      <c r="W95" s="229">
        <f>AVERAGE(C95:V95)</f>
        <v>-12.1</v>
      </c>
      <c r="X95" s="281"/>
      <c r="Y95" s="275"/>
      <c r="Z95" s="275"/>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7">
        <v>-11</v>
      </c>
      <c r="W96" s="228">
        <f>AVERAGE(C96:V96)</f>
        <v>-8.4</v>
      </c>
      <c r="X96" s="280"/>
      <c r="Y96" s="282"/>
      <c r="Z96" s="282"/>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58">
        <v>-10</v>
      </c>
      <c r="W97" s="229">
        <f>AVERAGE(C97:V97)</f>
        <v>-7.3</v>
      </c>
      <c r="X97" s="273"/>
      <c r="Y97" s="275"/>
      <c r="Z97" s="275"/>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7">
        <v>-12</v>
      </c>
      <c r="W98" s="228">
        <f>AVERAGE(C98:V98)</f>
        <v>-9.6</v>
      </c>
      <c r="X98" s="280"/>
      <c r="Y98" s="283"/>
      <c r="Z98" s="282"/>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58">
        <v>-12</v>
      </c>
      <c r="W99" s="229">
        <f>AVERAGE(C99:V99)</f>
        <v>-11.2</v>
      </c>
      <c r="X99" s="284"/>
      <c r="Y99" s="229">
        <f>AVERAGE(W95:W99)</f>
        <v>-9.720000000000001</v>
      </c>
      <c r="Z99" s="278"/>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7">
        <v>-9</v>
      </c>
      <c r="W100" s="228">
        <f>AVERAGE(C100:V100)</f>
        <v>-7.7</v>
      </c>
      <c r="X100" s="277"/>
      <c r="Y100" s="285"/>
      <c r="Z100" s="228">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58">
        <v>-18</v>
      </c>
      <c r="W101" s="229">
        <f>AVERAGE(C101:V101)</f>
        <v>-15.35</v>
      </c>
      <c r="X101" s="229">
        <f>AVERAGE(W95:W101)</f>
        <v>-10.2357142857143</v>
      </c>
      <c r="Y101" s="273"/>
      <c r="Z101" s="286"/>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7">
        <v>-29</v>
      </c>
      <c r="W102" s="228">
        <f>AVERAGE(C102:V102)</f>
        <v>-17</v>
      </c>
      <c r="X102" s="271"/>
      <c r="Y102" s="282"/>
      <c r="Z102" s="282"/>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6">
        <v>-65</v>
      </c>
      <c r="W103" s="231">
        <f>AVERAGE(C103:V103)</f>
        <v>-52.55</v>
      </c>
      <c r="X103" s="287"/>
      <c r="Y103" s="288"/>
      <c r="Z103" s="288"/>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89">
        <v>-4</v>
      </c>
      <c r="W104" s="290">
        <f>AVERAGE(C104:V104)</f>
        <v>1.2</v>
      </c>
      <c r="X104" s="291"/>
      <c r="Y104" s="292"/>
      <c r="Z104" s="293"/>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0">
        <v>-6</v>
      </c>
      <c r="W105" s="238">
        <f>AVERAGE(C105:V105)</f>
        <v>-1.55</v>
      </c>
      <c r="X105" s="294"/>
      <c r="Y105" s="295"/>
      <c r="Z105" s="296"/>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7">
        <v>-6</v>
      </c>
      <c r="W106" s="228">
        <f>AVERAGE(C106:V106)</f>
        <v>-2.55</v>
      </c>
      <c r="X106" s="276"/>
      <c r="Y106" s="228">
        <f>AVERAGE(W102:W106)</f>
        <v>-14.49</v>
      </c>
      <c r="Z106" s="277"/>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58">
        <v>-1</v>
      </c>
      <c r="W107" s="229">
        <f>AVERAGE(C107:V107)</f>
        <v>7.35</v>
      </c>
      <c r="X107" s="278"/>
      <c r="Y107" s="279"/>
      <c r="Z107" s="229">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7">
        <v>-15</v>
      </c>
      <c r="W108" s="228">
        <f>AVERAGE(C108:V108)</f>
        <v>5.7</v>
      </c>
      <c r="X108" s="228">
        <f>AVERAGE(W102:W108)</f>
        <v>-8.485714285714289</v>
      </c>
      <c r="Y108" s="280"/>
      <c r="Z108" s="272"/>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58">
        <v>-6</v>
      </c>
      <c r="W109" s="229">
        <f>AVERAGE(C109:V109)</f>
        <v>-1.1</v>
      </c>
      <c r="X109" s="281"/>
      <c r="Y109" s="275"/>
      <c r="Z109" s="275"/>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7">
        <v>-4</v>
      </c>
      <c r="W110" s="228">
        <f>AVERAGE(C110:V110)</f>
        <v>2.05</v>
      </c>
      <c r="X110" s="280"/>
      <c r="Y110" s="282"/>
      <c r="Z110" s="282"/>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58">
        <v>-4</v>
      </c>
      <c r="W111" s="229">
        <f>AVERAGE(C111:V111)</f>
        <v>2.05</v>
      </c>
      <c r="X111" s="273"/>
      <c r="Y111" s="275"/>
      <c r="Z111" s="275"/>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7">
        <v>-4</v>
      </c>
      <c r="W112" s="228">
        <f>AVERAGE(C112:V112)</f>
        <v>0.9</v>
      </c>
      <c r="X112" s="280"/>
      <c r="Y112" s="283"/>
      <c r="Z112" s="282"/>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58">
        <v>-10</v>
      </c>
      <c r="W113" s="229">
        <f>AVERAGE(C113:V113)</f>
        <v>-8.050000000000001</v>
      </c>
      <c r="X113" s="284"/>
      <c r="Y113" s="229">
        <f>AVERAGE(W109:W113)</f>
        <v>-0.83</v>
      </c>
      <c r="Z113" s="278"/>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7">
        <v>3</v>
      </c>
      <c r="W114" s="228">
        <f>AVERAGE(C114:V114)</f>
        <v>6</v>
      </c>
      <c r="X114" s="297"/>
      <c r="Y114" s="228"/>
      <c r="Z114" s="228">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58">
        <v>-4</v>
      </c>
      <c r="W115" s="229">
        <f>AVERAGE(C115:V115)</f>
        <v>13.05</v>
      </c>
      <c r="X115" s="229">
        <f>AVERAGE(W109:W115)</f>
        <v>2.12857142857143</v>
      </c>
      <c r="Y115" s="229"/>
      <c r="Z115" s="281"/>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7">
        <v>-8</v>
      </c>
      <c r="W116" s="228">
        <f>AVERAGE(C116:V116)</f>
        <v>-2.9</v>
      </c>
      <c r="X116" s="228"/>
      <c r="Y116" s="228"/>
      <c r="Z116" s="280"/>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58">
        <v>-2</v>
      </c>
      <c r="W117" s="229">
        <f>AVERAGE(C117:V117)</f>
        <v>4.9</v>
      </c>
      <c r="X117" s="229"/>
      <c r="Y117" s="229"/>
      <c r="Z117" s="273"/>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7">
        <v>-1</v>
      </c>
      <c r="W118" s="228">
        <f>AVERAGE(C118:V118)</f>
        <v>5.15</v>
      </c>
      <c r="X118" s="228"/>
      <c r="Y118" s="228"/>
      <c r="Z118" s="280"/>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58">
        <v>-3</v>
      </c>
      <c r="W119" s="229">
        <f>AVERAGE(C119:V119)</f>
        <v>3.7</v>
      </c>
      <c r="X119" s="229"/>
      <c r="Y119" s="229"/>
      <c r="Z119" s="273"/>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7">
        <v>-2</v>
      </c>
      <c r="W120" s="228">
        <f>AVERAGE(C120:V120)</f>
        <v>4.9</v>
      </c>
      <c r="X120" s="228"/>
      <c r="Y120" s="228">
        <f>AVERAGE(W116:W120)</f>
        <v>3.15</v>
      </c>
      <c r="Z120" s="277"/>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58">
        <v>5</v>
      </c>
      <c r="W121" s="229">
        <f>AVERAGE(C121:V121)</f>
        <v>14.75</v>
      </c>
      <c r="X121" s="229"/>
      <c r="Y121" s="229"/>
      <c r="Z121" s="229">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7">
        <v>15</v>
      </c>
      <c r="W122" s="228">
        <f>AVERAGE(C122:V122)</f>
        <v>27.15</v>
      </c>
      <c r="X122" s="228">
        <f>AVERAGE(W116:W122)</f>
        <v>8.235714285714289</v>
      </c>
      <c r="Y122" s="228"/>
      <c r="Z122" s="271"/>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58">
        <v>-2</v>
      </c>
      <c r="W123" s="229">
        <f>AVERAGE(C123:V123)</f>
        <v>5.75</v>
      </c>
      <c r="X123" s="229"/>
      <c r="Y123" s="229"/>
      <c r="Z123" s="273"/>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7">
        <v>0</v>
      </c>
      <c r="W124" s="228">
        <f>AVERAGE(C124:V124)</f>
        <v>8.15</v>
      </c>
      <c r="X124" s="228"/>
      <c r="Y124" s="228"/>
      <c r="Z124" s="280"/>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58">
        <v>1</v>
      </c>
      <c r="W125" s="229">
        <f>AVERAGE(C125:V125)</f>
        <v>8.550000000000001</v>
      </c>
      <c r="X125" s="229"/>
      <c r="Y125" s="229"/>
      <c r="Z125" s="273"/>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7">
        <v>-2</v>
      </c>
      <c r="W126" s="228">
        <f>AVERAGE(C126:V126)</f>
        <v>7.05</v>
      </c>
      <c r="X126" s="228"/>
      <c r="Y126" s="228"/>
      <c r="Z126" s="280"/>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58">
        <v>0</v>
      </c>
      <c r="W127" s="229">
        <f>AVERAGE(C127:V127)</f>
        <v>8.35</v>
      </c>
      <c r="X127" s="229"/>
      <c r="Y127" s="229">
        <f>AVERAGE(W123:W127)</f>
        <v>7.57</v>
      </c>
      <c r="Z127" s="278"/>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7">
        <v>7</v>
      </c>
      <c r="W128" s="228">
        <f>AVERAGE(C128:V128)</f>
        <v>19.05</v>
      </c>
      <c r="X128" s="228"/>
      <c r="Y128" s="228"/>
      <c r="Z128" s="228">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58">
        <v>15</v>
      </c>
      <c r="W129" s="229">
        <f>AVERAGE(C129:V129)</f>
        <v>31.65</v>
      </c>
      <c r="X129" s="229">
        <f>AVERAGE(W123:W129)</f>
        <v>12.65</v>
      </c>
      <c r="Y129" s="229"/>
      <c r="Z129" s="281"/>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7">
        <v>-1</v>
      </c>
      <c r="W130" s="228">
        <f>AVERAGE(C130:V130)</f>
        <v>9.35</v>
      </c>
      <c r="X130" s="228"/>
      <c r="Y130" s="228"/>
      <c r="Z130" s="280"/>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58">
        <v>2</v>
      </c>
      <c r="W131" s="229">
        <f>AVERAGE(C131:V131)</f>
        <v>10.35</v>
      </c>
      <c r="X131" s="229"/>
      <c r="Y131" s="229"/>
      <c r="Z131" s="273"/>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7">
        <v>2</v>
      </c>
      <c r="W132" s="228">
        <f>AVERAGE(C132:V132)</f>
        <v>11.75</v>
      </c>
      <c r="X132" s="228"/>
      <c r="Y132" s="228"/>
      <c r="Z132" s="280"/>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58">
        <v>1</v>
      </c>
      <c r="W133" s="229">
        <f>AVERAGE(C133:V133)</f>
        <v>9.300000000000001</v>
      </c>
      <c r="X133" s="229"/>
      <c r="Y133" s="229"/>
      <c r="Z133" s="273"/>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7">
        <v>-1</v>
      </c>
      <c r="W134" s="228">
        <f>AVERAGE(C134:V134)</f>
        <v>8.949999999999999</v>
      </c>
      <c r="X134" s="228"/>
      <c r="Y134" s="228">
        <f>AVERAGE(W130:W134)</f>
        <v>9.94</v>
      </c>
      <c r="Z134" s="277"/>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58">
        <v>5</v>
      </c>
      <c r="W135" s="229">
        <f>AVERAGE(C135:V135)</f>
        <v>18</v>
      </c>
      <c r="X135" s="229"/>
      <c r="Y135" s="229"/>
      <c r="Z135" s="229">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7">
        <v>15</v>
      </c>
      <c r="W136" s="228">
        <f>AVERAGE(C136:V136)</f>
        <v>32.35</v>
      </c>
      <c r="X136" s="228">
        <f>AVERAGE(W130:W136)</f>
        <v>14.2928571428571</v>
      </c>
      <c r="Y136" s="228"/>
      <c r="Z136" s="271"/>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58">
        <v>0</v>
      </c>
      <c r="W137" s="229">
        <f>AVERAGE(C137:V137)</f>
        <v>8.800000000000001</v>
      </c>
      <c r="X137" s="229"/>
      <c r="Y137" s="229"/>
      <c r="Z137" s="273"/>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7">
        <v>2</v>
      </c>
      <c r="W138" s="228">
        <f>AVERAGE(C138:V138)</f>
        <v>13</v>
      </c>
      <c r="X138" s="228"/>
      <c r="Y138" s="228"/>
      <c r="Z138" s="280"/>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58">
        <v>3</v>
      </c>
      <c r="W139" s="229">
        <f>AVERAGE(C139:V139)</f>
        <v>14</v>
      </c>
      <c r="X139" s="229"/>
      <c r="Y139" s="229"/>
      <c r="Z139" s="273"/>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7">
        <v>2</v>
      </c>
      <c r="W140" s="228">
        <f>AVERAGE(C140:V140)</f>
        <v>13.4</v>
      </c>
      <c r="X140" s="228"/>
      <c r="Y140" s="228"/>
      <c r="Z140" s="280"/>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58">
        <v>2</v>
      </c>
      <c r="W141" s="229">
        <f>AVERAGE(C141:V141)</f>
        <v>14.65</v>
      </c>
      <c r="X141" s="229"/>
      <c r="Y141" s="229">
        <f>AVERAGE(W137:W141)</f>
        <v>12.77</v>
      </c>
      <c r="Z141" s="278"/>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7">
        <v>3</v>
      </c>
      <c r="W142" s="228">
        <f>AVERAGE(C142:V142)</f>
        <v>22</v>
      </c>
      <c r="X142" s="228"/>
      <c r="Y142" s="228"/>
      <c r="Z142" s="228">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58">
        <v>20</v>
      </c>
      <c r="W143" s="229">
        <f>AVERAGE(C143:V143)</f>
        <v>39.75</v>
      </c>
      <c r="X143" s="229">
        <f>AVERAGE(W137:W143)</f>
        <v>17.9428571428571</v>
      </c>
      <c r="Y143" s="229"/>
      <c r="Z143" s="281"/>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7">
        <v>1</v>
      </c>
      <c r="W144" s="228">
        <f>AVERAGE(C144:V144)</f>
        <v>14.75</v>
      </c>
      <c r="X144" s="228"/>
      <c r="Y144" s="228"/>
      <c r="Z144" s="280"/>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58">
        <v>5</v>
      </c>
      <c r="W145" s="229">
        <f>AVERAGE(C145:V145)</f>
        <v>15.95</v>
      </c>
      <c r="X145" s="229"/>
      <c r="Y145" s="229"/>
      <c r="Z145" s="273"/>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7">
        <v>5</v>
      </c>
      <c r="W146" s="228">
        <f>AVERAGE(C146:V146)</f>
        <v>17.1</v>
      </c>
      <c r="X146" s="228"/>
      <c r="Y146" s="228"/>
      <c r="Z146" s="280"/>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58">
        <v>3</v>
      </c>
      <c r="W147" s="229">
        <f>AVERAGE(C147:V147)</f>
        <v>15.55</v>
      </c>
      <c r="X147" s="229"/>
      <c r="Y147" s="229"/>
      <c r="Z147" s="273"/>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7">
        <v>3</v>
      </c>
      <c r="W148" s="228">
        <f>AVERAGE(C148:V148)</f>
        <v>15.6</v>
      </c>
      <c r="X148" s="228"/>
      <c r="Y148" s="228">
        <f>AVERAGE(W144:W148)</f>
        <v>15.79</v>
      </c>
      <c r="Z148" s="277"/>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58">
        <v>8</v>
      </c>
      <c r="W149" s="229">
        <f>AVERAGE(C149:V149)</f>
        <v>26.85</v>
      </c>
      <c r="X149" s="229"/>
      <c r="Y149" s="229"/>
      <c r="Z149" s="229">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7">
        <v>19</v>
      </c>
      <c r="W150" s="228">
        <f>AVERAGE(C150:V150)</f>
        <v>42.15</v>
      </c>
      <c r="X150" s="228">
        <f>AVERAGE(W144:W150)</f>
        <v>21.1357142857143</v>
      </c>
      <c r="Y150" s="228"/>
      <c r="Z150" s="271"/>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58">
        <v>4</v>
      </c>
      <c r="W151" s="229">
        <f>AVERAGE(C151:V151)</f>
        <v>17.2</v>
      </c>
      <c r="X151" s="229"/>
      <c r="Y151" s="229"/>
      <c r="Z151" s="273"/>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7">
        <v>7</v>
      </c>
      <c r="W152" s="228">
        <f>AVERAGE(C152:V152)</f>
        <v>17.95</v>
      </c>
      <c r="X152" s="228"/>
      <c r="Y152" s="228"/>
      <c r="Z152" s="280"/>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58">
        <v>6</v>
      </c>
      <c r="W153" s="229">
        <f>AVERAGE(C153:V153)</f>
        <v>18.5</v>
      </c>
      <c r="X153" s="229"/>
      <c r="Y153" s="229"/>
      <c r="Z153" s="273"/>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7">
        <v>3</v>
      </c>
      <c r="W154" s="228">
        <f>AVERAGE(C154:V154)</f>
        <v>13.25</v>
      </c>
      <c r="X154" s="228"/>
      <c r="Y154" s="228"/>
      <c r="Z154" s="280"/>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58">
        <v>-7</v>
      </c>
      <c r="W155" s="229">
        <f>AVERAGE(C155:V155)</f>
        <v>4.2</v>
      </c>
      <c r="X155" s="229"/>
      <c r="Y155" s="229">
        <f>AVERAGE(W151:W155)</f>
        <v>14.22</v>
      </c>
      <c r="Z155" s="278"/>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7">
        <v>-1</v>
      </c>
      <c r="W156" s="228">
        <f>AVERAGE(C156:V156)</f>
        <v>8.449999999999999</v>
      </c>
      <c r="X156" s="228"/>
      <c r="Y156" s="228"/>
      <c r="Z156" s="228">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58">
        <v>19</v>
      </c>
      <c r="W157" s="229">
        <f>AVERAGE(C157:V157)</f>
        <v>45.15</v>
      </c>
      <c r="X157" s="229">
        <f>AVERAGE(W151:W157)</f>
        <v>17.8142857142857</v>
      </c>
      <c r="Y157" s="229"/>
      <c r="Z157" s="281"/>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7">
        <v>4</v>
      </c>
      <c r="W158" s="228">
        <f>AVERAGE(C158:V158)</f>
        <v>18.65</v>
      </c>
      <c r="X158" s="228"/>
      <c r="Y158" s="228"/>
      <c r="Z158" s="280"/>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58">
        <v>6</v>
      </c>
      <c r="W159" s="229">
        <f>AVERAGE(C159:V159)</f>
        <v>18.6</v>
      </c>
      <c r="X159" s="229"/>
      <c r="Y159" s="229"/>
      <c r="Z159" s="273"/>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7">
        <v>5</v>
      </c>
      <c r="W160" s="228">
        <f>AVERAGE(C160:V160)</f>
        <v>19.7</v>
      </c>
      <c r="X160" s="228"/>
      <c r="Y160" s="228"/>
      <c r="Z160" s="280"/>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58">
        <v>4</v>
      </c>
      <c r="W161" s="229">
        <f>AVERAGE(C161:V161)</f>
        <v>17.05</v>
      </c>
      <c r="X161" s="229"/>
      <c r="Y161" s="229"/>
      <c r="Z161" s="273"/>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7">
        <v>-2</v>
      </c>
      <c r="W162" s="228">
        <f>AVERAGE(C162:V162)</f>
        <v>15.45</v>
      </c>
      <c r="X162" s="228"/>
      <c r="Y162" s="228">
        <f>AVERAGE(W158:W162)</f>
        <v>17.89</v>
      </c>
      <c r="Z162" s="277"/>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58">
        <v>9</v>
      </c>
      <c r="W163" s="229">
        <f>AVERAGE(C163:V163)</f>
        <v>32.7</v>
      </c>
      <c r="X163" s="229"/>
      <c r="Y163" s="229"/>
      <c r="Z163" s="229">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7">
        <v>10</v>
      </c>
      <c r="W164" s="228">
        <f>AVERAGE(C164:V164)</f>
        <v>43.75</v>
      </c>
      <c r="X164" s="228">
        <f>AVERAGE(W158:W164)</f>
        <v>23.7</v>
      </c>
      <c r="Y164" s="228"/>
      <c r="Z164" s="271"/>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58">
        <v>-3</v>
      </c>
      <c r="W165" s="229">
        <f>AVERAGE(C165:V165)</f>
        <v>12</v>
      </c>
      <c r="X165" s="229"/>
      <c r="Y165" s="229"/>
      <c r="Z165" s="273"/>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7">
        <v>-2</v>
      </c>
      <c r="W166" s="228">
        <f>AVERAGE(C166:V166)</f>
        <v>12.65</v>
      </c>
      <c r="X166" s="228"/>
      <c r="Y166" s="228"/>
      <c r="Z166" s="280"/>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58">
        <v>-1</v>
      </c>
      <c r="W167" s="229">
        <f>AVERAGE(C167:V167)</f>
        <v>12.3</v>
      </c>
      <c r="X167" s="229"/>
      <c r="Y167" s="229"/>
      <c r="Z167" s="273"/>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7">
        <v>-2</v>
      </c>
      <c r="W168" s="228">
        <f>AVERAGE(C168:V168)</f>
        <v>14.85</v>
      </c>
      <c r="X168" s="228"/>
      <c r="Y168" s="228"/>
      <c r="Z168" s="280"/>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58">
        <v>-5</v>
      </c>
      <c r="W169" s="229">
        <f>AVERAGE(C169:V169)</f>
        <v>15.75</v>
      </c>
      <c r="X169" s="229"/>
      <c r="Y169" s="229">
        <f>AVERAGE(W165:W169)</f>
        <v>13.51</v>
      </c>
      <c r="Z169" s="278"/>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7">
        <v>11</v>
      </c>
      <c r="W170" s="228">
        <f>AVERAGE(C170:V170)</f>
        <v>41.8</v>
      </c>
      <c r="X170" s="228"/>
      <c r="Y170" s="228"/>
      <c r="Z170" s="228">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58">
        <v>15</v>
      </c>
      <c r="W171" s="229">
        <f>AVERAGE(C171:V171)</f>
        <v>51.45</v>
      </c>
      <c r="X171" s="229">
        <f>AVERAGE(W165:W171)</f>
        <v>22.9714285714286</v>
      </c>
      <c r="Y171" s="229"/>
      <c r="Z171" s="281"/>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7">
        <v>-17</v>
      </c>
      <c r="W172" s="228">
        <f>AVERAGE(C172:V172)</f>
        <v>15.95</v>
      </c>
      <c r="X172" s="228"/>
      <c r="Y172" s="228"/>
      <c r="Z172" s="280"/>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58">
        <v>-19</v>
      </c>
      <c r="W173" s="229">
        <f>AVERAGE(C173:V173)</f>
        <v>13.7</v>
      </c>
      <c r="X173" s="229"/>
      <c r="Y173" s="229"/>
      <c r="Z173" s="273"/>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7">
        <v>-23</v>
      </c>
      <c r="W174" s="228">
        <f>AVERAGE(C174:V174)</f>
        <v>12.15</v>
      </c>
      <c r="X174" s="228"/>
      <c r="Y174" s="228"/>
      <c r="Z174" s="280"/>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58">
        <v>-28</v>
      </c>
      <c r="W175" s="229">
        <f>AVERAGE(C175:V175)</f>
        <v>8.5</v>
      </c>
      <c r="X175" s="229"/>
      <c r="Y175" s="229"/>
      <c r="Z175" s="273"/>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7">
        <v>-35</v>
      </c>
      <c r="W176" s="228">
        <f>AVERAGE(C176:V176)</f>
        <v>1.9</v>
      </c>
      <c r="X176" s="228"/>
      <c r="Y176" s="228">
        <f>AVERAGE(W172:W176)</f>
        <v>10.44</v>
      </c>
      <c r="Z176" s="277"/>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58">
        <v>-24</v>
      </c>
      <c r="W177" s="229">
        <f>AVERAGE(C177:V177)</f>
        <v>5.85</v>
      </c>
      <c r="X177" s="229"/>
      <c r="Y177" s="229"/>
      <c r="Z177" s="229">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7">
        <v>13</v>
      </c>
      <c r="W178" s="228">
        <f>AVERAGE(C178:V178)</f>
        <v>53.8</v>
      </c>
      <c r="X178" s="228">
        <f>AVERAGE(W172:W178)</f>
        <v>15.9785714285714</v>
      </c>
      <c r="Y178" s="228"/>
      <c r="Z178" s="271"/>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58">
        <v>-29</v>
      </c>
      <c r="W179" s="229">
        <f>AVERAGE(C179:V179)</f>
        <v>9.4</v>
      </c>
      <c r="X179" s="229"/>
      <c r="Y179" s="229"/>
      <c r="Z179" s="273"/>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7">
        <v>-27</v>
      </c>
      <c r="W180" s="228">
        <f>AVERAGE(C180:V180)</f>
        <v>8.85</v>
      </c>
      <c r="X180" s="228"/>
      <c r="Y180" s="228"/>
      <c r="Z180" s="280"/>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58">
        <v>-26</v>
      </c>
      <c r="W181" s="229">
        <f>AVERAGE(C181:V181)</f>
        <v>8.15</v>
      </c>
      <c r="X181" s="229"/>
      <c r="Y181" s="229"/>
      <c r="Z181" s="273"/>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7">
        <v>-28</v>
      </c>
      <c r="W182" s="228">
        <f>AVERAGE(C182:V182)</f>
        <v>6</v>
      </c>
      <c r="X182" s="228"/>
      <c r="Y182" s="228"/>
      <c r="Z182" s="280"/>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58">
        <v>-28</v>
      </c>
      <c r="W183" s="229">
        <f>AVERAGE(C183:V183)</f>
        <v>3.6</v>
      </c>
      <c r="X183" s="229"/>
      <c r="Y183" s="229">
        <f>AVERAGE(W179:W183)</f>
        <v>7.2</v>
      </c>
      <c r="Z183" s="278"/>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7">
        <v>5</v>
      </c>
      <c r="W184" s="228">
        <f>AVERAGE(C184:V184)</f>
        <v>37.75</v>
      </c>
      <c r="X184" s="228"/>
      <c r="Y184" s="228"/>
      <c r="Z184" s="228">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58">
        <v>14</v>
      </c>
      <c r="W185" s="229">
        <f>AVERAGE(C185:V185)</f>
        <v>54.5</v>
      </c>
      <c r="X185" s="229">
        <f>AVERAGE(W179:W185)</f>
        <v>18.3214285714286</v>
      </c>
      <c r="Y185" s="229"/>
      <c r="Z185" s="281"/>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7">
        <v>-12</v>
      </c>
      <c r="W186" s="228">
        <f>AVERAGE(C186:V186)</f>
        <v>14.3</v>
      </c>
      <c r="X186" s="228"/>
      <c r="Y186" s="228"/>
      <c r="Z186" s="280"/>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58">
        <v>-8</v>
      </c>
      <c r="W187" s="229">
        <f>AVERAGE(C187:V187)</f>
        <v>13.35</v>
      </c>
      <c r="X187" s="229"/>
      <c r="Y187" s="229"/>
      <c r="Z187" s="273"/>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7">
        <v>-5</v>
      </c>
      <c r="W188" s="228">
        <f>AVERAGE(C188:V188)</f>
        <v>13.9</v>
      </c>
      <c r="X188" s="228"/>
      <c r="Y188" s="228"/>
      <c r="Z188" s="280"/>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58">
        <v>-7</v>
      </c>
      <c r="W189" s="229">
        <f>AVERAGE(C189:V189)</f>
        <v>12.15</v>
      </c>
      <c r="X189" s="229"/>
      <c r="Y189" s="229"/>
      <c r="Z189" s="273"/>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7">
        <v>-7</v>
      </c>
      <c r="W190" s="228">
        <f>AVERAGE(C190:V190)</f>
        <v>9.65</v>
      </c>
      <c r="X190" s="228"/>
      <c r="Y190" s="228">
        <f>AVERAGE(W186:W190)</f>
        <v>12.67</v>
      </c>
      <c r="Z190" s="277"/>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58">
        <v>3</v>
      </c>
      <c r="W191" s="229">
        <f>AVERAGE(C191:V191)</f>
        <v>29.15</v>
      </c>
      <c r="X191" s="229"/>
      <c r="Y191" s="229"/>
      <c r="Z191" s="229">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7">
        <v>9</v>
      </c>
      <c r="W192" s="228">
        <f>AVERAGE(C192:V192)</f>
        <v>45</v>
      </c>
      <c r="X192" s="228">
        <f>AVERAGE(W186:W192)</f>
        <v>19.6428571428571</v>
      </c>
      <c r="Y192" s="228"/>
      <c r="Z192" s="271"/>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58">
        <v>-2</v>
      </c>
      <c r="W193" s="229">
        <f>AVERAGE(C193:V193)</f>
        <v>14</v>
      </c>
      <c r="X193" s="229"/>
      <c r="Y193" s="229"/>
      <c r="Z193" s="273"/>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7">
        <v>0</v>
      </c>
      <c r="W194" s="228">
        <f>AVERAGE(C194:V194)</f>
        <v>13.1</v>
      </c>
      <c r="X194" s="228"/>
      <c r="Y194" s="228"/>
      <c r="Z194" s="280"/>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58">
        <v>4</v>
      </c>
      <c r="W195" s="229">
        <f>AVERAGE(C195:V195)</f>
        <v>13.7</v>
      </c>
      <c r="X195" s="229"/>
      <c r="Y195" s="229"/>
      <c r="Z195" s="273"/>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7">
        <v>2</v>
      </c>
      <c r="W196" s="228">
        <f>AVERAGE(C196:V196)</f>
        <v>12.6</v>
      </c>
      <c r="X196" s="228"/>
      <c r="Y196" s="228"/>
      <c r="Z196" s="280"/>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58">
        <v>6</v>
      </c>
      <c r="W197" s="229">
        <f>AVERAGE(C197:V197)</f>
        <v>12.7</v>
      </c>
      <c r="X197" s="229"/>
      <c r="Y197" s="229">
        <f>AVERAGE(W193:W197)</f>
        <v>13.22</v>
      </c>
      <c r="Z197" s="278"/>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7">
        <v>17</v>
      </c>
      <c r="W198" s="228">
        <f>AVERAGE(C198:V198)</f>
        <v>27.6</v>
      </c>
      <c r="X198" s="228"/>
      <c r="Y198" s="228"/>
      <c r="Z198" s="228">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58">
        <v>27</v>
      </c>
      <c r="W199" s="229">
        <f>AVERAGE(C199:V199)</f>
        <v>44.25</v>
      </c>
      <c r="X199" s="229">
        <f>AVERAGE(W193:W199)</f>
        <v>19.7071428571429</v>
      </c>
      <c r="Y199" s="229"/>
      <c r="Z199" s="281"/>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7">
        <v>3</v>
      </c>
      <c r="W200" s="228">
        <f>AVERAGE(C200:V200)</f>
        <v>14.45</v>
      </c>
      <c r="X200" s="228"/>
      <c r="Y200" s="228"/>
      <c r="Z200" s="280"/>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58">
        <v>9</v>
      </c>
      <c r="W201" s="229">
        <f>AVERAGE(C201:V201)</f>
        <v>16.25</v>
      </c>
      <c r="X201" s="229"/>
      <c r="Y201" s="229"/>
      <c r="Z201" s="273"/>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7">
        <v>10</v>
      </c>
      <c r="W202" s="228">
        <f>AVERAGE(C202:V202)</f>
        <v>16</v>
      </c>
      <c r="X202" s="228"/>
      <c r="Y202" s="228"/>
      <c r="Z202" s="280"/>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58">
        <v>7</v>
      </c>
      <c r="W203" s="229">
        <f>AVERAGE(C203:V203)</f>
        <v>13.8</v>
      </c>
      <c r="X203" s="229"/>
      <c r="Y203" s="229"/>
      <c r="Z203" s="273"/>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7">
        <v>8</v>
      </c>
      <c r="W204" s="228">
        <f>AVERAGE(C204:V204)</f>
        <v>13.5</v>
      </c>
      <c r="X204" s="228"/>
      <c r="Y204" s="228">
        <f>AVERAGE(W200:W204)</f>
        <v>14.8</v>
      </c>
      <c r="Z204" s="277"/>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58">
        <v>18</v>
      </c>
      <c r="W205" s="229">
        <f>AVERAGE(C205:V205)</f>
        <v>25</v>
      </c>
      <c r="X205" s="229"/>
      <c r="Y205" s="229"/>
      <c r="Z205" s="229">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7">
        <v>29</v>
      </c>
      <c r="W206" s="228">
        <f>AVERAGE(C206:V206)</f>
        <v>39.6</v>
      </c>
      <c r="X206" s="228">
        <f>AVERAGE(W200:W206)</f>
        <v>19.8</v>
      </c>
      <c r="Y206" s="228"/>
      <c r="Z206" s="271"/>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58">
        <v>8</v>
      </c>
      <c r="W207" s="229">
        <f>AVERAGE(C207:V207)</f>
        <v>11.2</v>
      </c>
      <c r="X207" s="229"/>
      <c r="Y207" s="229"/>
      <c r="Z207" s="273"/>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7">
        <v>11</v>
      </c>
      <c r="W208" s="228">
        <f>AVERAGE(C208:V208)</f>
        <v>15.05</v>
      </c>
      <c r="X208" s="228"/>
      <c r="Y208" s="228"/>
      <c r="Z208" s="280"/>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58">
        <v>9</v>
      </c>
      <c r="W209" s="229">
        <f>AVERAGE(C209:V209)</f>
        <v>16.85</v>
      </c>
      <c r="X209" s="229"/>
      <c r="Y209" s="229"/>
      <c r="Z209" s="273"/>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7">
        <v>7</v>
      </c>
      <c r="W210" s="228">
        <f>AVERAGE(C210:V210)</f>
        <v>13.45</v>
      </c>
      <c r="X210" s="228"/>
      <c r="Y210" s="228"/>
      <c r="Z210" s="280"/>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58">
        <v>9</v>
      </c>
      <c r="W211" s="229">
        <f>AVERAGE(C211:V211)</f>
        <v>14.3</v>
      </c>
      <c r="X211" s="229"/>
      <c r="Y211" s="229">
        <f>AVERAGE(W207:W211)</f>
        <v>14.17</v>
      </c>
      <c r="Z211" s="278"/>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7">
        <v>19</v>
      </c>
      <c r="W212" s="228">
        <f>AVERAGE(C212:V212)</f>
        <v>22.65</v>
      </c>
      <c r="X212" s="228"/>
      <c r="Y212" s="228"/>
      <c r="Z212" s="228">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58">
        <v>33</v>
      </c>
      <c r="W213" s="229">
        <f>AVERAGE(C213:V213)</f>
        <v>35.35</v>
      </c>
      <c r="X213" s="229">
        <f>AVERAGE(W207:W213)</f>
        <v>18.4071428571429</v>
      </c>
      <c r="Y213" s="229"/>
      <c r="Z213" s="281"/>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7">
        <v>9</v>
      </c>
      <c r="W214" s="228">
        <f>AVERAGE(C214:V214)</f>
        <v>14.6</v>
      </c>
      <c r="X214" s="228"/>
      <c r="Y214" s="228"/>
      <c r="Z214" s="280"/>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58">
        <v>12</v>
      </c>
      <c r="W215" s="229">
        <f>AVERAGE(C215:V215)</f>
        <v>17.15</v>
      </c>
      <c r="X215" s="229"/>
      <c r="Y215" s="229"/>
      <c r="Z215" s="273"/>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7">
        <v>12</v>
      </c>
      <c r="W216" s="228">
        <f>AVERAGE(C216:V216)</f>
        <v>17.75</v>
      </c>
      <c r="X216" s="228"/>
      <c r="Y216" s="228"/>
      <c r="Z216" s="280"/>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58">
        <v>9</v>
      </c>
      <c r="W217" s="229">
        <f>AVERAGE(C217:V217)</f>
        <v>14.85</v>
      </c>
      <c r="X217" s="229"/>
      <c r="Y217" s="229"/>
      <c r="Z217" s="273"/>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7">
        <v>9</v>
      </c>
      <c r="W218" s="228">
        <f>AVERAGE(C218:V218)</f>
        <v>13.55</v>
      </c>
      <c r="X218" s="228"/>
      <c r="Y218" s="228">
        <f>AVERAGE(W214:W218)</f>
        <v>15.58</v>
      </c>
      <c r="Z218" s="277"/>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58">
        <v>17</v>
      </c>
      <c r="W219" s="229">
        <f>AVERAGE(C219:V219)</f>
        <v>21.8</v>
      </c>
      <c r="X219" s="229"/>
      <c r="Y219" s="229"/>
      <c r="Z219" s="229">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7">
        <v>15</v>
      </c>
      <c r="W220" s="228">
        <f>AVERAGE(C220:V220)</f>
        <v>15</v>
      </c>
      <c r="X220" s="228">
        <f>AVERAGE(W214:W220)</f>
        <v>16.3857142857143</v>
      </c>
      <c r="Y220" s="228"/>
      <c r="Z220" s="271"/>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58">
        <v>9</v>
      </c>
      <c r="W221" s="229">
        <f>AVERAGE(C221:V221)</f>
        <v>13.3</v>
      </c>
      <c r="X221" s="229"/>
      <c r="Y221" s="229"/>
      <c r="Z221" s="273"/>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7">
        <v>12</v>
      </c>
      <c r="W222" s="228">
        <f>AVERAGE(C222:V222)</f>
        <v>18.45</v>
      </c>
      <c r="X222" s="228"/>
      <c r="Y222" s="228"/>
      <c r="Z222" s="280"/>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58">
        <v>10</v>
      </c>
      <c r="W223" s="229">
        <f>AVERAGE(C223:V223)</f>
        <v>17.9</v>
      </c>
      <c r="X223" s="229"/>
      <c r="Y223" s="229"/>
      <c r="Z223" s="273"/>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7">
        <v>8</v>
      </c>
      <c r="W224" s="228">
        <f>AVERAGE(C224:V224)</f>
        <v>14.95</v>
      </c>
      <c r="X224" s="228"/>
      <c r="Y224" s="228"/>
      <c r="Z224" s="280"/>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58">
        <v>7</v>
      </c>
      <c r="W225" s="229">
        <f>AVERAGE(C225:V225)</f>
        <v>12.3</v>
      </c>
      <c r="X225" s="229"/>
      <c r="Y225" s="229">
        <f>AVERAGE(W221:W225)</f>
        <v>15.38</v>
      </c>
      <c r="Z225" s="278"/>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7">
        <v>10</v>
      </c>
      <c r="W226" s="228">
        <f>AVERAGE(C226:V226)</f>
        <v>17.15</v>
      </c>
      <c r="X226" s="228"/>
      <c r="Y226" s="228"/>
      <c r="Z226" s="228">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58">
        <v>8</v>
      </c>
      <c r="W227" s="229">
        <f>AVERAGE(C227:V227)</f>
        <v>17.5</v>
      </c>
      <c r="X227" s="229">
        <f>AVERAGE(W221:W227)</f>
        <v>15.9357142857143</v>
      </c>
      <c r="Y227" s="229"/>
      <c r="Z227" s="281"/>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7">
        <v>8</v>
      </c>
      <c r="W228" s="228">
        <f>AVERAGE(C228:V228)</f>
        <v>12.3</v>
      </c>
      <c r="X228" s="228"/>
      <c r="Y228" s="228"/>
      <c r="Z228" s="280"/>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58">
        <v>14</v>
      </c>
      <c r="W229" s="229">
        <f>AVERAGE(C229:V229)</f>
        <v>18.05</v>
      </c>
      <c r="X229" s="229"/>
      <c r="Y229" s="229"/>
      <c r="Z229" s="273"/>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7">
        <v>11</v>
      </c>
      <c r="W230" s="228">
        <f>AVERAGE(C230:V230)</f>
        <v>16.6</v>
      </c>
      <c r="X230" s="228"/>
      <c r="Y230" s="228"/>
      <c r="Z230" s="280"/>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58">
        <v>9</v>
      </c>
      <c r="W231" s="229">
        <f>AVERAGE(C231:V231)</f>
        <v>13.1</v>
      </c>
      <c r="X231" s="229"/>
      <c r="Y231" s="229"/>
      <c r="Z231" s="273"/>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7">
        <v>9</v>
      </c>
      <c r="W232" s="228">
        <f>AVERAGE(C232:V232)</f>
        <v>12.2</v>
      </c>
      <c r="X232" s="228"/>
      <c r="Y232" s="228">
        <f>AVERAGE(W228:W232)</f>
        <v>14.45</v>
      </c>
      <c r="Z232" s="277"/>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58">
        <v>18</v>
      </c>
      <c r="W233" s="229">
        <f>AVERAGE(C233:V233)</f>
        <v>20.5</v>
      </c>
      <c r="X233" s="229"/>
      <c r="Y233" s="229"/>
      <c r="Z233" s="229">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7">
        <v>-3</v>
      </c>
      <c r="W234" s="228">
        <f>AVERAGE(C234:V234)</f>
        <v>12.4</v>
      </c>
      <c r="X234" s="228">
        <f>AVERAGE(W228:W234)</f>
        <v>15.0214285714286</v>
      </c>
      <c r="Y234" s="228"/>
      <c r="Z234" s="271"/>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58">
        <v>11</v>
      </c>
      <c r="W235" s="229">
        <f>AVERAGE(C235:V235)</f>
        <v>13.45</v>
      </c>
      <c r="X235" s="229"/>
      <c r="Y235" s="229"/>
      <c r="Z235" s="273"/>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7">
        <v>14</v>
      </c>
      <c r="W236" s="228">
        <f>AVERAGE(C236:V236)</f>
        <v>16.25</v>
      </c>
      <c r="X236" s="228"/>
      <c r="Y236" s="228"/>
      <c r="Z236" s="280"/>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58">
        <v>11</v>
      </c>
      <c r="W237" s="229">
        <f>AVERAGE(C237:V237)</f>
        <v>14.25</v>
      </c>
      <c r="X237" s="229"/>
      <c r="Y237" s="229"/>
      <c r="Z237" s="273"/>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7">
        <v>7</v>
      </c>
      <c r="W238" s="228">
        <f>AVERAGE(C238:V238)</f>
        <v>9.75</v>
      </c>
      <c r="X238" s="228"/>
      <c r="Y238" s="228"/>
      <c r="Z238" s="280"/>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58">
        <v>9</v>
      </c>
      <c r="W239" s="229">
        <f>AVERAGE(C239:V239)</f>
        <v>10.65</v>
      </c>
      <c r="X239" s="229"/>
      <c r="Y239" s="229">
        <f>AVERAGE(W235:W239)</f>
        <v>12.87</v>
      </c>
      <c r="Z239" s="278"/>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7">
        <v>12</v>
      </c>
      <c r="W240" s="228">
        <f>AVERAGE(C240:V240)</f>
        <v>12.55</v>
      </c>
      <c r="X240" s="228"/>
      <c r="Y240" s="228"/>
      <c r="Z240" s="228">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58">
        <v>15</v>
      </c>
      <c r="W241" s="229">
        <f>AVERAGE(C241:V241)</f>
        <v>12.65</v>
      </c>
      <c r="X241" s="229">
        <f>AVERAGE(W235:W241)</f>
        <v>12.7928571428571</v>
      </c>
      <c r="Y241" s="229"/>
      <c r="Z241" s="281"/>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7">
        <v>8</v>
      </c>
      <c r="W242" s="228">
        <f>AVERAGE(C242:V242)</f>
        <v>9.35</v>
      </c>
      <c r="X242" s="228"/>
      <c r="Y242" s="228"/>
      <c r="Z242" s="280"/>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58">
        <v>12</v>
      </c>
      <c r="W243" s="229">
        <f>AVERAGE(C243:V243)</f>
        <v>12</v>
      </c>
      <c r="X243" s="229"/>
      <c r="Y243" s="229"/>
      <c r="Z243" s="273"/>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7">
        <v>13</v>
      </c>
      <c r="W244" s="228">
        <f>AVERAGE(C244:V244)</f>
        <v>13.45</v>
      </c>
      <c r="X244" s="228"/>
      <c r="Y244" s="228"/>
      <c r="Z244" s="280"/>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58">
        <v>8</v>
      </c>
      <c r="W245" s="229">
        <f>AVERAGE(C245:V245)</f>
        <v>9.300000000000001</v>
      </c>
      <c r="X245" s="229"/>
      <c r="Y245" s="229"/>
      <c r="Z245" s="273"/>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57">
        <v>6</v>
      </c>
      <c r="W246" s="228">
        <f>AVERAGE(C246:V246)</f>
        <v>7.65</v>
      </c>
      <c r="X246" s="228"/>
      <c r="Y246" s="228">
        <f>AVERAGE(W242:W246)</f>
        <v>10.35</v>
      </c>
      <c r="Z246" s="277"/>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58">
        <v>6</v>
      </c>
      <c r="W247" s="229">
        <f>AVERAGE(C247:V247)</f>
        <v>7.15</v>
      </c>
      <c r="X247" s="229"/>
      <c r="Y247" s="229"/>
      <c r="Z247" s="229">
        <f>AVERAGE(W247:W248)</f>
        <v>5.9</v>
      </c>
    </row>
    <row r="248" ht="26" customHeight="1">
      <c r="B248" s="77">
        <v>44129</v>
      </c>
      <c r="C248" s="80">
        <v>12</v>
      </c>
      <c r="D248" s="81">
        <v>32</v>
      </c>
      <c r="E248" s="81">
        <v>8</v>
      </c>
      <c r="F248" s="81">
        <v>3</v>
      </c>
      <c r="G248" s="81">
        <v>11</v>
      </c>
      <c r="H248" s="81">
        <v>12</v>
      </c>
      <c r="I248" s="81">
        <v>5</v>
      </c>
      <c r="J248" s="81">
        <v>0</v>
      </c>
      <c r="K248" s="81">
        <v>-1</v>
      </c>
      <c r="L248" s="81">
        <v>13</v>
      </c>
      <c r="M248" s="81">
        <v>-5</v>
      </c>
      <c r="N248" s="81">
        <v>-4</v>
      </c>
      <c r="O248" s="81">
        <v>25</v>
      </c>
      <c r="P248" s="81">
        <v>21</v>
      </c>
      <c r="Q248" s="81">
        <v>13</v>
      </c>
      <c r="R248" s="81">
        <v>8</v>
      </c>
      <c r="S248" s="81">
        <v>-34</v>
      </c>
      <c r="T248" s="81">
        <v>2</v>
      </c>
      <c r="U248" s="81">
        <v>-39</v>
      </c>
      <c r="V248" s="257">
        <v>11</v>
      </c>
      <c r="W248" s="228">
        <f>AVERAGE(C248:V248)</f>
        <v>4.65</v>
      </c>
      <c r="X248" s="228">
        <f>AVERAGE(W242:W248)</f>
        <v>9.078571428571429</v>
      </c>
      <c r="Y248" s="228"/>
      <c r="Z248" s="271"/>
    </row>
    <row r="249" ht="26" customHeight="1">
      <c r="B249" s="77">
        <v>44130</v>
      </c>
      <c r="C249" s="83">
        <v>6</v>
      </c>
      <c r="D249" s="84">
        <v>17</v>
      </c>
      <c r="E249" s="84">
        <v>10</v>
      </c>
      <c r="F249" s="84">
        <v>-1</v>
      </c>
      <c r="G249" s="84">
        <v>6</v>
      </c>
      <c r="H249" s="84">
        <v>13</v>
      </c>
      <c r="I249" s="84">
        <v>-2</v>
      </c>
      <c r="J249" s="84">
        <v>2</v>
      </c>
      <c r="K249" s="84">
        <v>0</v>
      </c>
      <c r="L249" s="84">
        <v>7</v>
      </c>
      <c r="M249" s="84">
        <v>9</v>
      </c>
      <c r="N249" s="84">
        <v>3</v>
      </c>
      <c r="O249" s="84">
        <v>18</v>
      </c>
      <c r="P249" s="84">
        <v>9</v>
      </c>
      <c r="Q249" s="84">
        <v>7</v>
      </c>
      <c r="R249" s="84">
        <v>6</v>
      </c>
      <c r="S249" s="84">
        <v>-17</v>
      </c>
      <c r="T249" s="84">
        <v>7</v>
      </c>
      <c r="U249" s="84">
        <v>-4</v>
      </c>
      <c r="V249" s="258">
        <v>4</v>
      </c>
      <c r="W249" s="229">
        <f>AVERAGE(C249:V249)</f>
        <v>5</v>
      </c>
      <c r="X249" s="229"/>
      <c r="Y249" s="229"/>
      <c r="Z249" s="273"/>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49"/>
  <sheetViews>
    <sheetView workbookViewId="0" showGridLines="0" defaultGridColor="1"/>
  </sheetViews>
  <sheetFormatPr defaultColWidth="16.3333" defaultRowHeight="20.05" customHeight="1" outlineLevelRow="0" outlineLevelCol="0"/>
  <cols>
    <col min="1" max="1" width="19.0625" style="298" customWidth="1"/>
    <col min="2" max="19" width="16.3516" style="298" customWidth="1"/>
    <col min="20" max="16384" width="16.3516" style="298"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299">
        <v>62</v>
      </c>
      <c r="D3" t="s" s="300">
        <v>63</v>
      </c>
      <c r="E3" t="s" s="299">
        <v>64</v>
      </c>
      <c r="F3" t="s" s="301">
        <v>65</v>
      </c>
      <c r="G3" t="s" s="302">
        <v>66</v>
      </c>
      <c r="H3" t="s" s="303">
        <v>67</v>
      </c>
      <c r="I3" t="s" s="304">
        <v>68</v>
      </c>
      <c r="J3" t="s" s="305">
        <v>69</v>
      </c>
      <c r="K3" t="s" s="301">
        <v>70</v>
      </c>
      <c r="L3" t="s" s="300">
        <v>24</v>
      </c>
      <c r="M3" t="s" s="299">
        <v>71</v>
      </c>
      <c r="N3" t="s" s="300">
        <v>72</v>
      </c>
      <c r="O3" t="s" s="299">
        <v>73</v>
      </c>
      <c r="P3" t="s" s="300">
        <v>74</v>
      </c>
      <c r="Q3" t="s" s="300">
        <v>75</v>
      </c>
      <c r="R3" t="s" s="300">
        <v>76</v>
      </c>
      <c r="S3" t="s" s="299">
        <v>77</v>
      </c>
    </row>
    <row r="4" ht="22.9" customHeight="1">
      <c r="B4" s="306">
        <v>43861</v>
      </c>
      <c r="C4" s="307">
        <v>1</v>
      </c>
      <c r="D4" s="308">
        <v>0</v>
      </c>
      <c r="E4" s="308">
        <v>0</v>
      </c>
      <c r="F4" s="308">
        <v>0</v>
      </c>
      <c r="G4" s="308">
        <v>0</v>
      </c>
      <c r="H4" s="308">
        <v>0</v>
      </c>
      <c r="I4" s="308">
        <v>0</v>
      </c>
      <c r="J4" s="308">
        <v>1</v>
      </c>
      <c r="K4" s="308">
        <v>1</v>
      </c>
      <c r="L4" s="308">
        <v>0</v>
      </c>
      <c r="M4" s="308">
        <v>0</v>
      </c>
      <c r="N4" s="308">
        <v>0</v>
      </c>
      <c r="O4" s="308">
        <v>0</v>
      </c>
      <c r="P4" s="308">
        <v>0</v>
      </c>
      <c r="Q4" s="308">
        <v>0</v>
      </c>
      <c r="R4" s="308">
        <f>SUM(Q3:Q4)</f>
        <v>0</v>
      </c>
      <c r="S4" s="308">
        <f>SUM(M3:M4)</f>
        <v>0</v>
      </c>
    </row>
    <row r="5" ht="22.65" customHeight="1">
      <c r="B5" s="309">
        <v>43887</v>
      </c>
      <c r="C5" s="310">
        <v>2</v>
      </c>
      <c r="D5" s="311">
        <v>0</v>
      </c>
      <c r="E5" s="311">
        <v>0</v>
      </c>
      <c r="F5" s="311">
        <v>0</v>
      </c>
      <c r="G5" s="311">
        <v>1</v>
      </c>
      <c r="H5" s="311">
        <v>0</v>
      </c>
      <c r="I5" s="311">
        <v>0</v>
      </c>
      <c r="J5" s="311">
        <v>2</v>
      </c>
      <c r="K5" s="311">
        <v>2</v>
      </c>
      <c r="L5" s="311">
        <v>0</v>
      </c>
      <c r="M5" s="311">
        <v>1</v>
      </c>
      <c r="N5" s="311">
        <f>D5-D4</f>
        <v>0</v>
      </c>
      <c r="O5" s="311">
        <f>M5-M4</f>
        <v>1</v>
      </c>
      <c r="P5" s="311">
        <f>N5-N4</f>
        <v>0</v>
      </c>
      <c r="Q5" s="311">
        <v>0</v>
      </c>
      <c r="R5" s="311">
        <f>SUM(Q3:Q5)</f>
        <v>0</v>
      </c>
      <c r="S5" s="311">
        <f>SUM(M3:M5)</f>
        <v>1</v>
      </c>
    </row>
    <row r="6" ht="22.65" customHeight="1">
      <c r="B6" s="309">
        <v>43888</v>
      </c>
      <c r="C6" s="312">
        <v>7</v>
      </c>
      <c r="D6" s="313">
        <v>0</v>
      </c>
      <c r="E6" s="313">
        <v>0</v>
      </c>
      <c r="F6" s="313">
        <v>1</v>
      </c>
      <c r="G6" s="313">
        <v>4</v>
      </c>
      <c r="H6" s="313">
        <v>0</v>
      </c>
      <c r="I6" s="313">
        <v>0</v>
      </c>
      <c r="J6" s="313">
        <v>7</v>
      </c>
      <c r="K6" s="313">
        <v>7</v>
      </c>
      <c r="L6" s="313">
        <v>0</v>
      </c>
      <c r="M6" s="313">
        <v>1</v>
      </c>
      <c r="N6" s="313">
        <f>D6-D5</f>
        <v>0</v>
      </c>
      <c r="O6" s="313">
        <f>M6-M5</f>
        <v>0</v>
      </c>
      <c r="P6" s="313">
        <f>N6-N5</f>
        <v>0</v>
      </c>
      <c r="Q6" s="313">
        <v>0</v>
      </c>
      <c r="R6" s="313">
        <f>SUM(Q3:Q6)</f>
        <v>0</v>
      </c>
      <c r="S6" s="313">
        <f>SUM(M3:M6)</f>
        <v>2</v>
      </c>
    </row>
    <row r="7" ht="22.65" customHeight="1">
      <c r="B7" s="309">
        <v>43889</v>
      </c>
      <c r="C7" s="310">
        <v>11</v>
      </c>
      <c r="D7" s="311">
        <v>0</v>
      </c>
      <c r="E7" s="311">
        <v>0</v>
      </c>
      <c r="F7" s="311">
        <v>3</v>
      </c>
      <c r="G7" s="311">
        <v>4</v>
      </c>
      <c r="H7" s="311">
        <v>0</v>
      </c>
      <c r="I7" s="311">
        <v>0</v>
      </c>
      <c r="J7" s="311">
        <v>7</v>
      </c>
      <c r="K7" s="311">
        <v>11</v>
      </c>
      <c r="L7" s="311">
        <v>0</v>
      </c>
      <c r="M7" s="311">
        <v>8</v>
      </c>
      <c r="N7" s="311">
        <f>D7-D6</f>
        <v>0</v>
      </c>
      <c r="O7" s="311">
        <f>M7-M6</f>
        <v>7</v>
      </c>
      <c r="P7" s="311">
        <f>N7-N6</f>
        <v>0</v>
      </c>
      <c r="Q7" s="311">
        <v>0</v>
      </c>
      <c r="R7" s="311">
        <f>SUM(Q3:Q7)</f>
        <v>0</v>
      </c>
      <c r="S7" s="311">
        <f>SUM(M3:M7)</f>
        <v>10</v>
      </c>
    </row>
    <row r="8" ht="22.65" customHeight="1">
      <c r="B8" s="309">
        <v>43890</v>
      </c>
      <c r="C8" s="312">
        <v>13</v>
      </c>
      <c r="D8" s="313">
        <v>0</v>
      </c>
      <c r="E8" s="313">
        <v>0</v>
      </c>
      <c r="F8" s="313">
        <v>4</v>
      </c>
      <c r="G8" s="313">
        <v>5</v>
      </c>
      <c r="H8" s="313">
        <v>0</v>
      </c>
      <c r="I8" s="313">
        <v>0</v>
      </c>
      <c r="J8" s="313">
        <v>12</v>
      </c>
      <c r="K8" s="313">
        <v>13</v>
      </c>
      <c r="L8" s="313">
        <v>0</v>
      </c>
      <c r="M8" s="313">
        <v>3</v>
      </c>
      <c r="N8" s="313">
        <f>D8-D7</f>
        <v>0</v>
      </c>
      <c r="O8" s="313">
        <f>M8-M7</f>
        <v>-5</v>
      </c>
      <c r="P8" s="313">
        <f>N8-N7</f>
        <v>0</v>
      </c>
      <c r="Q8" s="313">
        <v>0</v>
      </c>
      <c r="R8" s="313">
        <f>SUM(Q3:Q8)</f>
        <v>0</v>
      </c>
      <c r="S8" s="313">
        <f>SUM(M3:M8)</f>
        <v>13</v>
      </c>
    </row>
    <row r="9" ht="22.65" customHeight="1">
      <c r="B9" s="309">
        <v>43891</v>
      </c>
      <c r="C9" s="310">
        <v>14</v>
      </c>
      <c r="D9" s="311">
        <v>0</v>
      </c>
      <c r="E9" s="311">
        <v>0</v>
      </c>
      <c r="F9" s="311">
        <v>4</v>
      </c>
      <c r="G9" s="311">
        <v>6</v>
      </c>
      <c r="H9" s="311">
        <v>0</v>
      </c>
      <c r="I9" s="311">
        <v>0</v>
      </c>
      <c r="J9" s="311">
        <v>14</v>
      </c>
      <c r="K9" s="311">
        <v>14</v>
      </c>
      <c r="L9" s="311">
        <v>0</v>
      </c>
      <c r="M9" s="311">
        <v>0</v>
      </c>
      <c r="N9" s="311">
        <f>D9-D8</f>
        <v>0</v>
      </c>
      <c r="O9" s="311">
        <f>M9-M8</f>
        <v>-3</v>
      </c>
      <c r="P9" s="311">
        <f>N9-N8</f>
        <v>0</v>
      </c>
      <c r="Q9" s="311">
        <v>0</v>
      </c>
      <c r="R9" s="311">
        <f>SUM(Q3:Q9)</f>
        <v>0</v>
      </c>
      <c r="S9" s="311">
        <f>SUM(M3:M9)</f>
        <v>13</v>
      </c>
    </row>
    <row r="10" ht="22.65" customHeight="1">
      <c r="B10" s="309">
        <v>43892</v>
      </c>
      <c r="C10" s="312">
        <v>15</v>
      </c>
      <c r="D10" s="313">
        <v>0</v>
      </c>
      <c r="E10" s="313">
        <v>0</v>
      </c>
      <c r="F10" s="313">
        <v>5</v>
      </c>
      <c r="G10" s="313">
        <v>6</v>
      </c>
      <c r="H10" s="313">
        <v>0</v>
      </c>
      <c r="I10" s="313">
        <v>0</v>
      </c>
      <c r="J10" s="313">
        <v>15</v>
      </c>
      <c r="K10" s="313">
        <v>15</v>
      </c>
      <c r="L10" s="313">
        <v>0</v>
      </c>
      <c r="M10" s="313">
        <v>5</v>
      </c>
      <c r="N10" s="313">
        <f>D10-D9</f>
        <v>0</v>
      </c>
      <c r="O10" s="313">
        <f>M10-M9</f>
        <v>5</v>
      </c>
      <c r="P10" s="313">
        <f>N10-N9</f>
        <v>0</v>
      </c>
      <c r="Q10" s="313">
        <v>0</v>
      </c>
      <c r="R10" s="313">
        <f>SUM(Q3:Q10)</f>
        <v>0</v>
      </c>
      <c r="S10" s="313">
        <f>SUM(M3:M10)</f>
        <v>18</v>
      </c>
    </row>
    <row r="11" ht="22.65" customHeight="1">
      <c r="B11" s="309">
        <v>43893</v>
      </c>
      <c r="C11" s="310">
        <v>30</v>
      </c>
      <c r="D11" s="311">
        <v>0</v>
      </c>
      <c r="E11" s="311">
        <v>0</v>
      </c>
      <c r="F11" s="311">
        <v>15</v>
      </c>
      <c r="G11" s="311">
        <v>9</v>
      </c>
      <c r="H11" s="311">
        <v>0</v>
      </c>
      <c r="I11" s="311">
        <v>1</v>
      </c>
      <c r="J11" s="311">
        <v>21</v>
      </c>
      <c r="K11" s="311">
        <v>30</v>
      </c>
      <c r="L11" s="311">
        <v>0</v>
      </c>
      <c r="M11" s="311">
        <v>13</v>
      </c>
      <c r="N11" s="311">
        <f>D11-D10</f>
        <v>0</v>
      </c>
      <c r="O11" s="311">
        <f>M11-M10</f>
        <v>8</v>
      </c>
      <c r="P11" s="311">
        <f>N11-N10</f>
        <v>0</v>
      </c>
      <c r="Q11" s="311">
        <v>0</v>
      </c>
      <c r="R11" s="311">
        <f>SUM(Q3:Q11)</f>
        <v>0</v>
      </c>
      <c r="S11" s="311">
        <f>SUM(M3:M11)</f>
        <v>31</v>
      </c>
    </row>
    <row r="12" ht="22.65" customHeight="1">
      <c r="B12" s="309">
        <v>43894</v>
      </c>
      <c r="C12" s="312">
        <v>52</v>
      </c>
      <c r="D12" s="313">
        <v>0</v>
      </c>
      <c r="E12" s="313">
        <v>0</v>
      </c>
      <c r="F12" s="313">
        <v>31</v>
      </c>
      <c r="G12" s="313">
        <v>11</v>
      </c>
      <c r="H12" s="313">
        <v>1</v>
      </c>
      <c r="I12" s="313">
        <v>2</v>
      </c>
      <c r="J12" s="313">
        <v>35</v>
      </c>
      <c r="K12" s="313">
        <v>52</v>
      </c>
      <c r="L12" s="313">
        <v>0</v>
      </c>
      <c r="M12" s="313">
        <v>30</v>
      </c>
      <c r="N12" s="313">
        <f>D12-D11</f>
        <v>0</v>
      </c>
      <c r="O12" s="313">
        <f>M12-M11</f>
        <v>17</v>
      </c>
      <c r="P12" s="313">
        <f>N12-N11</f>
        <v>0</v>
      </c>
      <c r="Q12" s="313">
        <v>0</v>
      </c>
      <c r="R12" s="313">
        <f>SUM(Q3:Q12)</f>
        <v>0</v>
      </c>
      <c r="S12" s="313">
        <f>SUM(M3:M12)</f>
        <v>61</v>
      </c>
    </row>
    <row r="13" ht="22.65" customHeight="1">
      <c r="B13" s="309">
        <v>43895</v>
      </c>
      <c r="C13" s="310">
        <v>94</v>
      </c>
      <c r="D13" s="311">
        <v>0</v>
      </c>
      <c r="E13" s="311">
        <v>0</v>
      </c>
      <c r="F13" s="311">
        <v>59</v>
      </c>
      <c r="G13" s="311">
        <v>12</v>
      </c>
      <c r="H13" s="311">
        <v>1</v>
      </c>
      <c r="I13" s="311">
        <v>9</v>
      </c>
      <c r="J13" s="311">
        <v>94</v>
      </c>
      <c r="K13" s="311">
        <v>94</v>
      </c>
      <c r="L13" s="311">
        <v>0</v>
      </c>
      <c r="M13" s="311">
        <v>25</v>
      </c>
      <c r="N13" s="311">
        <f>D13-D12</f>
        <v>0</v>
      </c>
      <c r="O13" s="311">
        <f>M13-M12</f>
        <v>-5</v>
      </c>
      <c r="P13" s="311">
        <f>N13-N12</f>
        <v>0</v>
      </c>
      <c r="Q13" s="311">
        <v>0</v>
      </c>
      <c r="R13" s="311">
        <f>SUM(Q3:Q13)</f>
        <v>0</v>
      </c>
      <c r="S13" s="311">
        <f>SUM(M3:M13)</f>
        <v>86</v>
      </c>
    </row>
    <row r="14" ht="22.65" customHeight="1">
      <c r="B14" s="309">
        <v>43896</v>
      </c>
      <c r="C14" s="312">
        <v>137</v>
      </c>
      <c r="D14" s="313">
        <v>0</v>
      </c>
      <c r="E14" s="313">
        <v>0</v>
      </c>
      <c r="F14" s="313">
        <v>80</v>
      </c>
      <c r="G14" s="313">
        <v>14</v>
      </c>
      <c r="H14" s="313">
        <v>1</v>
      </c>
      <c r="I14" s="313">
        <v>14</v>
      </c>
      <c r="J14" s="313">
        <v>101</v>
      </c>
      <c r="K14" s="313">
        <v>137</v>
      </c>
      <c r="L14" s="313">
        <v>0</v>
      </c>
      <c r="M14" s="313">
        <v>59</v>
      </c>
      <c r="N14" s="313">
        <f>D14-D13</f>
        <v>0</v>
      </c>
      <c r="O14" s="313">
        <f>M14-M13</f>
        <v>34</v>
      </c>
      <c r="P14" s="313">
        <f>N14-N13</f>
        <v>0</v>
      </c>
      <c r="Q14" s="313">
        <v>0</v>
      </c>
      <c r="R14" s="313">
        <f>SUM(Q3:Q14)</f>
        <v>0</v>
      </c>
      <c r="S14" s="313">
        <f>SUM(M3:M14)</f>
        <v>145</v>
      </c>
    </row>
    <row r="15" ht="22.65" customHeight="1">
      <c r="B15" s="309">
        <v>43897</v>
      </c>
      <c r="C15" s="310">
        <v>162</v>
      </c>
      <c r="D15" s="311">
        <v>0</v>
      </c>
      <c r="E15" s="311">
        <v>0</v>
      </c>
      <c r="F15" s="311">
        <v>102</v>
      </c>
      <c r="G15" s="311">
        <v>14</v>
      </c>
      <c r="H15" s="311">
        <v>1</v>
      </c>
      <c r="I15" s="311">
        <v>17</v>
      </c>
      <c r="J15" s="311">
        <v>161</v>
      </c>
      <c r="K15" s="311">
        <v>162</v>
      </c>
      <c r="L15" s="311">
        <v>0</v>
      </c>
      <c r="M15" s="311">
        <v>33</v>
      </c>
      <c r="N15" s="311">
        <f>D15-D14</f>
        <v>0</v>
      </c>
      <c r="O15" s="311">
        <f>M15-M14</f>
        <v>-26</v>
      </c>
      <c r="P15" s="311">
        <f>N15-N14</f>
        <v>0</v>
      </c>
      <c r="Q15" s="311">
        <v>0</v>
      </c>
      <c r="R15" s="311">
        <f>SUM(Q3:Q15)</f>
        <v>0</v>
      </c>
      <c r="S15" s="311">
        <f>SUM(M3:M15)</f>
        <v>178</v>
      </c>
    </row>
    <row r="16" ht="22.65" customHeight="1">
      <c r="B16" s="309">
        <v>43898</v>
      </c>
      <c r="C16" s="312">
        <v>203</v>
      </c>
      <c r="D16" s="313">
        <v>0</v>
      </c>
      <c r="E16" s="313">
        <v>0</v>
      </c>
      <c r="F16" s="313">
        <v>115</v>
      </c>
      <c r="G16" s="313">
        <v>26</v>
      </c>
      <c r="H16" s="313">
        <v>4</v>
      </c>
      <c r="I16" s="313">
        <v>22</v>
      </c>
      <c r="J16" s="313">
        <v>203</v>
      </c>
      <c r="K16" s="313">
        <v>203</v>
      </c>
      <c r="L16" s="313">
        <v>0</v>
      </c>
      <c r="M16" s="313">
        <v>46</v>
      </c>
      <c r="N16" s="313">
        <f>D16-D15</f>
        <v>0</v>
      </c>
      <c r="O16" s="313">
        <f>M16-M15</f>
        <v>13</v>
      </c>
      <c r="P16" s="313">
        <f>N16-N15</f>
        <v>0</v>
      </c>
      <c r="Q16" s="313">
        <v>0</v>
      </c>
      <c r="R16" s="313">
        <f>SUM(Q3:Q16)</f>
        <v>0</v>
      </c>
      <c r="S16" s="313">
        <f>SUM(M3:M16)</f>
        <v>224</v>
      </c>
    </row>
    <row r="17" ht="22.65" customHeight="1">
      <c r="B17" s="309">
        <v>43899</v>
      </c>
      <c r="C17" s="310">
        <v>259</v>
      </c>
      <c r="D17" s="311">
        <v>0</v>
      </c>
      <c r="E17" s="311">
        <v>1</v>
      </c>
      <c r="F17" s="311">
        <v>147</v>
      </c>
      <c r="G17" s="311">
        <v>33</v>
      </c>
      <c r="H17" s="311">
        <v>4</v>
      </c>
      <c r="I17" s="311">
        <v>22</v>
      </c>
      <c r="J17" s="311">
        <v>248</v>
      </c>
      <c r="K17" s="311">
        <v>259</v>
      </c>
      <c r="L17" s="311">
        <v>0</v>
      </c>
      <c r="M17" s="311">
        <v>101</v>
      </c>
      <c r="N17" s="311">
        <f>D17-D16</f>
        <v>0</v>
      </c>
      <c r="O17" s="311">
        <f>M17-M16</f>
        <v>55</v>
      </c>
      <c r="P17" s="311">
        <f>N17-N16</f>
        <v>0</v>
      </c>
      <c r="Q17" s="311">
        <v>0</v>
      </c>
      <c r="R17" s="311">
        <f>SUM(Q3:Q17)</f>
        <v>0</v>
      </c>
      <c r="S17" s="311">
        <f>SUM(M3:M17)</f>
        <v>325</v>
      </c>
    </row>
    <row r="18" ht="24.15" customHeight="1">
      <c r="B18" s="314">
        <v>43900</v>
      </c>
      <c r="C18" s="315">
        <v>355</v>
      </c>
      <c r="D18" s="316">
        <v>0</v>
      </c>
      <c r="E18" s="316">
        <v>1</v>
      </c>
      <c r="F18" s="316">
        <v>207</v>
      </c>
      <c r="G18" s="316">
        <v>48</v>
      </c>
      <c r="H18" s="316">
        <v>5</v>
      </c>
      <c r="I18" s="316">
        <v>25</v>
      </c>
      <c r="J18" s="313">
        <v>355</v>
      </c>
      <c r="K18" s="313">
        <v>355</v>
      </c>
      <c r="L18" s="313">
        <v>0</v>
      </c>
      <c r="M18" s="313">
        <v>98</v>
      </c>
      <c r="N18" s="313">
        <f>D18-D17</f>
        <v>0</v>
      </c>
      <c r="O18" s="313">
        <f>M18-M17</f>
        <v>-3</v>
      </c>
      <c r="P18" s="313">
        <f>N18-N17</f>
        <v>0</v>
      </c>
      <c r="Q18" s="313">
        <v>0</v>
      </c>
      <c r="R18" s="313">
        <f>SUM(Q3:Q18)</f>
        <v>0</v>
      </c>
      <c r="S18" s="313">
        <f>SUM(M3:M18)</f>
        <v>423</v>
      </c>
    </row>
    <row r="19" ht="25.65" customHeight="1">
      <c r="B19" s="317">
        <v>43901</v>
      </c>
      <c r="C19" s="318">
        <v>497</v>
      </c>
      <c r="D19" s="319">
        <v>1</v>
      </c>
      <c r="E19" s="319">
        <v>1</v>
      </c>
      <c r="F19" s="319">
        <v>233</v>
      </c>
      <c r="G19" s="319">
        <v>85</v>
      </c>
      <c r="H19" s="319">
        <v>7</v>
      </c>
      <c r="I19" s="320">
        <v>60</v>
      </c>
      <c r="J19" s="321">
        <v>500</v>
      </c>
      <c r="K19" s="311">
        <v>497</v>
      </c>
      <c r="L19" s="311">
        <v>0</v>
      </c>
      <c r="M19" s="311">
        <v>196</v>
      </c>
      <c r="N19" s="311">
        <f>D19-D18</f>
        <v>1</v>
      </c>
      <c r="O19" s="311">
        <f>M19-M18</f>
        <v>98</v>
      </c>
      <c r="P19" s="311">
        <f>N19-N18</f>
        <v>1</v>
      </c>
      <c r="Q19" s="311">
        <v>1</v>
      </c>
      <c r="R19" s="311">
        <f>SUM(Q3:Q19)</f>
        <v>1</v>
      </c>
      <c r="S19" s="311">
        <f>SUM(M3:M19)</f>
        <v>619</v>
      </c>
    </row>
    <row r="20" ht="24.15" customHeight="1">
      <c r="B20" s="322">
        <v>43902</v>
      </c>
      <c r="C20" s="323">
        <v>684</v>
      </c>
      <c r="D20" s="324">
        <v>1</v>
      </c>
      <c r="E20" s="324">
        <v>1</v>
      </c>
      <c r="F20" s="324">
        <v>267</v>
      </c>
      <c r="G20" s="324">
        <v>116</v>
      </c>
      <c r="H20" s="324">
        <v>8</v>
      </c>
      <c r="I20" s="324">
        <v>98</v>
      </c>
      <c r="J20" s="313">
        <v>599</v>
      </c>
      <c r="K20" s="313">
        <v>684</v>
      </c>
      <c r="L20" s="313">
        <v>0</v>
      </c>
      <c r="M20" s="313">
        <v>151</v>
      </c>
      <c r="N20" s="313">
        <f>D20-D19</f>
        <v>0</v>
      </c>
      <c r="O20" s="313">
        <f>M20-M19</f>
        <v>-45</v>
      </c>
      <c r="P20" s="313">
        <f>N20-N19</f>
        <v>-1</v>
      </c>
      <c r="Q20" s="313">
        <v>0</v>
      </c>
      <c r="R20" s="313">
        <f>SUM(Q3:Q20)</f>
        <v>1</v>
      </c>
      <c r="S20" s="313">
        <f>SUM(M3:M20)</f>
        <v>770</v>
      </c>
    </row>
    <row r="21" ht="22.65" customHeight="1">
      <c r="B21" s="309">
        <v>43903</v>
      </c>
      <c r="C21" s="310">
        <v>800</v>
      </c>
      <c r="D21" s="311">
        <v>1</v>
      </c>
      <c r="E21" s="311">
        <v>1</v>
      </c>
      <c r="F21" s="311">
        <v>309</v>
      </c>
      <c r="G21" s="311">
        <v>134</v>
      </c>
      <c r="H21" s="311">
        <v>8</v>
      </c>
      <c r="I21" s="325">
        <v>129</v>
      </c>
      <c r="J21" s="325">
        <v>814</v>
      </c>
      <c r="K21" s="325">
        <f>2.6449*EXP(0.3586*17)</f>
        <v>1174.776572475050</v>
      </c>
      <c r="L21" s="325">
        <v>0</v>
      </c>
      <c r="M21" s="325">
        <v>152</v>
      </c>
      <c r="N21" s="311">
        <f>D21-D20</f>
        <v>0</v>
      </c>
      <c r="O21" s="325">
        <f>M21-M20</f>
        <v>1</v>
      </c>
      <c r="P21" s="311">
        <f>N21-N20</f>
        <v>0</v>
      </c>
      <c r="Q21" s="311">
        <v>1</v>
      </c>
      <c r="R21" s="311">
        <f>SUM(Q3:Q21)</f>
        <v>2</v>
      </c>
      <c r="S21" s="311">
        <f>SUM(M3:M21)</f>
        <v>922</v>
      </c>
    </row>
    <row r="22" ht="22.65" customHeight="1">
      <c r="B22" s="326">
        <v>43904</v>
      </c>
      <c r="C22" s="312">
        <v>924</v>
      </c>
      <c r="D22" s="313">
        <v>2</v>
      </c>
      <c r="E22" s="313">
        <v>1</v>
      </c>
      <c r="F22" s="313">
        <v>341</v>
      </c>
      <c r="G22" s="313">
        <v>155</v>
      </c>
      <c r="H22" s="327">
        <v>9</v>
      </c>
      <c r="I22" s="327">
        <v>170</v>
      </c>
      <c r="J22" s="327">
        <v>961</v>
      </c>
      <c r="K22" s="327">
        <f>2.6449*EXP(0.3586*18)</f>
        <v>1681.486087716430</v>
      </c>
      <c r="L22" s="328">
        <v>0.6</v>
      </c>
      <c r="M22" s="327">
        <v>71</v>
      </c>
      <c r="N22" s="313">
        <f>D22-D21</f>
        <v>1</v>
      </c>
      <c r="O22" s="327">
        <f>M22-M21</f>
        <v>-81</v>
      </c>
      <c r="P22" s="313">
        <f>N22-N21</f>
        <v>1</v>
      </c>
      <c r="Q22" s="313">
        <v>1</v>
      </c>
      <c r="R22" s="313">
        <f>SUM(Q3:Q22)</f>
        <v>3</v>
      </c>
      <c r="S22" s="313">
        <f>SUM(M3:M22)</f>
        <v>993</v>
      </c>
    </row>
    <row r="23" ht="22.65" customHeight="1">
      <c r="B23" s="329">
        <v>43905</v>
      </c>
      <c r="C23" s="330">
        <v>992</v>
      </c>
      <c r="D23" s="311">
        <v>3</v>
      </c>
      <c r="E23" s="311">
        <v>1</v>
      </c>
      <c r="F23" s="311">
        <v>359</v>
      </c>
      <c r="G23" s="311">
        <v>159</v>
      </c>
      <c r="H23" s="325">
        <v>9</v>
      </c>
      <c r="I23" s="325">
        <v>197</v>
      </c>
      <c r="J23" s="325">
        <v>1022</v>
      </c>
      <c r="K23" s="325">
        <f>2.6449*EXP(0.3586*19)</f>
        <v>2406.751657659530</v>
      </c>
      <c r="L23" s="331">
        <v>0.7992</v>
      </c>
      <c r="M23" s="325">
        <v>69</v>
      </c>
      <c r="N23" s="311">
        <f>D23-D22</f>
        <v>1</v>
      </c>
      <c r="O23" s="325">
        <f>M23-M22</f>
        <v>-2</v>
      </c>
      <c r="P23" s="311">
        <f>N23-N22</f>
        <v>0</v>
      </c>
      <c r="Q23" s="311">
        <v>2</v>
      </c>
      <c r="R23" s="311">
        <f>SUM(Q3:Q23)</f>
        <v>5</v>
      </c>
      <c r="S23" s="311">
        <f>SUM(M3:M23)</f>
        <v>1062</v>
      </c>
    </row>
    <row r="24" ht="24.15" customHeight="1">
      <c r="B24" s="332">
        <v>43906</v>
      </c>
      <c r="C24" s="312">
        <v>1059</v>
      </c>
      <c r="D24" s="313">
        <v>7</v>
      </c>
      <c r="E24" s="313">
        <v>1</v>
      </c>
      <c r="F24" s="313">
        <v>377</v>
      </c>
      <c r="G24" s="313">
        <v>176</v>
      </c>
      <c r="H24" s="327">
        <v>9</v>
      </c>
      <c r="I24" s="327">
        <v>201</v>
      </c>
      <c r="J24" s="327">
        <v>1103</v>
      </c>
      <c r="K24" s="327">
        <f>2.6449*EXP(0.3586*20)</f>
        <v>3444.8417884405</v>
      </c>
      <c r="L24" s="328">
        <v>0.8547</v>
      </c>
      <c r="M24" s="327">
        <v>83</v>
      </c>
      <c r="N24" s="313">
        <f>D24-D23</f>
        <v>4</v>
      </c>
      <c r="O24" s="327">
        <f>M24-M23</f>
        <v>14</v>
      </c>
      <c r="P24" s="313">
        <f>N24-N23</f>
        <v>3</v>
      </c>
      <c r="Q24" s="313">
        <v>2</v>
      </c>
      <c r="R24" s="313">
        <f>SUM(Q3:Q24)</f>
        <v>7</v>
      </c>
      <c r="S24" s="313">
        <f>SUM(M3:M24)</f>
        <v>1145</v>
      </c>
    </row>
    <row r="25" ht="25.65" customHeight="1">
      <c r="B25" s="333">
        <v>43907</v>
      </c>
      <c r="C25" s="334">
        <v>1167</v>
      </c>
      <c r="D25" s="311">
        <v>8</v>
      </c>
      <c r="E25" s="311">
        <v>1</v>
      </c>
      <c r="F25" s="311">
        <v>410</v>
      </c>
      <c r="G25" s="311">
        <v>179</v>
      </c>
      <c r="H25" s="325">
        <v>12</v>
      </c>
      <c r="I25" s="325">
        <v>207</v>
      </c>
      <c r="J25" s="325">
        <v>1190</v>
      </c>
      <c r="K25" s="325">
        <f>2.6449*EXP(0.3586*21)</f>
        <v>4930.685270172860</v>
      </c>
      <c r="L25" s="331">
        <v>0.9072</v>
      </c>
      <c r="M25" s="325">
        <v>119</v>
      </c>
      <c r="N25" s="311">
        <f>D25-D24</f>
        <v>1</v>
      </c>
      <c r="O25" s="325">
        <f>M25-M24</f>
        <v>36</v>
      </c>
      <c r="P25" s="311">
        <f>N25-N24</f>
        <v>-3</v>
      </c>
      <c r="Q25" s="311">
        <v>1</v>
      </c>
      <c r="R25" s="311">
        <f>SUM(Q3:Q25)</f>
        <v>8</v>
      </c>
      <c r="S25" s="311">
        <f>SUM(M3:M25)</f>
        <v>1264</v>
      </c>
    </row>
    <row r="26" ht="25.65" customHeight="1">
      <c r="B26" s="333">
        <v>43908</v>
      </c>
      <c r="C26" s="335">
        <v>1279</v>
      </c>
      <c r="D26" s="313">
        <v>10</v>
      </c>
      <c r="E26" s="313">
        <v>1</v>
      </c>
      <c r="F26" s="313">
        <v>446</v>
      </c>
      <c r="G26" s="313">
        <v>199</v>
      </c>
      <c r="H26" s="327">
        <v>23</v>
      </c>
      <c r="I26" s="327">
        <v>209</v>
      </c>
      <c r="J26" s="327">
        <v>1279</v>
      </c>
      <c r="K26" s="327">
        <f>2.6449*EXP(0.3586*22)</f>
        <v>7057.408939673130</v>
      </c>
      <c r="L26" s="328">
        <v>0.9313</v>
      </c>
      <c r="M26" s="327">
        <v>145</v>
      </c>
      <c r="N26" s="313">
        <f>D26-D25</f>
        <v>2</v>
      </c>
      <c r="O26" s="327">
        <f>M26-M25</f>
        <v>26</v>
      </c>
      <c r="P26" s="313">
        <f>N26-N25</f>
        <v>1</v>
      </c>
      <c r="Q26" s="313">
        <v>6</v>
      </c>
      <c r="R26" s="313">
        <f>SUM(Q3:Q26)</f>
        <v>14</v>
      </c>
      <c r="S26" s="313">
        <f>SUM(M3:M26)</f>
        <v>1409</v>
      </c>
    </row>
    <row r="27" ht="24.15" customHeight="1">
      <c r="B27" s="336">
        <v>43909</v>
      </c>
      <c r="C27" s="310">
        <v>1423</v>
      </c>
      <c r="D27" s="311">
        <v>10</v>
      </c>
      <c r="E27" s="311">
        <v>16</v>
      </c>
      <c r="F27" s="311">
        <v>501</v>
      </c>
      <c r="G27" s="311">
        <v>207</v>
      </c>
      <c r="H27" s="325">
        <v>27</v>
      </c>
      <c r="I27" s="325">
        <v>216</v>
      </c>
      <c r="J27" s="325">
        <v>1439</v>
      </c>
      <c r="K27" s="325">
        <f>2.6449*EXP(0.3586*23)</f>
        <v>10101.4399039167</v>
      </c>
      <c r="L27" s="331">
        <v>0.9272</v>
      </c>
      <c r="M27" s="325">
        <v>143</v>
      </c>
      <c r="N27" s="311">
        <f>D27-D26</f>
        <v>0</v>
      </c>
      <c r="O27" s="325">
        <f>M27-M26</f>
        <v>-2</v>
      </c>
      <c r="P27" s="311">
        <f>N27-N26</f>
        <v>-2</v>
      </c>
      <c r="Q27" s="311">
        <v>7</v>
      </c>
      <c r="R27" s="311">
        <f>SUM(Q3:Q27)</f>
        <v>21</v>
      </c>
      <c r="S27" s="311">
        <f>SUM(M3:M27)</f>
        <v>1552</v>
      </c>
    </row>
    <row r="28" ht="22.65" customHeight="1">
      <c r="B28" s="309">
        <v>43910</v>
      </c>
      <c r="C28" s="312">
        <v>1623</v>
      </c>
      <c r="D28" s="313">
        <v>11</v>
      </c>
      <c r="E28" s="313">
        <v>16</v>
      </c>
      <c r="F28" s="313">
        <v>606</v>
      </c>
      <c r="G28" s="313">
        <v>228</v>
      </c>
      <c r="H28" s="327">
        <v>33</v>
      </c>
      <c r="I28" s="327">
        <v>220</v>
      </c>
      <c r="J28" s="327">
        <v>1639</v>
      </c>
      <c r="K28" s="327"/>
      <c r="L28" s="328">
        <v>0.9167999999999999</v>
      </c>
      <c r="M28" s="327">
        <v>180</v>
      </c>
      <c r="N28" s="313">
        <f>D28-D27</f>
        <v>1</v>
      </c>
      <c r="O28" s="327">
        <f>M28-M27</f>
        <v>37</v>
      </c>
      <c r="P28" s="313">
        <f>N28-N27</f>
        <v>1</v>
      </c>
      <c r="Q28" s="313">
        <v>9</v>
      </c>
      <c r="R28" s="313">
        <f>SUM(Q3:Q28)</f>
        <v>30</v>
      </c>
      <c r="S28" s="313">
        <f>SUM(M3:M28)</f>
        <v>1732</v>
      </c>
    </row>
    <row r="29" ht="22.65" customHeight="1">
      <c r="B29" s="309">
        <v>43911</v>
      </c>
      <c r="C29" s="310">
        <v>1746</v>
      </c>
      <c r="D29" s="311">
        <v>20</v>
      </c>
      <c r="E29" s="311">
        <v>16</v>
      </c>
      <c r="F29" s="311">
        <v>661</v>
      </c>
      <c r="G29" s="311">
        <v>242</v>
      </c>
      <c r="H29" s="325">
        <v>41</v>
      </c>
      <c r="I29" s="325">
        <v>223</v>
      </c>
      <c r="J29" s="325">
        <v>1763</v>
      </c>
      <c r="K29" s="325"/>
      <c r="L29" s="331">
        <v>0.9343</v>
      </c>
      <c r="M29" s="325">
        <v>136</v>
      </c>
      <c r="N29" s="311">
        <f>D29-D28</f>
        <v>9</v>
      </c>
      <c r="O29" s="325">
        <f>M29-M28</f>
        <v>-44</v>
      </c>
      <c r="P29" s="311">
        <f>N29-N28</f>
        <v>8</v>
      </c>
      <c r="Q29" s="311">
        <v>8</v>
      </c>
      <c r="R29" s="311">
        <f>SUM(Q3:Q29)</f>
        <v>38</v>
      </c>
      <c r="S29" s="311">
        <f>SUM(M3:M29)</f>
        <v>1868</v>
      </c>
    </row>
    <row r="30" ht="24.15" customHeight="1">
      <c r="B30" s="337">
        <v>43912</v>
      </c>
      <c r="C30" s="312">
        <v>1906</v>
      </c>
      <c r="D30" s="313">
        <v>21</v>
      </c>
      <c r="E30" s="313">
        <v>16</v>
      </c>
      <c r="F30" s="313">
        <v>760</v>
      </c>
      <c r="G30" s="313">
        <v>250</v>
      </c>
      <c r="H30" s="327">
        <v>42</v>
      </c>
      <c r="I30" s="327">
        <v>228</v>
      </c>
      <c r="J30" s="327">
        <v>1931</v>
      </c>
      <c r="K30" s="327"/>
      <c r="L30" s="328">
        <v>0.9393</v>
      </c>
      <c r="M30" s="327">
        <v>118</v>
      </c>
      <c r="N30" s="313">
        <f>D30-D29</f>
        <v>1</v>
      </c>
      <c r="O30" s="327">
        <f>M30-M29</f>
        <v>-18</v>
      </c>
      <c r="P30" s="313">
        <f>N30-N29</f>
        <v>-8</v>
      </c>
      <c r="Q30" s="313">
        <v>11</v>
      </c>
      <c r="R30" s="313">
        <f>SUM(Q3:Q30)</f>
        <v>49</v>
      </c>
      <c r="S30" s="313">
        <f>SUM(M3:M30)</f>
        <v>1986</v>
      </c>
    </row>
    <row r="31" ht="25.65" customHeight="1">
      <c r="B31" s="333">
        <v>43913</v>
      </c>
      <c r="C31" s="334">
        <v>2016</v>
      </c>
      <c r="D31" s="311">
        <v>25</v>
      </c>
      <c r="E31" s="311">
        <v>16</v>
      </c>
      <c r="F31" s="311">
        <v>816</v>
      </c>
      <c r="G31" s="311">
        <v>254</v>
      </c>
      <c r="H31" s="325">
        <v>42</v>
      </c>
      <c r="I31" s="325">
        <v>231</v>
      </c>
      <c r="J31" s="325">
        <v>2046</v>
      </c>
      <c r="K31" s="325"/>
      <c r="L31" s="331">
        <v>0.9422</v>
      </c>
      <c r="M31" s="325">
        <v>182</v>
      </c>
      <c r="N31" s="311">
        <f>D31-D30</f>
        <v>4</v>
      </c>
      <c r="O31" s="325">
        <f>M31-M30</f>
        <v>64</v>
      </c>
      <c r="P31" s="311">
        <f>N31-N30</f>
        <v>3</v>
      </c>
      <c r="Q31" s="311">
        <v>11</v>
      </c>
      <c r="R31" s="311">
        <f>SUM(Q3:Q31)</f>
        <v>60</v>
      </c>
      <c r="S31" s="311">
        <f>SUM(M3:M31)</f>
        <v>2168</v>
      </c>
    </row>
    <row r="32" ht="24.15" customHeight="1">
      <c r="B32" s="338">
        <v>43914</v>
      </c>
      <c r="C32" s="312">
        <v>2272</v>
      </c>
      <c r="D32" s="313">
        <v>36</v>
      </c>
      <c r="E32" s="313">
        <v>16</v>
      </c>
      <c r="F32" s="313">
        <v>959</v>
      </c>
      <c r="G32" s="313">
        <v>265</v>
      </c>
      <c r="H32" s="327">
        <v>48</v>
      </c>
      <c r="I32" s="327">
        <v>238</v>
      </c>
      <c r="J32" s="327">
        <v>2286</v>
      </c>
      <c r="K32" s="327"/>
      <c r="L32" s="328">
        <v>0.9499</v>
      </c>
      <c r="M32" s="327">
        <v>230</v>
      </c>
      <c r="N32" s="313">
        <f>D32-D31</f>
        <v>11</v>
      </c>
      <c r="O32" s="327">
        <f>M32-M31</f>
        <v>48</v>
      </c>
      <c r="P32" s="313">
        <f>N32-N31</f>
        <v>7</v>
      </c>
      <c r="Q32" s="313">
        <v>21</v>
      </c>
      <c r="R32" s="313">
        <f>SUM(Q3:Q32)</f>
        <v>81</v>
      </c>
      <c r="S32" s="313">
        <f>SUM(M3:M32)</f>
        <v>2398</v>
      </c>
    </row>
    <row r="33" ht="22.65" customHeight="1">
      <c r="B33" s="339">
        <v>43915</v>
      </c>
      <c r="C33" s="310">
        <v>2510</v>
      </c>
      <c r="D33" s="311">
        <v>42</v>
      </c>
      <c r="E33" s="311">
        <v>16</v>
      </c>
      <c r="F33" s="311">
        <v>1070</v>
      </c>
      <c r="G33" s="311">
        <v>275</v>
      </c>
      <c r="H33" s="325">
        <v>58</v>
      </c>
      <c r="I33" s="325">
        <v>246</v>
      </c>
      <c r="J33" s="325">
        <v>2526</v>
      </c>
      <c r="K33" s="325"/>
      <c r="L33" s="331">
        <v>0.9543</v>
      </c>
      <c r="M33" s="325">
        <v>314</v>
      </c>
      <c r="N33" s="311">
        <f>D33-D32</f>
        <v>6</v>
      </c>
      <c r="O33" s="325">
        <f>M33-M32</f>
        <v>84</v>
      </c>
      <c r="P33" s="311">
        <f>N33-N32</f>
        <v>-5</v>
      </c>
      <c r="Q33" s="311">
        <v>22</v>
      </c>
      <c r="R33" s="311">
        <f>SUM(Q3:Q33)</f>
        <v>103</v>
      </c>
      <c r="S33" s="311">
        <f>SUM(M3:M33)</f>
        <v>2712</v>
      </c>
    </row>
    <row r="34" ht="24.15" customHeight="1">
      <c r="B34" s="340">
        <v>43916</v>
      </c>
      <c r="C34" s="312">
        <v>2806</v>
      </c>
      <c r="D34" s="313">
        <v>66</v>
      </c>
      <c r="E34" s="313">
        <v>16</v>
      </c>
      <c r="F34" s="313">
        <v>1216</v>
      </c>
      <c r="G34" s="313">
        <v>297</v>
      </c>
      <c r="H34" s="327">
        <v>66</v>
      </c>
      <c r="I34" s="327">
        <v>256</v>
      </c>
      <c r="J34" s="327">
        <v>2840</v>
      </c>
      <c r="K34" s="327"/>
      <c r="L34" s="328">
        <v>0.9616</v>
      </c>
      <c r="M34" s="327">
        <v>286</v>
      </c>
      <c r="N34" s="313">
        <f>D34-D33</f>
        <v>24</v>
      </c>
      <c r="O34" s="327">
        <f>M34-M33</f>
        <v>-28</v>
      </c>
      <c r="P34" s="313">
        <f>N34-N33</f>
        <v>18</v>
      </c>
      <c r="Q34" s="313">
        <v>31</v>
      </c>
      <c r="R34" s="313">
        <f>SUM(Q3:Q34)</f>
        <v>134</v>
      </c>
      <c r="S34" s="313">
        <f>SUM(M3:M34)</f>
        <v>2998</v>
      </c>
    </row>
    <row r="35" ht="25.65" customHeight="1">
      <c r="B35" s="341">
        <v>43917</v>
      </c>
      <c r="C35" s="334">
        <v>3046</v>
      </c>
      <c r="D35" s="311">
        <v>92</v>
      </c>
      <c r="E35" s="311">
        <v>16</v>
      </c>
      <c r="F35" s="311">
        <v>1300</v>
      </c>
      <c r="G35" s="311">
        <v>317</v>
      </c>
      <c r="H35" s="325">
        <v>68</v>
      </c>
      <c r="I35" s="325">
        <v>263</v>
      </c>
      <c r="J35" s="325">
        <v>3069</v>
      </c>
      <c r="K35" s="325"/>
      <c r="L35" s="331">
        <v>0.9678</v>
      </c>
      <c r="M35" s="325">
        <v>365</v>
      </c>
      <c r="N35" s="311">
        <f>D35-D34</f>
        <v>26</v>
      </c>
      <c r="O35" s="325">
        <f>M35-M34</f>
        <v>79</v>
      </c>
      <c r="P35" s="311">
        <f>N35-N34</f>
        <v>2</v>
      </c>
      <c r="Q35" s="311">
        <v>32</v>
      </c>
      <c r="R35" s="311">
        <f>SUM(Q3:Q35)</f>
        <v>166</v>
      </c>
      <c r="S35" s="311">
        <f>SUM(M3:M35)</f>
        <v>3363</v>
      </c>
    </row>
    <row r="36" ht="24.15" customHeight="1">
      <c r="B36" s="338">
        <v>43918</v>
      </c>
      <c r="C36" s="312">
        <v>3447</v>
      </c>
      <c r="D36" s="313">
        <v>102</v>
      </c>
      <c r="E36" s="313">
        <v>16</v>
      </c>
      <c r="F36" s="313">
        <v>1500</v>
      </c>
      <c r="G36" s="313">
        <v>330</v>
      </c>
      <c r="H36" s="327">
        <v>75</v>
      </c>
      <c r="I36" s="327">
        <v>271</v>
      </c>
      <c r="J36" s="327">
        <v>3447</v>
      </c>
      <c r="K36" s="327"/>
      <c r="L36" s="328">
        <v>0.9716</v>
      </c>
      <c r="M36" s="327">
        <v>300</v>
      </c>
      <c r="N36" s="313">
        <f>D36-D35</f>
        <v>10</v>
      </c>
      <c r="O36" s="327">
        <f>M36-M35</f>
        <v>-65</v>
      </c>
      <c r="P36" s="313">
        <f>N36-N35</f>
        <v>-16</v>
      </c>
      <c r="Q36" s="313">
        <v>35</v>
      </c>
      <c r="R36" s="313">
        <f>SUM(Q3:Q36)</f>
        <v>201</v>
      </c>
      <c r="S36" s="313">
        <f>SUM(M3:M36)</f>
        <v>3663</v>
      </c>
    </row>
    <row r="37" ht="22.65" customHeight="1">
      <c r="B37" s="339">
        <v>43919</v>
      </c>
      <c r="C37" s="310">
        <v>3700</v>
      </c>
      <c r="D37" s="311">
        <v>110</v>
      </c>
      <c r="E37" s="311">
        <v>16</v>
      </c>
      <c r="F37" s="311">
        <v>1700</v>
      </c>
      <c r="G37" s="311">
        <v>351</v>
      </c>
      <c r="H37" s="325">
        <v>77</v>
      </c>
      <c r="I37" s="325">
        <v>275</v>
      </c>
      <c r="J37" s="325">
        <v>3700</v>
      </c>
      <c r="K37" s="325"/>
      <c r="L37" s="331">
        <v>0.9727</v>
      </c>
      <c r="M37" s="325">
        <v>280</v>
      </c>
      <c r="N37" s="311">
        <f>D37-D36</f>
        <v>8</v>
      </c>
      <c r="O37" s="325">
        <f>M37-M36</f>
        <v>-20</v>
      </c>
      <c r="P37" s="311">
        <f>N37-N36</f>
        <v>-2</v>
      </c>
      <c r="Q37" s="311">
        <v>38</v>
      </c>
      <c r="R37" s="311">
        <f>SUM(Q3:Q37)</f>
        <v>239</v>
      </c>
      <c r="S37" s="311">
        <f>SUM(M3:M37)</f>
        <v>3943</v>
      </c>
    </row>
    <row r="38" ht="22.65" customHeight="1">
      <c r="B38" s="339">
        <v>43920</v>
      </c>
      <c r="C38" s="312">
        <v>4028</v>
      </c>
      <c r="D38" s="313">
        <v>146</v>
      </c>
      <c r="E38" s="313">
        <v>16</v>
      </c>
      <c r="F38" s="313">
        <v>1806</v>
      </c>
      <c r="G38" s="313">
        <v>372</v>
      </c>
      <c r="H38" s="327">
        <v>86</v>
      </c>
      <c r="I38" s="327">
        <v>279</v>
      </c>
      <c r="J38" s="327">
        <v>4028</v>
      </c>
      <c r="K38" s="327"/>
      <c r="L38" s="328">
        <v>0.9747</v>
      </c>
      <c r="M38" s="327">
        <v>416</v>
      </c>
      <c r="N38" s="313">
        <f>D38-D37</f>
        <v>36</v>
      </c>
      <c r="O38" s="327">
        <f>M38-M37</f>
        <v>136</v>
      </c>
      <c r="P38" s="313">
        <f>N38-N37</f>
        <v>28</v>
      </c>
      <c r="Q38" s="313">
        <v>45</v>
      </c>
      <c r="R38" s="313">
        <f>SUM(Q3:Q38)</f>
        <v>284</v>
      </c>
      <c r="S38" s="313">
        <f>SUM(M3:M38)</f>
        <v>4359</v>
      </c>
    </row>
    <row r="39" ht="22.65" customHeight="1">
      <c r="B39" s="339">
        <v>43921</v>
      </c>
      <c r="C39" s="310">
        <v>4435</v>
      </c>
      <c r="D39" s="311">
        <v>180</v>
      </c>
      <c r="E39" s="311">
        <v>16</v>
      </c>
      <c r="F39" s="311">
        <v>1979</v>
      </c>
      <c r="G39" s="311">
        <v>399</v>
      </c>
      <c r="H39" s="325">
        <v>109</v>
      </c>
      <c r="I39" s="325">
        <v>283</v>
      </c>
      <c r="J39" s="325">
        <v>4435</v>
      </c>
      <c r="K39" s="325"/>
      <c r="L39" s="331">
        <v>0.9762999999999999</v>
      </c>
      <c r="M39" s="325">
        <v>475</v>
      </c>
      <c r="N39" s="311">
        <f>D39-D38</f>
        <v>34</v>
      </c>
      <c r="O39" s="325">
        <f>M39-M38</f>
        <v>59</v>
      </c>
      <c r="P39" s="311">
        <f>N39-N38</f>
        <v>-2</v>
      </c>
      <c r="Q39" s="311">
        <v>48</v>
      </c>
      <c r="R39" s="311">
        <f>SUM(Q3:Q39)</f>
        <v>332</v>
      </c>
      <c r="S39" s="311">
        <f>SUM(M3:M39)</f>
        <v>4834</v>
      </c>
    </row>
    <row r="40" ht="22.65" customHeight="1">
      <c r="B40" s="339">
        <v>43922</v>
      </c>
      <c r="C40" s="312">
        <v>4947</v>
      </c>
      <c r="D40" s="313">
        <v>239</v>
      </c>
      <c r="E40" s="342"/>
      <c r="F40" s="313">
        <v>2224</v>
      </c>
      <c r="G40" s="313">
        <v>427</v>
      </c>
      <c r="H40" s="327">
        <v>117</v>
      </c>
      <c r="I40" s="327">
        <v>291</v>
      </c>
      <c r="J40" s="327">
        <v>4947</v>
      </c>
      <c r="K40" s="327"/>
      <c r="L40" s="328">
        <v>0.9782999999999999</v>
      </c>
      <c r="M40" s="327">
        <v>486</v>
      </c>
      <c r="N40" s="313">
        <f>D40-D39</f>
        <v>59</v>
      </c>
      <c r="O40" s="327">
        <f>M40-M39</f>
        <v>11</v>
      </c>
      <c r="P40" s="313">
        <f>N40-N39</f>
        <v>25</v>
      </c>
      <c r="Q40" s="313">
        <v>53</v>
      </c>
      <c r="R40" s="313">
        <f>SUM(Q3:Q40)</f>
        <v>385</v>
      </c>
      <c r="S40" s="313">
        <f>SUM(M3:M40)</f>
        <v>5320</v>
      </c>
    </row>
    <row r="41" ht="22.65" customHeight="1">
      <c r="B41" s="339">
        <v>43923</v>
      </c>
      <c r="C41" s="310">
        <v>5466</v>
      </c>
      <c r="D41" s="311">
        <v>282</v>
      </c>
      <c r="E41" s="343"/>
      <c r="F41" s="311">
        <v>2439</v>
      </c>
      <c r="G41" s="311">
        <v>457</v>
      </c>
      <c r="H41" s="325">
        <v>121</v>
      </c>
      <c r="I41" s="325">
        <v>298</v>
      </c>
      <c r="J41" s="325">
        <v>5568</v>
      </c>
      <c r="K41" s="325"/>
      <c r="L41" s="331">
        <v>0.9796</v>
      </c>
      <c r="M41" s="325">
        <v>554</v>
      </c>
      <c r="N41" s="311">
        <f>D41-D40</f>
        <v>43</v>
      </c>
      <c r="O41" s="325">
        <f>M41-M40</f>
        <v>68</v>
      </c>
      <c r="P41" s="311">
        <f>N41-N40</f>
        <v>-16</v>
      </c>
      <c r="Q41" s="311">
        <v>70</v>
      </c>
      <c r="R41" s="311">
        <f>SUM(Q3:Q41)</f>
        <v>455</v>
      </c>
      <c r="S41" s="311">
        <f>SUM(M3:M41)</f>
        <v>5874</v>
      </c>
    </row>
    <row r="42" ht="22.65" customHeight="1">
      <c r="B42" s="339">
        <v>43924</v>
      </c>
      <c r="C42" s="312">
        <v>6078</v>
      </c>
      <c r="D42" s="313">
        <v>333</v>
      </c>
      <c r="E42" s="342"/>
      <c r="F42" s="313">
        <v>2662</v>
      </c>
      <c r="G42" s="313">
        <v>509</v>
      </c>
      <c r="H42" s="327">
        <v>166</v>
      </c>
      <c r="I42" s="327">
        <v>311</v>
      </c>
      <c r="J42" s="327">
        <v>6131</v>
      </c>
      <c r="K42" s="327"/>
      <c r="L42" s="328">
        <v>0.9804</v>
      </c>
      <c r="M42" s="327">
        <v>601</v>
      </c>
      <c r="N42" s="313">
        <f>D42-D41</f>
        <v>51</v>
      </c>
      <c r="O42" s="327">
        <f>M42-M41</f>
        <v>47</v>
      </c>
      <c r="P42" s="313">
        <f>N42-N41</f>
        <v>8</v>
      </c>
      <c r="Q42" s="313">
        <v>79</v>
      </c>
      <c r="R42" s="313">
        <f>SUM(Q3:Q42)</f>
        <v>534</v>
      </c>
      <c r="S42" s="313">
        <f>SUM(M3:M42)</f>
        <v>6475</v>
      </c>
    </row>
    <row r="43" ht="22.65" customHeight="1">
      <c r="B43" s="339">
        <v>43925</v>
      </c>
      <c r="C43" s="310">
        <v>6443</v>
      </c>
      <c r="D43" s="311">
        <v>373</v>
      </c>
      <c r="E43" s="343"/>
      <c r="F43" s="311">
        <v>2849</v>
      </c>
      <c r="G43" s="311">
        <v>537</v>
      </c>
      <c r="H43" s="325">
        <v>166</v>
      </c>
      <c r="I43" s="325">
        <v>322</v>
      </c>
      <c r="J43" s="325">
        <v>6443</v>
      </c>
      <c r="K43" s="325"/>
      <c r="L43" s="331">
        <v>0.9804</v>
      </c>
      <c r="M43" s="325">
        <v>357</v>
      </c>
      <c r="N43" s="311">
        <f>D43-D42</f>
        <v>40</v>
      </c>
      <c r="O43" s="325">
        <f>M43-M42</f>
        <v>-244</v>
      </c>
      <c r="P43" s="311">
        <f>N43-N42</f>
        <v>-11</v>
      </c>
      <c r="Q43" s="311">
        <v>70</v>
      </c>
      <c r="R43" s="311">
        <f>SUM(Q3:Q43)</f>
        <v>604</v>
      </c>
      <c r="S43" s="311">
        <f>SUM(M3:M43)</f>
        <v>6832</v>
      </c>
    </row>
    <row r="44" ht="22.65" customHeight="1">
      <c r="B44" s="339">
        <v>43926</v>
      </c>
      <c r="C44" s="312">
        <v>6830</v>
      </c>
      <c r="D44" s="313">
        <v>401</v>
      </c>
      <c r="E44" s="342"/>
      <c r="F44" s="313">
        <v>3016</v>
      </c>
      <c r="G44" s="313">
        <v>561</v>
      </c>
      <c r="H44" s="327">
        <v>172</v>
      </c>
      <c r="I44" s="327">
        <v>333</v>
      </c>
      <c r="J44" s="327">
        <v>6830</v>
      </c>
      <c r="K44" s="327"/>
      <c r="L44" s="328">
        <v>0.9792</v>
      </c>
      <c r="M44" s="327">
        <v>340</v>
      </c>
      <c r="N44" s="313">
        <f>D44-D43</f>
        <v>28</v>
      </c>
      <c r="O44" s="327">
        <f>M44-M43</f>
        <v>-17</v>
      </c>
      <c r="P44" s="313">
        <f>N44-N43</f>
        <v>-12</v>
      </c>
      <c r="Q44" s="313">
        <v>86</v>
      </c>
      <c r="R44" s="313">
        <f>SUM(Q3:Q44)</f>
        <v>690</v>
      </c>
      <c r="S44" s="313">
        <f>SUM(M3:M44)</f>
        <v>7172</v>
      </c>
    </row>
    <row r="45" ht="22.65" customHeight="1">
      <c r="B45" s="339">
        <v>43927</v>
      </c>
      <c r="C45" s="310">
        <v>7206</v>
      </c>
      <c r="D45" s="311">
        <v>477</v>
      </c>
      <c r="E45" s="343"/>
      <c r="F45" s="311">
        <v>3143</v>
      </c>
      <c r="G45" s="311">
        <v>605</v>
      </c>
      <c r="H45" s="325">
        <v>173</v>
      </c>
      <c r="I45" s="325">
        <v>348</v>
      </c>
      <c r="J45" s="325">
        <v>7206</v>
      </c>
      <c r="K45" s="325"/>
      <c r="L45" s="331">
        <v>0.9782999999999999</v>
      </c>
      <c r="M45" s="325">
        <v>389</v>
      </c>
      <c r="N45" s="311">
        <f>D45-D44</f>
        <v>76</v>
      </c>
      <c r="O45" s="325">
        <f>M45-M44</f>
        <v>49</v>
      </c>
      <c r="P45" s="311">
        <f>N45-N44</f>
        <v>48</v>
      </c>
      <c r="Q45" s="311">
        <v>90</v>
      </c>
      <c r="R45" s="311">
        <f>SUM(Q3:Q45)</f>
        <v>780</v>
      </c>
      <c r="S45" s="311">
        <f>SUM(M3:M45)</f>
        <v>7561</v>
      </c>
    </row>
    <row r="46" ht="22.65" customHeight="1">
      <c r="B46" s="339">
        <v>43928</v>
      </c>
      <c r="C46" s="312">
        <v>7693</v>
      </c>
      <c r="D46" s="313">
        <v>591</v>
      </c>
      <c r="E46" s="342"/>
      <c r="F46" s="313">
        <v>3279</v>
      </c>
      <c r="G46" s="313">
        <v>674</v>
      </c>
      <c r="H46" s="327">
        <v>185</v>
      </c>
      <c r="I46" s="327">
        <v>366</v>
      </c>
      <c r="J46" s="327">
        <v>7693</v>
      </c>
      <c r="K46" s="327"/>
      <c r="L46" s="328">
        <v>0.978</v>
      </c>
      <c r="M46" s="327">
        <v>738</v>
      </c>
      <c r="N46" s="313">
        <f>D46-D45</f>
        <v>114</v>
      </c>
      <c r="O46" s="327">
        <f>M46-M45</f>
        <v>349</v>
      </c>
      <c r="P46" s="313">
        <f>N46-N45</f>
        <v>38</v>
      </c>
      <c r="Q46" s="313">
        <v>84</v>
      </c>
      <c r="R46" s="313">
        <f>SUM(Q3:Q46)</f>
        <v>864</v>
      </c>
      <c r="S46" s="313">
        <f>SUM(M3:M46)</f>
        <v>8299</v>
      </c>
    </row>
    <row r="47" ht="22.65" customHeight="1">
      <c r="B47" s="339">
        <v>43929</v>
      </c>
      <c r="C47" s="310">
        <v>8419</v>
      </c>
      <c r="D47" s="311">
        <v>687</v>
      </c>
      <c r="E47" s="343"/>
      <c r="F47" s="311">
        <v>3577</v>
      </c>
      <c r="G47" s="311">
        <v>730</v>
      </c>
      <c r="H47" s="325">
        <v>230</v>
      </c>
      <c r="I47" s="325">
        <v>381</v>
      </c>
      <c r="J47" s="325">
        <v>8419</v>
      </c>
      <c r="K47" s="325"/>
      <c r="L47" s="331">
        <v>0.9776</v>
      </c>
      <c r="M47" s="325">
        <v>655</v>
      </c>
      <c r="N47" s="311">
        <f>D47-D46</f>
        <v>96</v>
      </c>
      <c r="O47" s="325">
        <f>M47-M46</f>
        <v>-83</v>
      </c>
      <c r="P47" s="311">
        <f>N47-N46</f>
        <v>-18</v>
      </c>
      <c r="Q47" s="311">
        <v>115</v>
      </c>
      <c r="R47" s="311">
        <f>SUM(Q3:Q47)</f>
        <v>979</v>
      </c>
      <c r="S47" s="311">
        <f>SUM(M3:M47)</f>
        <v>8954</v>
      </c>
    </row>
    <row r="48" ht="22.65" customHeight="1">
      <c r="B48" s="339">
        <v>43930</v>
      </c>
      <c r="C48" s="312">
        <v>9141</v>
      </c>
      <c r="D48" s="313">
        <v>793</v>
      </c>
      <c r="E48" s="342"/>
      <c r="F48" s="313">
        <v>3831</v>
      </c>
      <c r="G48" s="313">
        <v>827</v>
      </c>
      <c r="H48" s="327">
        <v>279</v>
      </c>
      <c r="I48" s="327">
        <v>397</v>
      </c>
      <c r="J48" s="327">
        <v>9141</v>
      </c>
      <c r="K48" s="327"/>
      <c r="L48" s="328">
        <v>0.9771</v>
      </c>
      <c r="M48" s="327">
        <v>645</v>
      </c>
      <c r="N48" s="313">
        <f>D48-D47</f>
        <v>106</v>
      </c>
      <c r="O48" s="327">
        <f>M48-M47</f>
        <v>-10</v>
      </c>
      <c r="P48" s="313">
        <f>N48-N47</f>
        <v>10</v>
      </c>
      <c r="Q48" s="313">
        <v>86</v>
      </c>
      <c r="R48" s="313">
        <f>SUM(Q3:Q48)</f>
        <v>1065</v>
      </c>
      <c r="S48" s="313">
        <f>SUM(M3:M48)</f>
        <v>9599</v>
      </c>
    </row>
    <row r="49" ht="22.65" customHeight="1">
      <c r="B49" s="339">
        <v>43931</v>
      </c>
      <c r="C49" s="310">
        <v>9685</v>
      </c>
      <c r="D49" s="311">
        <v>870</v>
      </c>
      <c r="E49" s="343"/>
      <c r="F49" s="311">
        <v>4061</v>
      </c>
      <c r="G49" s="311">
        <v>902</v>
      </c>
      <c r="H49" s="325">
        <v>302</v>
      </c>
      <c r="I49" s="325">
        <v>405</v>
      </c>
      <c r="J49" s="325">
        <v>9685</v>
      </c>
      <c r="K49" s="325"/>
      <c r="L49" s="331">
        <v>0.9761</v>
      </c>
      <c r="M49" s="325">
        <v>454</v>
      </c>
      <c r="N49" s="311">
        <f>D49-D48</f>
        <v>77</v>
      </c>
      <c r="O49" s="325">
        <f>M49-M48</f>
        <v>-191</v>
      </c>
      <c r="P49" s="311">
        <f>N49-N48</f>
        <v>-29</v>
      </c>
      <c r="Q49" s="311">
        <v>90</v>
      </c>
      <c r="R49" s="311">
        <f>SUM(Q3:Q49)</f>
        <v>1155</v>
      </c>
      <c r="S49" s="311">
        <f>SUM(M3:M49)</f>
        <v>10053</v>
      </c>
    </row>
    <row r="50" ht="22.65" customHeight="1">
      <c r="B50" s="339">
        <v>43932</v>
      </c>
      <c r="C50" s="312">
        <v>10151</v>
      </c>
      <c r="D50" s="313">
        <v>887</v>
      </c>
      <c r="E50" s="342"/>
      <c r="F50" s="313">
        <v>4205</v>
      </c>
      <c r="G50" s="313">
        <v>982</v>
      </c>
      <c r="H50" s="327">
        <v>308</v>
      </c>
      <c r="I50" s="327">
        <v>429</v>
      </c>
      <c r="J50" s="327">
        <v>10151</v>
      </c>
      <c r="K50" s="327"/>
      <c r="L50" s="328">
        <v>0.974</v>
      </c>
      <c r="M50" s="327">
        <v>395</v>
      </c>
      <c r="N50" s="313">
        <f>D50-D49</f>
        <v>17</v>
      </c>
      <c r="O50" s="327">
        <f>M50-M49</f>
        <v>-59</v>
      </c>
      <c r="P50" s="313">
        <f>N50-N49</f>
        <v>-60</v>
      </c>
      <c r="Q50" s="313">
        <v>103</v>
      </c>
      <c r="R50" s="313">
        <f>SUM(Q3:Q50)</f>
        <v>1258</v>
      </c>
      <c r="S50" s="313">
        <f>SUM(M3:M50)</f>
        <v>10448</v>
      </c>
    </row>
    <row r="51" ht="22.65" customHeight="1">
      <c r="B51" s="339">
        <v>43933</v>
      </c>
      <c r="C51" s="310">
        <v>10483</v>
      </c>
      <c r="D51" s="311">
        <v>899</v>
      </c>
      <c r="E51" s="343"/>
      <c r="F51" s="311">
        <v>4397</v>
      </c>
      <c r="G51" s="311">
        <v>1018</v>
      </c>
      <c r="H51" s="325">
        <v>316</v>
      </c>
      <c r="I51" s="325">
        <v>435</v>
      </c>
      <c r="J51" s="325">
        <v>10483</v>
      </c>
      <c r="K51" s="325"/>
      <c r="L51" s="331">
        <v>0.9708</v>
      </c>
      <c r="M51" s="325">
        <v>464</v>
      </c>
      <c r="N51" s="311">
        <f>D51-D50</f>
        <v>12</v>
      </c>
      <c r="O51" s="325">
        <f>M51-M50</f>
        <v>69</v>
      </c>
      <c r="P51" s="311">
        <f>N51-N50</f>
        <v>-5</v>
      </c>
      <c r="Q51" s="311">
        <v>97</v>
      </c>
      <c r="R51" s="311">
        <f>SUM(Q3:Q51)</f>
        <v>1355</v>
      </c>
      <c r="S51" s="311">
        <f>SUM(M3:M51)</f>
        <v>10912</v>
      </c>
    </row>
    <row r="52" ht="22.65" customHeight="1">
      <c r="B52" s="339">
        <v>43934</v>
      </c>
      <c r="C52" s="312">
        <v>10948</v>
      </c>
      <c r="D52" s="313">
        <v>919</v>
      </c>
      <c r="E52" s="342"/>
      <c r="F52" s="313">
        <v>4575</v>
      </c>
      <c r="G52" s="313">
        <v>1064</v>
      </c>
      <c r="H52" s="327">
        <v>383</v>
      </c>
      <c r="I52" s="327">
        <v>449</v>
      </c>
      <c r="J52" s="327">
        <v>10948</v>
      </c>
      <c r="K52" s="327"/>
      <c r="L52" s="328">
        <v>0.9669</v>
      </c>
      <c r="M52" s="327">
        <v>437</v>
      </c>
      <c r="N52" s="313">
        <f>D52-D51</f>
        <v>20</v>
      </c>
      <c r="O52" s="327">
        <f>M52-M51</f>
        <v>-27</v>
      </c>
      <c r="P52" s="313">
        <f>N52-N51</f>
        <v>8</v>
      </c>
      <c r="Q52" s="313">
        <v>85</v>
      </c>
      <c r="R52" s="313">
        <f>SUM(Q3:Q52)</f>
        <v>1440</v>
      </c>
      <c r="S52" s="313">
        <f>SUM(M3:M52)</f>
        <v>11349</v>
      </c>
    </row>
    <row r="53" ht="22.65" customHeight="1">
      <c r="B53" s="339">
        <v>43935</v>
      </c>
      <c r="C53" s="310">
        <v>11445</v>
      </c>
      <c r="D53" s="311">
        <v>1033</v>
      </c>
      <c r="E53" s="343"/>
      <c r="F53" s="311">
        <v>4806</v>
      </c>
      <c r="G53" s="311">
        <v>1106</v>
      </c>
      <c r="H53" s="325">
        <v>388</v>
      </c>
      <c r="I53" s="325">
        <v>458</v>
      </c>
      <c r="J53" s="325">
        <v>11445</v>
      </c>
      <c r="K53" s="325"/>
      <c r="L53" s="331">
        <v>0.9634</v>
      </c>
      <c r="M53" s="325">
        <v>479</v>
      </c>
      <c r="N53" s="311">
        <f>D53-D52</f>
        <v>114</v>
      </c>
      <c r="O53" s="325">
        <f>M53-M52</f>
        <v>42</v>
      </c>
      <c r="P53" s="311">
        <f>N53-N52</f>
        <v>94</v>
      </c>
      <c r="Q53" s="311">
        <v>92</v>
      </c>
      <c r="R53" s="311">
        <f>SUM(Q3:Q53)</f>
        <v>1532</v>
      </c>
      <c r="S53" s="311">
        <f>SUM(M3:M53)</f>
        <v>11828</v>
      </c>
    </row>
    <row r="54" ht="22.65" customHeight="1">
      <c r="B54" s="339">
        <v>43936</v>
      </c>
      <c r="C54" s="312">
        <v>11927</v>
      </c>
      <c r="D54" s="313">
        <v>1203</v>
      </c>
      <c r="E54" s="342"/>
      <c r="F54" s="313">
        <v>4990</v>
      </c>
      <c r="G54" s="313">
        <v>1171</v>
      </c>
      <c r="H54" s="327">
        <v>401</v>
      </c>
      <c r="I54" s="327">
        <v>481</v>
      </c>
      <c r="J54" s="327"/>
      <c r="K54" s="327"/>
      <c r="L54" s="328">
        <v>0.9608</v>
      </c>
      <c r="M54" s="327">
        <v>604</v>
      </c>
      <c r="N54" s="313">
        <f>D54-D53</f>
        <v>170</v>
      </c>
      <c r="O54" s="327">
        <f>M54-M53</f>
        <v>125</v>
      </c>
      <c r="P54" s="313">
        <f>N54-N53</f>
        <v>56</v>
      </c>
      <c r="Q54" s="313">
        <v>115</v>
      </c>
      <c r="R54" s="313">
        <f>SUM(Q3:Q54)</f>
        <v>1647</v>
      </c>
      <c r="S54" s="313">
        <f>SUM(M3:M54)</f>
        <v>12432</v>
      </c>
    </row>
    <row r="55" ht="22.65" customHeight="1">
      <c r="B55" s="339">
        <v>43937</v>
      </c>
      <c r="C55" s="310">
        <v>12540</v>
      </c>
      <c r="D55" s="311">
        <v>1333</v>
      </c>
      <c r="E55" s="343"/>
      <c r="F55" s="311">
        <v>5206</v>
      </c>
      <c r="G55" s="311">
        <v>1242</v>
      </c>
      <c r="H55" s="325">
        <v>421</v>
      </c>
      <c r="I55" s="325">
        <v>498</v>
      </c>
      <c r="J55" s="325"/>
      <c r="K55" s="325"/>
      <c r="L55" s="331">
        <v>0.9583</v>
      </c>
      <c r="M55" s="325">
        <v>623</v>
      </c>
      <c r="N55" s="311">
        <f>D55-D54</f>
        <v>130</v>
      </c>
      <c r="O55" s="325">
        <f>M55-M54</f>
        <v>19</v>
      </c>
      <c r="P55" s="311">
        <f>N55-N54</f>
        <v>-40</v>
      </c>
      <c r="Q55" s="311">
        <v>111</v>
      </c>
      <c r="R55" s="311">
        <f>SUM(Q4:Q55)</f>
        <v>1758</v>
      </c>
      <c r="S55" s="311">
        <f>SUM(M4:M55)</f>
        <v>13055</v>
      </c>
    </row>
    <row r="56" ht="22.65" customHeight="1">
      <c r="B56" s="339">
        <v>43938</v>
      </c>
      <c r="C56" s="312">
        <v>13216</v>
      </c>
      <c r="D56" s="313">
        <v>1400</v>
      </c>
      <c r="E56" s="342"/>
      <c r="F56" s="313">
        <v>5387</v>
      </c>
      <c r="G56" s="313">
        <v>1316</v>
      </c>
      <c r="H56" s="327">
        <v>537</v>
      </c>
      <c r="I56" s="327">
        <v>514</v>
      </c>
      <c r="J56" s="327"/>
      <c r="K56" s="327"/>
      <c r="L56" s="328">
        <v>0.9555</v>
      </c>
      <c r="M56" s="327">
        <v>688</v>
      </c>
      <c r="N56" s="313">
        <f>D56-D55</f>
        <v>67</v>
      </c>
      <c r="O56" s="327">
        <f>M56-M55</f>
        <v>65</v>
      </c>
      <c r="P56" s="313">
        <f>N56-N55</f>
        <v>-63</v>
      </c>
      <c r="Q56" s="313">
        <v>83</v>
      </c>
      <c r="R56" s="313">
        <f>SUM(Q4:Q56)</f>
        <v>1841</v>
      </c>
      <c r="S56" s="313">
        <f>SUM(M4:M56)</f>
        <v>13743</v>
      </c>
    </row>
    <row r="57" ht="22.65" customHeight="1">
      <c r="B57" s="339">
        <v>43939</v>
      </c>
      <c r="C57" s="310">
        <v>13822</v>
      </c>
      <c r="D57" s="311">
        <v>1511</v>
      </c>
      <c r="E57" s="343"/>
      <c r="F57" s="311">
        <v>5651</v>
      </c>
      <c r="G57" s="311">
        <v>1405</v>
      </c>
      <c r="H57" s="325">
        <v>566</v>
      </c>
      <c r="I57" s="325">
        <v>530</v>
      </c>
      <c r="J57" s="325"/>
      <c r="K57" s="325"/>
      <c r="L57" s="331">
        <v>0.9527</v>
      </c>
      <c r="M57" s="325">
        <v>532</v>
      </c>
      <c r="N57" s="311">
        <f>D57-D56</f>
        <v>111</v>
      </c>
      <c r="O57" s="325">
        <f>M57-M56</f>
        <v>-156</v>
      </c>
      <c r="P57" s="311">
        <f>N57-N56</f>
        <v>44</v>
      </c>
      <c r="Q57" s="311">
        <v>86</v>
      </c>
      <c r="R57" s="311">
        <f>SUM(Q4:Q57)</f>
        <v>1927</v>
      </c>
      <c r="S57" s="311">
        <f>SUM(M4:M57)</f>
        <v>14275</v>
      </c>
    </row>
    <row r="58" ht="22.65" customHeight="1">
      <c r="B58" s="339">
        <v>43940</v>
      </c>
      <c r="C58" s="312">
        <v>14385</v>
      </c>
      <c r="D58" s="313">
        <v>1540</v>
      </c>
      <c r="E58" s="342"/>
      <c r="F58" s="313">
        <v>5826</v>
      </c>
      <c r="G58" s="313">
        <v>1442</v>
      </c>
      <c r="H58" s="327">
        <v>617</v>
      </c>
      <c r="I58" s="327">
        <v>544</v>
      </c>
      <c r="J58" s="327"/>
      <c r="K58" s="327"/>
      <c r="L58" s="328"/>
      <c r="M58" s="327">
        <v>388</v>
      </c>
      <c r="N58" s="313">
        <f>D58-D57</f>
        <v>29</v>
      </c>
      <c r="O58" s="327">
        <f>M58-M57</f>
        <v>-144</v>
      </c>
      <c r="P58" s="313">
        <f>N58-N57</f>
        <v>-82</v>
      </c>
      <c r="Q58" s="313">
        <v>87</v>
      </c>
      <c r="R58" s="313">
        <f>SUM(Q4:Q58)</f>
        <v>2014</v>
      </c>
      <c r="S58" s="313">
        <f>SUM(M4:M58)</f>
        <v>14663</v>
      </c>
    </row>
    <row r="59" ht="22.65" customHeight="1">
      <c r="B59" s="339">
        <v>43941</v>
      </c>
      <c r="C59" s="310">
        <v>14777</v>
      </c>
      <c r="D59" s="311">
        <v>1580</v>
      </c>
      <c r="E59" s="343"/>
      <c r="F59" s="311">
        <v>5992</v>
      </c>
      <c r="G59" s="311">
        <v>1478</v>
      </c>
      <c r="H59" s="325">
        <v>630</v>
      </c>
      <c r="I59" s="325">
        <v>549</v>
      </c>
      <c r="J59" s="325"/>
      <c r="K59" s="325"/>
      <c r="L59" s="331"/>
      <c r="M59" s="325">
        <v>461</v>
      </c>
      <c r="N59" s="311">
        <f>D59-D58</f>
        <v>40</v>
      </c>
      <c r="O59" s="325">
        <f>M59-M58</f>
        <v>73</v>
      </c>
      <c r="P59" s="311">
        <f>N59-N58</f>
        <v>11</v>
      </c>
      <c r="Q59" s="311">
        <v>85</v>
      </c>
      <c r="R59" s="311">
        <f>SUM(Q4:Q59)</f>
        <v>2099</v>
      </c>
      <c r="S59" s="311">
        <f>SUM(M4:M59)</f>
        <v>15124</v>
      </c>
    </row>
    <row r="60" ht="22.65" customHeight="1">
      <c r="B60" s="339">
        <v>43942</v>
      </c>
      <c r="C60" s="312">
        <v>15322</v>
      </c>
      <c r="D60" s="313">
        <v>1765</v>
      </c>
      <c r="E60" s="342"/>
      <c r="F60" s="313">
        <v>6189</v>
      </c>
      <c r="G60" s="313">
        <v>1557</v>
      </c>
      <c r="H60" s="327">
        <v>663</v>
      </c>
      <c r="I60" s="327">
        <v>560</v>
      </c>
      <c r="J60" s="327"/>
      <c r="K60" s="327"/>
      <c r="L60" s="328"/>
      <c r="M60" s="327">
        <v>707</v>
      </c>
      <c r="N60" s="313">
        <f>D60-D59</f>
        <v>185</v>
      </c>
      <c r="O60" s="327">
        <f>M60-M59</f>
        <v>246</v>
      </c>
      <c r="P60" s="313">
        <f>N60-N59</f>
        <v>145</v>
      </c>
      <c r="Q60" s="313">
        <v>62</v>
      </c>
      <c r="R60" s="313">
        <f>SUM(Q4:Q60)</f>
        <v>2161</v>
      </c>
      <c r="S60" s="313">
        <f>SUM(M4:M60)</f>
        <v>15831</v>
      </c>
    </row>
    <row r="61" ht="22.65" customHeight="1">
      <c r="B61" s="339">
        <v>43943</v>
      </c>
      <c r="C61" s="310">
        <v>16004</v>
      </c>
      <c r="D61" s="311">
        <v>1937</v>
      </c>
      <c r="E61" s="343"/>
      <c r="F61" s="311">
        <v>6401</v>
      </c>
      <c r="G61" s="311">
        <v>1667</v>
      </c>
      <c r="H61" s="325">
        <v>720</v>
      </c>
      <c r="I61" s="325">
        <v>575</v>
      </c>
      <c r="J61" s="325"/>
      <c r="K61" s="325"/>
      <c r="L61" s="331"/>
      <c r="M61" s="325">
        <v>722</v>
      </c>
      <c r="N61" s="311">
        <f>D61-D60</f>
        <v>172</v>
      </c>
      <c r="O61" s="325">
        <f>M61-M60</f>
        <v>15</v>
      </c>
      <c r="P61" s="311">
        <f>N61-N60</f>
        <v>-13</v>
      </c>
      <c r="Q61" s="311">
        <v>77</v>
      </c>
      <c r="R61" s="311">
        <f>SUM(Q4:Q61)</f>
        <v>2238</v>
      </c>
      <c r="S61" s="311">
        <f>SUM(M4:M61)</f>
        <v>16553</v>
      </c>
    </row>
    <row r="62" ht="22.65" customHeight="1">
      <c r="B62" s="339">
        <v>43944</v>
      </c>
      <c r="C62" s="312">
        <v>16755</v>
      </c>
      <c r="D62" s="313">
        <v>2021</v>
      </c>
      <c r="E62" s="342"/>
      <c r="F62" s="313">
        <v>6681</v>
      </c>
      <c r="G62" s="313">
        <v>1745</v>
      </c>
      <c r="H62" s="327">
        <v>753</v>
      </c>
      <c r="I62" s="327">
        <v>592</v>
      </c>
      <c r="J62" s="327"/>
      <c r="K62" s="327"/>
      <c r="L62" s="328"/>
      <c r="M62" s="327">
        <v>758</v>
      </c>
      <c r="N62" s="313">
        <f>D62-D61</f>
        <v>84</v>
      </c>
      <c r="O62" s="327">
        <f>M62-M61</f>
        <v>36</v>
      </c>
      <c r="P62" s="313">
        <f>N62-N61</f>
        <v>-88</v>
      </c>
      <c r="Q62" s="313">
        <v>86</v>
      </c>
      <c r="R62" s="313">
        <f>SUM(Q4:Q62)</f>
        <v>2324</v>
      </c>
      <c r="S62" s="313">
        <f>SUM(M4:M62)</f>
        <v>17311</v>
      </c>
    </row>
    <row r="63" ht="22.65" customHeight="1">
      <c r="B63" s="339">
        <v>43945</v>
      </c>
      <c r="C63" s="310">
        <v>17567</v>
      </c>
      <c r="D63" s="311">
        <v>2152</v>
      </c>
      <c r="E63" s="343"/>
      <c r="F63" s="311">
        <v>6967</v>
      </c>
      <c r="G63" s="311">
        <v>1886</v>
      </c>
      <c r="H63" s="325">
        <v>802</v>
      </c>
      <c r="I63" s="325">
        <v>606</v>
      </c>
      <c r="J63" s="325"/>
      <c r="K63" s="325"/>
      <c r="L63" s="331"/>
      <c r="M63" s="325">
        <v>780</v>
      </c>
      <c r="N63" s="311">
        <f>D63-D62</f>
        <v>131</v>
      </c>
      <c r="O63" s="325">
        <f>M63-M62</f>
        <v>22</v>
      </c>
      <c r="P63" s="311">
        <f>N63-N62</f>
        <v>47</v>
      </c>
      <c r="Q63" s="311">
        <v>89</v>
      </c>
      <c r="R63" s="311">
        <f>SUM(Q4:Q63)</f>
        <v>2413</v>
      </c>
      <c r="S63" s="311">
        <f>SUM(M4:M63)</f>
        <v>18091</v>
      </c>
    </row>
    <row r="64" ht="22.65" customHeight="1">
      <c r="B64" s="339">
        <v>43946</v>
      </c>
      <c r="C64" s="312">
        <v>18177</v>
      </c>
      <c r="D64" s="313">
        <v>2192</v>
      </c>
      <c r="E64" s="342"/>
      <c r="F64" s="313">
        <v>7148</v>
      </c>
      <c r="G64" s="313">
        <v>1965</v>
      </c>
      <c r="H64" s="327">
        <v>838</v>
      </c>
      <c r="I64" s="327">
        <v>644</v>
      </c>
      <c r="J64" s="327"/>
      <c r="K64" s="327"/>
      <c r="L64" s="328"/>
      <c r="M64" s="327">
        <v>473</v>
      </c>
      <c r="N64" s="313">
        <f>D64-D63</f>
        <v>40</v>
      </c>
      <c r="O64" s="327">
        <f>M64-M63</f>
        <v>-307</v>
      </c>
      <c r="P64" s="313">
        <f>N64-N63</f>
        <v>-91</v>
      </c>
      <c r="Q64" s="313">
        <v>73</v>
      </c>
      <c r="R64" s="313">
        <f>SUM(Q4:Q64)</f>
        <v>2486</v>
      </c>
      <c r="S64" s="313">
        <f>SUM(M4:M64)</f>
        <v>18564</v>
      </c>
    </row>
    <row r="65" ht="22.65" customHeight="1">
      <c r="B65" s="339">
        <v>43947</v>
      </c>
      <c r="C65" s="310">
        <v>18640</v>
      </c>
      <c r="D65" s="311">
        <v>2194</v>
      </c>
      <c r="E65" s="343"/>
      <c r="F65" s="311">
        <v>7290</v>
      </c>
      <c r="G65" s="311">
        <v>2058</v>
      </c>
      <c r="H65" s="325">
        <v>860</v>
      </c>
      <c r="I65" s="325">
        <v>656</v>
      </c>
      <c r="J65" s="325"/>
      <c r="K65" s="325"/>
      <c r="L65" s="331"/>
      <c r="M65" s="325">
        <v>300</v>
      </c>
      <c r="N65" s="311">
        <f>D65-D64</f>
        <v>2</v>
      </c>
      <c r="O65" s="325">
        <f>M65-M64</f>
        <v>-173</v>
      </c>
      <c r="P65" s="311">
        <f>N65-N64</f>
        <v>-38</v>
      </c>
      <c r="Q65" s="311">
        <v>74</v>
      </c>
      <c r="R65" s="311">
        <f>SUM(Q4:Q65)</f>
        <v>2560</v>
      </c>
      <c r="S65" s="311">
        <f>SUM(M4:M65)</f>
        <v>18864</v>
      </c>
    </row>
    <row r="66" ht="22.65" customHeight="1">
      <c r="B66" s="339">
        <v>43948</v>
      </c>
      <c r="C66" s="312">
        <v>18926</v>
      </c>
      <c r="D66" s="313">
        <v>2274</v>
      </c>
      <c r="E66" s="342"/>
      <c r="F66" s="313">
        <v>7378</v>
      </c>
      <c r="G66" s="313">
        <v>2101</v>
      </c>
      <c r="H66" s="327">
        <v>877</v>
      </c>
      <c r="I66" s="327">
        <v>679</v>
      </c>
      <c r="J66" s="327"/>
      <c r="K66" s="327"/>
      <c r="L66" s="328"/>
      <c r="M66" s="327">
        <v>563</v>
      </c>
      <c r="N66" s="313">
        <f>D66-D65</f>
        <v>80</v>
      </c>
      <c r="O66" s="327">
        <f>M66-M65</f>
        <v>263</v>
      </c>
      <c r="P66" s="313">
        <f>N66-N65</f>
        <v>78</v>
      </c>
      <c r="Q66" s="313">
        <v>74</v>
      </c>
      <c r="R66" s="313">
        <f>SUM(Q4:Q66)</f>
        <v>2634</v>
      </c>
      <c r="S66" s="313">
        <f>SUM(M4:M66)</f>
        <v>19427</v>
      </c>
    </row>
    <row r="67" ht="22.65" customHeight="1">
      <c r="B67" s="339">
        <v>43949</v>
      </c>
      <c r="C67" s="310">
        <v>19621</v>
      </c>
      <c r="D67" s="311">
        <v>2355</v>
      </c>
      <c r="E67" s="343"/>
      <c r="F67" s="311">
        <v>7622</v>
      </c>
      <c r="G67" s="311">
        <v>2212</v>
      </c>
      <c r="H67" s="325">
        <v>928</v>
      </c>
      <c r="I67" s="325">
        <v>713</v>
      </c>
      <c r="J67" s="325"/>
      <c r="K67" s="325"/>
      <c r="L67" s="331"/>
      <c r="M67" s="325">
        <v>742</v>
      </c>
      <c r="N67" s="311">
        <f>D67-D66</f>
        <v>81</v>
      </c>
      <c r="O67" s="325">
        <f>M67-M66</f>
        <v>179</v>
      </c>
      <c r="P67" s="311">
        <f>N67-N66</f>
        <v>1</v>
      </c>
      <c r="Q67" s="311">
        <v>83</v>
      </c>
      <c r="R67" s="311">
        <f>SUM(Q4:Q67)</f>
        <v>2717</v>
      </c>
      <c r="S67" s="311">
        <f>SUM(M4:M67)</f>
        <v>20169</v>
      </c>
    </row>
    <row r="68" ht="22.65" customHeight="1">
      <c r="B68" s="339">
        <v>43950</v>
      </c>
      <c r="C68" s="312">
        <v>20302</v>
      </c>
      <c r="D68" s="313">
        <v>2462</v>
      </c>
      <c r="E68" s="342"/>
      <c r="F68" s="313">
        <v>7835</v>
      </c>
      <c r="G68" s="313">
        <v>2291</v>
      </c>
      <c r="H68" s="327">
        <v>974</v>
      </c>
      <c r="I68" s="327">
        <v>746</v>
      </c>
      <c r="J68" s="327"/>
      <c r="K68" s="327"/>
      <c r="L68" s="328"/>
      <c r="M68" s="327">
        <v>798</v>
      </c>
      <c r="N68" s="313">
        <f>D68-D67</f>
        <v>107</v>
      </c>
      <c r="O68" s="327">
        <f>M68-M67</f>
        <v>56</v>
      </c>
      <c r="P68" s="313">
        <f>N68-N67</f>
        <v>26</v>
      </c>
      <c r="Q68" s="313">
        <v>83</v>
      </c>
      <c r="R68" s="313">
        <f>SUM(Q4:Q68)</f>
        <v>2800</v>
      </c>
      <c r="S68" s="313">
        <f>SUM(M4:M68)</f>
        <v>20967</v>
      </c>
    </row>
    <row r="69" ht="22.65" customHeight="1">
      <c r="B69" s="339">
        <v>43951</v>
      </c>
      <c r="C69" s="310">
        <v>21092</v>
      </c>
      <c r="D69" s="311">
        <v>2586</v>
      </c>
      <c r="E69" s="343"/>
      <c r="F69" s="311">
        <v>8033</v>
      </c>
      <c r="G69" s="311">
        <v>2459</v>
      </c>
      <c r="H69" s="325">
        <v>1013</v>
      </c>
      <c r="I69" s="325">
        <v>783</v>
      </c>
      <c r="J69" s="325"/>
      <c r="K69" s="325"/>
      <c r="L69" s="331"/>
      <c r="M69" s="325">
        <v>635</v>
      </c>
      <c r="N69" s="311">
        <f>D69-D68</f>
        <v>124</v>
      </c>
      <c r="O69" s="325">
        <f>M69-M68</f>
        <v>-163</v>
      </c>
      <c r="P69" s="311">
        <f>N69-N68</f>
        <v>17</v>
      </c>
      <c r="Q69" s="311">
        <v>78</v>
      </c>
      <c r="R69" s="311">
        <f>SUM(Q4:Q69)</f>
        <v>2878</v>
      </c>
      <c r="S69" s="311">
        <f>SUM(M4:M69)</f>
        <v>21602</v>
      </c>
    </row>
    <row r="70" ht="22.65" customHeight="1">
      <c r="B70" s="339">
        <v>43952</v>
      </c>
      <c r="C70" s="312">
        <v>21520</v>
      </c>
      <c r="D70" s="313">
        <v>2653</v>
      </c>
      <c r="E70" s="342"/>
      <c r="F70" s="313">
        <v>8205</v>
      </c>
      <c r="G70" s="313">
        <v>2512</v>
      </c>
      <c r="H70" s="327">
        <v>1035</v>
      </c>
      <c r="I70" s="327">
        <v>809</v>
      </c>
      <c r="J70" s="327"/>
      <c r="K70" s="327"/>
      <c r="L70" s="328"/>
      <c r="M70" s="327">
        <v>532</v>
      </c>
      <c r="N70" s="313">
        <f>D70-D69</f>
        <v>67</v>
      </c>
      <c r="O70" s="327">
        <f>M70-M69</f>
        <v>-103</v>
      </c>
      <c r="P70" s="313">
        <f>N70-N69</f>
        <v>-57</v>
      </c>
      <c r="Q70" s="313">
        <v>78</v>
      </c>
      <c r="R70" s="313">
        <f>SUM(Q4:Q70)</f>
        <v>2956</v>
      </c>
      <c r="S70" s="313">
        <f>SUM(M4:M70)</f>
        <v>22134</v>
      </c>
    </row>
    <row r="71" ht="22.65" customHeight="1">
      <c r="B71" s="339">
        <v>43953</v>
      </c>
      <c r="C71" s="310">
        <v>22082</v>
      </c>
      <c r="D71" s="311">
        <v>2669</v>
      </c>
      <c r="E71" s="343"/>
      <c r="F71" s="311">
        <v>8334</v>
      </c>
      <c r="G71" s="311">
        <v>2636</v>
      </c>
      <c r="H71" s="325">
        <v>1078</v>
      </c>
      <c r="I71" s="325">
        <v>823</v>
      </c>
      <c r="J71" s="325"/>
      <c r="K71" s="325"/>
      <c r="L71" s="331"/>
      <c r="M71" s="325">
        <v>299</v>
      </c>
      <c r="N71" s="311">
        <f>D71-D70</f>
        <v>16</v>
      </c>
      <c r="O71" s="325">
        <f>M71-M70</f>
        <v>-233</v>
      </c>
      <c r="P71" s="311">
        <f>N71-N70</f>
        <v>-51</v>
      </c>
      <c r="Q71" s="311">
        <v>73</v>
      </c>
      <c r="R71" s="311">
        <f>SUM(Q4:Q71)</f>
        <v>3029</v>
      </c>
      <c r="S71" s="311">
        <f>SUM(M4:M71)</f>
        <v>22433</v>
      </c>
    </row>
    <row r="72" ht="22.65" customHeight="1">
      <c r="B72" s="339">
        <v>43954</v>
      </c>
      <c r="C72" s="312">
        <v>22317</v>
      </c>
      <c r="D72" s="313">
        <v>2679</v>
      </c>
      <c r="E72" s="342"/>
      <c r="F72" s="313">
        <v>8405</v>
      </c>
      <c r="G72" s="313">
        <v>2661</v>
      </c>
      <c r="H72" s="327">
        <v>1090</v>
      </c>
      <c r="I72" s="327">
        <v>851</v>
      </c>
      <c r="J72" s="327"/>
      <c r="K72" s="327"/>
      <c r="L72" s="328"/>
      <c r="M72" s="327">
        <v>261</v>
      </c>
      <c r="N72" s="313">
        <f>D72-D71</f>
        <v>10</v>
      </c>
      <c r="O72" s="327">
        <f>M72-M71</f>
        <v>-38</v>
      </c>
      <c r="P72" s="313">
        <f>N72-N71</f>
        <v>-6</v>
      </c>
      <c r="Q72" s="313">
        <v>75</v>
      </c>
      <c r="R72" s="313">
        <f>SUM(Q4:Q72)</f>
        <v>3104</v>
      </c>
      <c r="S72" s="313">
        <f>SUM(M4:M72)</f>
        <v>22694</v>
      </c>
    </row>
    <row r="73" ht="22.65" customHeight="1">
      <c r="B73" s="339">
        <v>43955</v>
      </c>
      <c r="C73" s="310">
        <v>22721</v>
      </c>
      <c r="D73" s="311">
        <v>2769</v>
      </c>
      <c r="E73" s="343"/>
      <c r="F73" s="311">
        <v>8536</v>
      </c>
      <c r="G73" s="311">
        <v>2720</v>
      </c>
      <c r="H73" s="325">
        <v>1111</v>
      </c>
      <c r="I73" s="325">
        <v>857</v>
      </c>
      <c r="J73" s="325"/>
      <c r="K73" s="325"/>
      <c r="L73" s="331"/>
      <c r="M73" s="325">
        <v>476</v>
      </c>
      <c r="N73" s="311">
        <f>D73-D72</f>
        <v>90</v>
      </c>
      <c r="O73" s="325">
        <f>M73-M72</f>
        <v>215</v>
      </c>
      <c r="P73" s="311">
        <f>N73-N72</f>
        <v>80</v>
      </c>
      <c r="Q73" s="311">
        <v>84</v>
      </c>
      <c r="R73" s="311">
        <f>SUM(Q4:Q73)</f>
        <v>3188</v>
      </c>
      <c r="S73" s="311">
        <f>SUM(M4:M73)</f>
        <v>23170</v>
      </c>
    </row>
    <row r="74" ht="22.65" customHeight="1">
      <c r="B74" s="339">
        <v>43956</v>
      </c>
      <c r="C74" s="312">
        <v>23216</v>
      </c>
      <c r="D74" s="313">
        <v>2854</v>
      </c>
      <c r="E74" s="342"/>
      <c r="F74" s="313">
        <v>8686</v>
      </c>
      <c r="G74" s="313">
        <v>2813</v>
      </c>
      <c r="H74" s="327">
        <v>1129</v>
      </c>
      <c r="I74" s="327">
        <v>899</v>
      </c>
      <c r="J74" s="327"/>
      <c r="K74" s="327"/>
      <c r="L74" s="328"/>
      <c r="M74" s="327">
        <v>657</v>
      </c>
      <c r="N74" s="313">
        <f>D74-D73</f>
        <v>85</v>
      </c>
      <c r="O74" s="327">
        <f>M74-M73</f>
        <v>181</v>
      </c>
      <c r="P74" s="313">
        <f>N74-N73</f>
        <v>-5</v>
      </c>
      <c r="Q74" s="313">
        <v>72</v>
      </c>
      <c r="R74" s="313">
        <f>SUM(Q4:Q74)</f>
        <v>3260</v>
      </c>
      <c r="S74" s="313">
        <f>SUM(M4:M74)</f>
        <v>23827</v>
      </c>
    </row>
    <row r="75" ht="22.65" customHeight="1">
      <c r="B75" s="339">
        <v>43957</v>
      </c>
      <c r="C75" s="310">
        <v>23918</v>
      </c>
      <c r="D75" s="311">
        <v>2941</v>
      </c>
      <c r="E75" s="343"/>
      <c r="F75" s="311">
        <v>8833</v>
      </c>
      <c r="G75" s="311">
        <v>2971</v>
      </c>
      <c r="H75" s="325">
        <v>1182</v>
      </c>
      <c r="I75" s="325">
        <v>932</v>
      </c>
      <c r="J75" s="325"/>
      <c r="K75" s="325"/>
      <c r="L75" s="331"/>
      <c r="M75" s="325">
        <v>745</v>
      </c>
      <c r="N75" s="311">
        <f>D75-D74</f>
        <v>87</v>
      </c>
      <c r="O75" s="325">
        <f>M75-M74</f>
        <v>88</v>
      </c>
      <c r="P75" s="311">
        <f>N75-N74</f>
        <v>2</v>
      </c>
      <c r="Q75" s="311">
        <v>73</v>
      </c>
      <c r="R75" s="311">
        <f>SUM(Q4:Q75)</f>
        <v>3333</v>
      </c>
      <c r="S75" s="311">
        <f>SUM(M4:M75)</f>
        <v>24572</v>
      </c>
    </row>
    <row r="76" ht="22.65" customHeight="1">
      <c r="B76" s="339">
        <v>43958</v>
      </c>
      <c r="C76" s="312">
        <v>24623</v>
      </c>
      <c r="D76" s="313">
        <v>3040</v>
      </c>
      <c r="E76" s="342"/>
      <c r="F76" s="313">
        <v>9027</v>
      </c>
      <c r="G76" s="313">
        <v>3117</v>
      </c>
      <c r="H76" s="327">
        <v>1225</v>
      </c>
      <c r="I76" s="327">
        <v>962</v>
      </c>
      <c r="J76" s="327"/>
      <c r="K76" s="327"/>
      <c r="L76" s="328"/>
      <c r="M76" s="327">
        <v>784</v>
      </c>
      <c r="N76" s="313">
        <f>D76-D75</f>
        <v>99</v>
      </c>
      <c r="O76" s="327">
        <f>M76-M75</f>
        <v>39</v>
      </c>
      <c r="P76" s="313">
        <f>N76-N75</f>
        <v>12</v>
      </c>
      <c r="Q76" s="313">
        <v>80</v>
      </c>
      <c r="R76" s="313">
        <f>SUM(Q4:Q76)</f>
        <v>3413</v>
      </c>
      <c r="S76" s="313">
        <f>SUM(M4:M76)</f>
        <v>25356</v>
      </c>
    </row>
    <row r="77" ht="22.65" customHeight="1">
      <c r="B77" s="339">
        <v>43959</v>
      </c>
      <c r="C77" s="310">
        <v>25265</v>
      </c>
      <c r="D77" s="311">
        <v>3175</v>
      </c>
      <c r="E77" s="343"/>
      <c r="F77" s="311">
        <v>9227</v>
      </c>
      <c r="G77" s="311">
        <v>3254</v>
      </c>
      <c r="H77" s="325">
        <v>1242</v>
      </c>
      <c r="I77" s="325">
        <v>1004</v>
      </c>
      <c r="J77" s="325"/>
      <c r="K77" s="325"/>
      <c r="L77" s="331"/>
      <c r="M77" s="325">
        <v>700</v>
      </c>
      <c r="N77" s="311">
        <f>D77-D76</f>
        <v>135</v>
      </c>
      <c r="O77" s="325">
        <f>M77-M76</f>
        <v>-84</v>
      </c>
      <c r="P77" s="311">
        <f>N77-N76</f>
        <v>36</v>
      </c>
      <c r="Q77" s="311">
        <v>60</v>
      </c>
      <c r="R77" s="311">
        <f>SUM(Q4:Q77)</f>
        <v>3473</v>
      </c>
      <c r="S77" s="311">
        <f>SUM(M4:M77)</f>
        <v>26056</v>
      </c>
    </row>
    <row r="78" ht="22.65" customHeight="1">
      <c r="B78" s="339">
        <v>43960</v>
      </c>
      <c r="C78" s="312">
        <v>25921</v>
      </c>
      <c r="D78" s="313">
        <v>3220</v>
      </c>
      <c r="E78" s="342"/>
      <c r="F78" s="313">
        <v>9461</v>
      </c>
      <c r="G78" s="313">
        <v>3378</v>
      </c>
      <c r="H78" s="327">
        <v>1282</v>
      </c>
      <c r="I78" s="327">
        <v>1026</v>
      </c>
      <c r="J78" s="327"/>
      <c r="K78" s="327"/>
      <c r="L78" s="328"/>
      <c r="M78" s="327">
        <v>509</v>
      </c>
      <c r="N78" s="313">
        <f>D78-D77</f>
        <v>45</v>
      </c>
      <c r="O78" s="327">
        <f>M78-M77</f>
        <v>-191</v>
      </c>
      <c r="P78" s="313">
        <f>N78-N77</f>
        <v>-90</v>
      </c>
      <c r="Q78" s="313">
        <v>68</v>
      </c>
      <c r="R78" s="313">
        <f>SUM(Q4:Q78)</f>
        <v>3541</v>
      </c>
      <c r="S78" s="313">
        <f>SUM(M4:M78)</f>
        <v>26565</v>
      </c>
    </row>
    <row r="79" ht="22.65" customHeight="1">
      <c r="B79" s="339">
        <v>43961</v>
      </c>
      <c r="C79" s="310">
        <v>26322</v>
      </c>
      <c r="D79" s="311">
        <v>3225</v>
      </c>
      <c r="E79" s="343"/>
      <c r="F79" s="311">
        <v>9536</v>
      </c>
      <c r="G79" s="311">
        <v>3473</v>
      </c>
      <c r="H79" s="325">
        <v>1305</v>
      </c>
      <c r="I79" s="325">
        <v>1044</v>
      </c>
      <c r="J79" s="325"/>
      <c r="K79" s="325"/>
      <c r="L79" s="331"/>
      <c r="M79" s="325">
        <v>278</v>
      </c>
      <c r="N79" s="311">
        <f>D79-D78</f>
        <v>5</v>
      </c>
      <c r="O79" s="325">
        <f>M79-M78</f>
        <v>-231</v>
      </c>
      <c r="P79" s="311">
        <f>N79-N78</f>
        <v>-40</v>
      </c>
      <c r="Q79" s="311">
        <v>73</v>
      </c>
      <c r="R79" s="311">
        <f>SUM(Q4:Q79)</f>
        <v>3614</v>
      </c>
      <c r="S79" s="311">
        <f>SUM(M4:M79)</f>
        <v>26843</v>
      </c>
    </row>
    <row r="80" ht="22.65" customHeight="1">
      <c r="B80" s="339">
        <v>43962</v>
      </c>
      <c r="C80" s="312">
        <v>26670</v>
      </c>
      <c r="D80" s="313">
        <v>3256</v>
      </c>
      <c r="E80" s="342"/>
      <c r="F80" s="313">
        <v>9607</v>
      </c>
      <c r="G80" s="313">
        <v>3560</v>
      </c>
      <c r="H80" s="327">
        <v>1323</v>
      </c>
      <c r="I80" s="327">
        <v>1061</v>
      </c>
      <c r="J80" s="327"/>
      <c r="K80" s="327"/>
      <c r="L80" s="328"/>
      <c r="M80" s="327">
        <v>455</v>
      </c>
      <c r="N80" s="313">
        <f>D80-D79</f>
        <v>31</v>
      </c>
      <c r="O80" s="327">
        <f>M80-M79</f>
        <v>177</v>
      </c>
      <c r="P80" s="313">
        <f>N80-N79</f>
        <v>26</v>
      </c>
      <c r="Q80" s="313">
        <v>65</v>
      </c>
      <c r="R80" s="313">
        <f>SUM(Q4:Q80)</f>
        <v>3679</v>
      </c>
      <c r="S80" s="313">
        <f>SUM(M4:M80)</f>
        <v>27298</v>
      </c>
    </row>
    <row r="81" ht="22.65" customHeight="1">
      <c r="B81" s="339">
        <v>43963</v>
      </c>
      <c r="C81" s="310">
        <v>27272</v>
      </c>
      <c r="D81" s="311">
        <v>3313</v>
      </c>
      <c r="E81" s="343"/>
      <c r="F81" s="311">
        <v>9829</v>
      </c>
      <c r="G81" s="311">
        <v>3679</v>
      </c>
      <c r="H81" s="325">
        <v>1367</v>
      </c>
      <c r="I81" s="325">
        <v>1088</v>
      </c>
      <c r="J81" s="325"/>
      <c r="K81" s="325"/>
      <c r="L81" s="331"/>
      <c r="M81" s="325">
        <v>754</v>
      </c>
      <c r="N81" s="311">
        <f>D81-D80</f>
        <v>57</v>
      </c>
      <c r="O81" s="325">
        <f>M81-M80</f>
        <v>299</v>
      </c>
      <c r="P81" s="311">
        <f>N81-N80</f>
        <v>26</v>
      </c>
      <c r="Q81" s="311">
        <v>61</v>
      </c>
      <c r="R81" s="311">
        <f>SUM(Q4:Q81)</f>
        <v>3740</v>
      </c>
      <c r="S81" s="311">
        <f>SUM(M4:M81)</f>
        <v>28052</v>
      </c>
    </row>
    <row r="82" ht="22.65" customHeight="1">
      <c r="B82" s="339">
        <v>43964</v>
      </c>
      <c r="C82" s="312">
        <v>27909</v>
      </c>
      <c r="D82" s="313">
        <v>3460</v>
      </c>
      <c r="E82" s="342"/>
      <c r="F82" s="313">
        <v>9998</v>
      </c>
      <c r="G82" s="313">
        <v>3785</v>
      </c>
      <c r="H82" s="327">
        <v>1407</v>
      </c>
      <c r="I82" s="327">
        <v>1121</v>
      </c>
      <c r="J82" s="327"/>
      <c r="K82" s="327"/>
      <c r="L82" s="328"/>
      <c r="M82" s="327">
        <v>698</v>
      </c>
      <c r="N82" s="313">
        <f>D82-D81</f>
        <v>147</v>
      </c>
      <c r="O82" s="327">
        <f>M82-M81</f>
        <v>-56</v>
      </c>
      <c r="P82" s="313">
        <f>N82-N81</f>
        <v>90</v>
      </c>
      <c r="Q82" s="313">
        <v>50</v>
      </c>
      <c r="R82" s="313">
        <f>SUM(Q4:Q82)</f>
        <v>3790</v>
      </c>
      <c r="S82" s="313">
        <f>SUM(M4:M82)</f>
        <v>28750</v>
      </c>
    </row>
    <row r="83" ht="22.65" customHeight="1">
      <c r="B83" s="339">
        <v>43965</v>
      </c>
      <c r="C83" s="310">
        <v>28582</v>
      </c>
      <c r="D83" s="311">
        <v>3529</v>
      </c>
      <c r="E83" s="343"/>
      <c r="F83" s="311">
        <v>10188</v>
      </c>
      <c r="G83" s="311">
        <v>3910</v>
      </c>
      <c r="H83" s="325">
        <v>1433</v>
      </c>
      <c r="I83" s="325">
        <v>1159</v>
      </c>
      <c r="J83" s="325"/>
      <c r="K83" s="325"/>
      <c r="L83" s="331"/>
      <c r="M83" s="325">
        <v>657</v>
      </c>
      <c r="N83" s="311">
        <f>D83-D82</f>
        <v>69</v>
      </c>
      <c r="O83" s="325">
        <f>M83-M82</f>
        <v>-41</v>
      </c>
      <c r="P83" s="311">
        <f>N83-N82</f>
        <v>-78</v>
      </c>
      <c r="Q83" s="311">
        <v>46</v>
      </c>
      <c r="R83" s="311">
        <f>SUM(Q4:Q83)</f>
        <v>3836</v>
      </c>
      <c r="S83" s="311">
        <f>SUM(M4:M83)</f>
        <v>29407</v>
      </c>
    </row>
    <row r="84" ht="22.65" customHeight="1">
      <c r="B84" s="339">
        <v>43966</v>
      </c>
      <c r="C84" s="312">
        <v>29207</v>
      </c>
      <c r="D84" s="313">
        <v>3646</v>
      </c>
      <c r="E84" s="342"/>
      <c r="F84" s="313">
        <v>10311</v>
      </c>
      <c r="G84" s="313">
        <v>4112</v>
      </c>
      <c r="H84" s="327">
        <v>1432</v>
      </c>
      <c r="I84" s="327">
        <v>1189</v>
      </c>
      <c r="J84" s="327"/>
      <c r="K84" s="327"/>
      <c r="L84" s="328"/>
      <c r="M84" s="327">
        <v>688</v>
      </c>
      <c r="N84" s="313">
        <f>D84-D83</f>
        <v>117</v>
      </c>
      <c r="O84" s="327">
        <f>M84-M83</f>
        <v>31</v>
      </c>
      <c r="P84" s="313">
        <f>N84-N83</f>
        <v>48</v>
      </c>
      <c r="Q84" s="313">
        <v>58</v>
      </c>
      <c r="R84" s="313">
        <f>SUM(Q4:Q84)</f>
        <v>3894</v>
      </c>
      <c r="S84" s="313">
        <f>SUM(M4:M84)</f>
        <v>30095</v>
      </c>
    </row>
    <row r="85" ht="22.65" customHeight="1">
      <c r="B85" s="339">
        <v>43967</v>
      </c>
      <c r="C85" s="310">
        <v>29677</v>
      </c>
      <c r="D85" s="311">
        <v>3674</v>
      </c>
      <c r="E85" s="343"/>
      <c r="F85" s="311">
        <v>10425</v>
      </c>
      <c r="G85" s="311">
        <v>4201</v>
      </c>
      <c r="H85" s="325">
        <v>1481</v>
      </c>
      <c r="I85" s="325">
        <v>1220</v>
      </c>
      <c r="J85" s="325"/>
      <c r="K85" s="325"/>
      <c r="L85" s="331"/>
      <c r="M85" s="325">
        <v>358</v>
      </c>
      <c r="N85" s="311">
        <f>D85-D84</f>
        <v>28</v>
      </c>
      <c r="O85" s="325">
        <f>M85-M84</f>
        <v>-330</v>
      </c>
      <c r="P85" s="311">
        <f>N85-N84</f>
        <v>-89</v>
      </c>
      <c r="Q85" s="311">
        <v>47</v>
      </c>
      <c r="R85" s="311">
        <f>SUM(Q4:Q85)</f>
        <v>3941</v>
      </c>
      <c r="S85" s="311">
        <f>SUM(M4:M85)</f>
        <v>30453</v>
      </c>
    </row>
    <row r="86" ht="22.65" customHeight="1">
      <c r="B86" s="339">
        <v>43968</v>
      </c>
      <c r="C86" s="312">
        <v>30143</v>
      </c>
      <c r="D86" s="313">
        <v>3679</v>
      </c>
      <c r="E86" s="342"/>
      <c r="F86" s="313">
        <v>10490</v>
      </c>
      <c r="G86" s="313">
        <v>4352</v>
      </c>
      <c r="H86" s="327">
        <v>1501</v>
      </c>
      <c r="I86" s="327">
        <v>1248</v>
      </c>
      <c r="J86" s="327"/>
      <c r="K86" s="327"/>
      <c r="L86" s="328"/>
      <c r="M86" s="327">
        <v>259</v>
      </c>
      <c r="N86" s="313">
        <f>D86-D85</f>
        <v>5</v>
      </c>
      <c r="O86" s="327">
        <f>M86-M85</f>
        <v>-99</v>
      </c>
      <c r="P86" s="313">
        <f>N86-N85</f>
        <v>-23</v>
      </c>
      <c r="Q86" s="313">
        <v>53</v>
      </c>
      <c r="R86" s="313">
        <f>SUM(Q4:Q86)</f>
        <v>3994</v>
      </c>
      <c r="S86" s="313">
        <f>SUM(M4:M86)</f>
        <v>30712</v>
      </c>
    </row>
    <row r="87" ht="22.65" customHeight="1">
      <c r="B87" s="339">
        <v>43969</v>
      </c>
      <c r="C87" s="310">
        <v>30377</v>
      </c>
      <c r="D87" s="311">
        <v>3698</v>
      </c>
      <c r="E87" s="343"/>
      <c r="F87" s="311">
        <v>10549</v>
      </c>
      <c r="G87" s="311">
        <v>4390</v>
      </c>
      <c r="H87" s="325">
        <v>1507</v>
      </c>
      <c r="I87" s="325">
        <v>1262</v>
      </c>
      <c r="J87" s="325"/>
      <c r="K87" s="325"/>
      <c r="L87" s="331"/>
      <c r="M87" s="325">
        <v>430</v>
      </c>
      <c r="N87" s="311">
        <f>D87-D86</f>
        <v>19</v>
      </c>
      <c r="O87" s="325">
        <f>M87-M86</f>
        <v>171</v>
      </c>
      <c r="P87" s="311">
        <f>N87-N86</f>
        <v>14</v>
      </c>
      <c r="Q87" s="311">
        <v>59</v>
      </c>
      <c r="R87" s="311">
        <f>SUM(Q5:Q87)</f>
        <v>4053</v>
      </c>
      <c r="S87" s="311">
        <f>SUM(M4:M87)</f>
        <v>31142</v>
      </c>
    </row>
    <row r="88" ht="22.65" customHeight="1">
      <c r="B88" s="339">
        <v>43970</v>
      </c>
      <c r="C88" s="312">
        <v>30799</v>
      </c>
      <c r="D88" s="313">
        <v>3743</v>
      </c>
      <c r="E88" s="342"/>
      <c r="F88" s="313">
        <v>10668</v>
      </c>
      <c r="G88" s="313">
        <v>4442</v>
      </c>
      <c r="H88" s="327">
        <v>1515</v>
      </c>
      <c r="I88" s="327">
        <v>1304</v>
      </c>
      <c r="J88" s="327"/>
      <c r="K88" s="327"/>
      <c r="L88" s="328"/>
      <c r="M88" s="327">
        <v>666</v>
      </c>
      <c r="N88" s="313">
        <f>D88-D87</f>
        <v>45</v>
      </c>
      <c r="O88" s="327">
        <f>M88-M87</f>
        <v>236</v>
      </c>
      <c r="P88" s="313">
        <f>N88-N87</f>
        <v>26</v>
      </c>
      <c r="Q88" s="313">
        <v>41</v>
      </c>
      <c r="R88" s="313">
        <f>SUM(Q6:Q88)</f>
        <v>4094</v>
      </c>
      <c r="S88" s="313">
        <f>SUM(M4:M88)</f>
        <v>31808</v>
      </c>
    </row>
    <row r="89" ht="22.65" customHeight="1">
      <c r="B89" s="339">
        <v>43971</v>
      </c>
      <c r="C89" s="310">
        <v>31523</v>
      </c>
      <c r="D89" s="311">
        <v>3831</v>
      </c>
      <c r="E89" s="343"/>
      <c r="F89" s="311">
        <v>10783</v>
      </c>
      <c r="G89" s="311">
        <v>4619</v>
      </c>
      <c r="H89" s="325">
        <v>1557</v>
      </c>
      <c r="I89" s="325">
        <v>1350</v>
      </c>
      <c r="J89" s="325"/>
      <c r="K89" s="325"/>
      <c r="L89" s="331"/>
      <c r="M89" s="325">
        <v>808</v>
      </c>
      <c r="N89" s="311">
        <f>D89-D88</f>
        <v>88</v>
      </c>
      <c r="O89" s="325">
        <f>M89-M88</f>
        <v>142</v>
      </c>
      <c r="P89" s="311">
        <f>N89-N88</f>
        <v>43</v>
      </c>
      <c r="Q89" s="311">
        <v>52</v>
      </c>
      <c r="R89" s="311">
        <f>SUM(Q7:Q89)</f>
        <v>4146</v>
      </c>
      <c r="S89" s="311">
        <f>SUM(M4:M89)</f>
        <v>32616</v>
      </c>
    </row>
    <row r="90" ht="22.65" customHeight="1">
      <c r="B90" s="339">
        <v>43972</v>
      </c>
      <c r="C90" s="312">
        <v>32172</v>
      </c>
      <c r="D90" s="313">
        <v>3871</v>
      </c>
      <c r="E90" s="342"/>
      <c r="F90" s="313">
        <v>10909</v>
      </c>
      <c r="G90" s="313">
        <v>4705</v>
      </c>
      <c r="H90" s="327">
        <v>1591</v>
      </c>
      <c r="I90" s="327">
        <v>1396</v>
      </c>
      <c r="J90" s="327"/>
      <c r="K90" s="327"/>
      <c r="L90" s="328"/>
      <c r="M90" s="327">
        <v>610</v>
      </c>
      <c r="N90" s="313">
        <f>D90-D89</f>
        <v>40</v>
      </c>
      <c r="O90" s="327">
        <f>M90-M89</f>
        <v>-198</v>
      </c>
      <c r="P90" s="313">
        <f>N90-N89</f>
        <v>-48</v>
      </c>
      <c r="Q90" s="313">
        <v>54</v>
      </c>
      <c r="R90" s="313">
        <f>SUM(Q4:Q90)</f>
        <v>4200</v>
      </c>
      <c r="S90" s="313">
        <f>SUM(M4:M90)</f>
        <v>33226</v>
      </c>
    </row>
    <row r="91" ht="22.65" customHeight="1">
      <c r="B91" s="339">
        <v>43973</v>
      </c>
      <c r="C91" s="310">
        <v>32809</v>
      </c>
      <c r="D91" s="311">
        <v>3925</v>
      </c>
      <c r="E91" s="343"/>
      <c r="F91" s="311">
        <v>11020</v>
      </c>
      <c r="G91" s="311">
        <v>4931</v>
      </c>
      <c r="H91" s="325">
        <v>1629</v>
      </c>
      <c r="I91" s="325">
        <v>1426</v>
      </c>
      <c r="J91" s="325"/>
      <c r="K91" s="325"/>
      <c r="L91" s="331"/>
      <c r="M91" s="325">
        <v>532</v>
      </c>
      <c r="N91" s="311">
        <f>D91-D90</f>
        <v>54</v>
      </c>
      <c r="O91" s="325">
        <f>M91-M90</f>
        <v>-78</v>
      </c>
      <c r="P91" s="311">
        <f>N91-N90</f>
        <v>14</v>
      </c>
      <c r="Q91" s="311">
        <v>56</v>
      </c>
      <c r="R91" s="311">
        <f>SUM(Q5:Q91)</f>
        <v>4256</v>
      </c>
      <c r="S91" s="311">
        <f>SUM(M4:M91)</f>
        <v>33758</v>
      </c>
    </row>
    <row r="92" ht="22.65" customHeight="1">
      <c r="B92" s="339">
        <v>43974</v>
      </c>
      <c r="C92" s="312">
        <v>33188</v>
      </c>
      <c r="D92" s="313">
        <v>3992</v>
      </c>
      <c r="E92" s="342"/>
      <c r="F92" s="313">
        <v>11081</v>
      </c>
      <c r="G92" s="313">
        <v>5019</v>
      </c>
      <c r="H92" s="327">
        <v>1633</v>
      </c>
      <c r="I92" s="327">
        <v>1469</v>
      </c>
      <c r="J92" s="327"/>
      <c r="K92" s="327"/>
      <c r="L92" s="328"/>
      <c r="M92" s="327">
        <v>403</v>
      </c>
      <c r="N92" s="313">
        <f>D92-D91</f>
        <v>67</v>
      </c>
      <c r="O92" s="327">
        <f>M92-M91</f>
        <v>-129</v>
      </c>
      <c r="P92" s="313">
        <f>N92-N91</f>
        <v>13</v>
      </c>
      <c r="Q92" s="313">
        <v>55</v>
      </c>
      <c r="R92" s="313">
        <f>SUM(Q4:Q92)</f>
        <v>4311</v>
      </c>
      <c r="S92" s="313">
        <f>SUM(M4:M92)</f>
        <v>34161</v>
      </c>
    </row>
    <row r="93" ht="22.65" customHeight="1">
      <c r="B93" s="339">
        <v>43975</v>
      </c>
      <c r="C93" s="310">
        <v>33459</v>
      </c>
      <c r="D93" s="311">
        <v>3998</v>
      </c>
      <c r="E93" s="343"/>
      <c r="F93" s="311">
        <v>11211</v>
      </c>
      <c r="G93" s="311">
        <v>5050</v>
      </c>
      <c r="H93" s="325">
        <v>1639</v>
      </c>
      <c r="I93" s="325">
        <v>1482</v>
      </c>
      <c r="J93" s="325"/>
      <c r="K93" s="325"/>
      <c r="L93" s="331"/>
      <c r="M93" s="325">
        <v>210</v>
      </c>
      <c r="N93" s="311">
        <f>D93-D92</f>
        <v>6</v>
      </c>
      <c r="O93" s="325">
        <f>M93-M92</f>
        <v>-193</v>
      </c>
      <c r="P93" s="311">
        <f>N93-N92</f>
        <v>-61</v>
      </c>
      <c r="Q93" s="311">
        <v>44</v>
      </c>
      <c r="R93" s="311">
        <f>SUM(Q4:Q93)</f>
        <v>4355</v>
      </c>
      <c r="S93" s="311">
        <f>SUM(M5:M93)</f>
        <v>34371</v>
      </c>
    </row>
    <row r="94" ht="22.65" customHeight="1">
      <c r="B94" s="339">
        <v>43976</v>
      </c>
      <c r="C94" s="312">
        <v>33843</v>
      </c>
      <c r="D94" s="313">
        <v>4029</v>
      </c>
      <c r="E94" s="342"/>
      <c r="F94" s="313">
        <v>11271</v>
      </c>
      <c r="G94" s="313">
        <v>5164</v>
      </c>
      <c r="H94" s="327">
        <v>1677</v>
      </c>
      <c r="I94" s="327">
        <v>1493</v>
      </c>
      <c r="J94" s="327"/>
      <c r="K94" s="327"/>
      <c r="L94" s="328"/>
      <c r="M94" s="327">
        <v>491</v>
      </c>
      <c r="N94" s="313">
        <f>D94-D93</f>
        <v>31</v>
      </c>
      <c r="O94" s="327">
        <f>M94-M93</f>
        <v>281</v>
      </c>
      <c r="P94" s="313">
        <f>N94-N93</f>
        <v>25</v>
      </c>
      <c r="Q94" s="313">
        <v>42</v>
      </c>
      <c r="R94" s="313">
        <f>SUM(Q4:Q94)</f>
        <v>4397</v>
      </c>
      <c r="S94" s="313">
        <f>SUM(M4:M94)</f>
        <v>34862</v>
      </c>
    </row>
    <row r="95" ht="22.65" customHeight="1">
      <c r="B95" s="339">
        <v>43977</v>
      </c>
      <c r="C95" s="310">
        <v>34440</v>
      </c>
      <c r="D95" s="311">
        <v>4125</v>
      </c>
      <c r="E95" s="343"/>
      <c r="F95" s="311">
        <v>11419</v>
      </c>
      <c r="G95" s="311">
        <v>5267</v>
      </c>
      <c r="H95" s="325">
        <v>1687</v>
      </c>
      <c r="I95" s="325">
        <v>1545</v>
      </c>
      <c r="J95" s="325"/>
      <c r="K95" s="325"/>
      <c r="L95" s="331"/>
      <c r="M95" s="325">
        <v>746</v>
      </c>
      <c r="N95" s="311">
        <f>D95-D94</f>
        <v>96</v>
      </c>
      <c r="O95" s="325">
        <f>M95-M94</f>
        <v>255</v>
      </c>
      <c r="P95" s="311">
        <f>N95-N94</f>
        <v>65</v>
      </c>
      <c r="Q95" s="311">
        <v>28</v>
      </c>
      <c r="R95" s="311">
        <f>SUM(Q4:Q95)</f>
        <v>4425</v>
      </c>
      <c r="S95" s="311">
        <f>SUM(M4:M95)</f>
        <v>35608</v>
      </c>
    </row>
    <row r="96" ht="22.65" customHeight="1">
      <c r="B96" s="339">
        <v>43978</v>
      </c>
      <c r="C96" s="312">
        <v>35088</v>
      </c>
      <c r="D96" s="313">
        <v>4220</v>
      </c>
      <c r="E96" s="342"/>
      <c r="F96" s="313">
        <v>11573</v>
      </c>
      <c r="G96" s="313">
        <v>5377</v>
      </c>
      <c r="H96" s="327">
        <v>1715</v>
      </c>
      <c r="I96" s="327">
        <v>1588</v>
      </c>
      <c r="J96" s="327"/>
      <c r="K96" s="327"/>
      <c r="L96" s="328"/>
      <c r="M96" s="327">
        <v>800</v>
      </c>
      <c r="N96" s="313">
        <f>D96-D95</f>
        <v>95</v>
      </c>
      <c r="O96" s="327">
        <f>M96-M95</f>
        <v>54</v>
      </c>
      <c r="P96" s="313">
        <f>N96-N95</f>
        <v>-1</v>
      </c>
      <c r="Q96" s="313">
        <v>38</v>
      </c>
      <c r="R96" s="313">
        <f>SUM(Q4:Q96)</f>
        <v>4463</v>
      </c>
      <c r="S96" s="313">
        <f>SUM(M4:M96)</f>
        <v>36408</v>
      </c>
    </row>
    <row r="97" ht="22.65" customHeight="1">
      <c r="B97" s="339">
        <v>43979</v>
      </c>
      <c r="C97" s="310">
        <v>35727</v>
      </c>
      <c r="D97" s="311">
        <v>4266</v>
      </c>
      <c r="E97" s="343"/>
      <c r="F97" s="311">
        <v>11652</v>
      </c>
      <c r="G97" s="311">
        <v>5480</v>
      </c>
      <c r="H97" s="325">
        <v>1750</v>
      </c>
      <c r="I97" s="325">
        <v>1623</v>
      </c>
      <c r="J97" s="325"/>
      <c r="K97" s="325"/>
      <c r="L97" s="331"/>
      <c r="M97" s="325">
        <v>774</v>
      </c>
      <c r="N97" s="311">
        <f>D97-D96</f>
        <v>46</v>
      </c>
      <c r="O97" s="325">
        <f>M97-M96</f>
        <v>-26</v>
      </c>
      <c r="P97" s="311">
        <f>N97-N96</f>
        <v>-49</v>
      </c>
      <c r="Q97" s="311">
        <v>40</v>
      </c>
      <c r="R97" s="311">
        <f>SUM(Q5:Q97)</f>
        <v>4503</v>
      </c>
      <c r="S97" s="311">
        <f>SUM(M4:M97)</f>
        <v>37182</v>
      </c>
    </row>
    <row r="98" ht="22.65" customHeight="1">
      <c r="B98" s="339">
        <v>43980</v>
      </c>
      <c r="C98" s="312">
        <v>36476</v>
      </c>
      <c r="D98" s="313">
        <v>4350</v>
      </c>
      <c r="E98" s="342"/>
      <c r="F98" s="313">
        <v>11911</v>
      </c>
      <c r="G98" s="313">
        <v>5574</v>
      </c>
      <c r="H98" s="327">
        <v>1777</v>
      </c>
      <c r="I98" s="327">
        <v>1664</v>
      </c>
      <c r="J98" s="327"/>
      <c r="K98" s="327"/>
      <c r="L98" s="328"/>
      <c r="M98" s="327">
        <v>773</v>
      </c>
      <c r="N98" s="313">
        <f>D98-D97</f>
        <v>84</v>
      </c>
      <c r="O98" s="327">
        <f>M98-M97</f>
        <v>-1</v>
      </c>
      <c r="P98" s="313">
        <f>N98-N97</f>
        <v>38</v>
      </c>
      <c r="Q98" s="313">
        <v>41</v>
      </c>
      <c r="R98" s="313">
        <f>SUM(Q6:Q98)</f>
        <v>4544</v>
      </c>
      <c r="S98" s="313">
        <f>SUM(M4:M98)</f>
        <v>37955</v>
      </c>
    </row>
    <row r="99" ht="22.65" customHeight="1">
      <c r="B99" s="339">
        <v>43981</v>
      </c>
      <c r="C99" s="310">
        <v>37113</v>
      </c>
      <c r="D99" s="311">
        <v>4395</v>
      </c>
      <c r="E99" s="343"/>
      <c r="F99" s="311">
        <v>12060</v>
      </c>
      <c r="G99" s="311">
        <v>5772</v>
      </c>
      <c r="H99" s="325">
        <v>1795</v>
      </c>
      <c r="I99" s="325">
        <v>1704</v>
      </c>
      <c r="J99" s="325"/>
      <c r="K99" s="325"/>
      <c r="L99" s="331"/>
      <c r="M99" s="325">
        <v>432</v>
      </c>
      <c r="N99" s="311">
        <f>D99-D98</f>
        <v>45</v>
      </c>
      <c r="O99" s="325">
        <f>M99-M98</f>
        <v>-341</v>
      </c>
      <c r="P99" s="311">
        <f>N99-N98</f>
        <v>-39</v>
      </c>
      <c r="Q99" s="311">
        <v>39</v>
      </c>
      <c r="R99" s="311">
        <f>SUM(Q7:Q99)</f>
        <v>4583</v>
      </c>
      <c r="S99" s="311">
        <f>SUM(M4:M99)</f>
        <v>38387</v>
      </c>
    </row>
    <row r="100" ht="22.65" customHeight="1">
      <c r="B100" s="339">
        <v>43982</v>
      </c>
      <c r="C100" s="312">
        <v>37542</v>
      </c>
      <c r="D100" s="313">
        <v>4395</v>
      </c>
      <c r="E100" s="342"/>
      <c r="F100" s="313">
        <v>12149</v>
      </c>
      <c r="G100" s="313">
        <v>5898</v>
      </c>
      <c r="H100" s="327">
        <v>1795</v>
      </c>
      <c r="I100" s="327">
        <v>1739</v>
      </c>
      <c r="J100" s="327"/>
      <c r="K100" s="327"/>
      <c r="L100" s="328"/>
      <c r="M100" s="327">
        <v>265</v>
      </c>
      <c r="N100" s="313">
        <f>D100-D99</f>
        <v>0</v>
      </c>
      <c r="O100" s="327">
        <f>M100-M99</f>
        <v>-167</v>
      </c>
      <c r="P100" s="313">
        <f>N100-N99</f>
        <v>-45</v>
      </c>
      <c r="Q100" s="313">
        <v>46</v>
      </c>
      <c r="R100" s="313">
        <f>SUM(Q8:Q100)</f>
        <v>4629</v>
      </c>
      <c r="S100" s="313">
        <f>SUM(M4:M100)</f>
        <v>38652</v>
      </c>
    </row>
    <row r="101" ht="22.65" customHeight="1">
      <c r="B101" s="339">
        <v>43983</v>
      </c>
      <c r="C101" s="310">
        <v>37814</v>
      </c>
      <c r="D101" s="311">
        <v>4403</v>
      </c>
      <c r="E101" s="343"/>
      <c r="F101" s="311">
        <v>12208</v>
      </c>
      <c r="G101" s="311">
        <v>6021</v>
      </c>
      <c r="H101" s="325">
        <v>1795</v>
      </c>
      <c r="I101" s="325">
        <v>1747</v>
      </c>
      <c r="J101" s="325"/>
      <c r="K101" s="325"/>
      <c r="L101" s="331"/>
      <c r="M101" s="325">
        <v>648</v>
      </c>
      <c r="N101" s="311">
        <f>D101-D100</f>
        <v>8</v>
      </c>
      <c r="O101" s="325">
        <f>M101-M100</f>
        <v>383</v>
      </c>
      <c r="P101" s="311">
        <f>N101-N100</f>
        <v>8</v>
      </c>
      <c r="Q101" s="311">
        <v>39</v>
      </c>
      <c r="R101" s="311">
        <f>SUM(Q4:Q101)</f>
        <v>4668</v>
      </c>
      <c r="S101" s="311">
        <f>SUM(M4:M101)</f>
        <v>39300</v>
      </c>
    </row>
    <row r="102" ht="22.65" customHeight="1">
      <c r="B102" s="339">
        <v>43984</v>
      </c>
      <c r="C102" s="312">
        <v>38589</v>
      </c>
      <c r="D102" s="313">
        <v>4468</v>
      </c>
      <c r="E102" s="342"/>
      <c r="F102" s="313">
        <v>12333</v>
      </c>
      <c r="G102" s="313">
        <v>6184</v>
      </c>
      <c r="H102" s="327">
        <v>1853</v>
      </c>
      <c r="I102" s="327">
        <v>1793</v>
      </c>
      <c r="J102" s="327"/>
      <c r="K102" s="327"/>
      <c r="L102" s="328"/>
      <c r="M102" s="327">
        <v>901</v>
      </c>
      <c r="N102" s="313">
        <f>D102-D101</f>
        <v>65</v>
      </c>
      <c r="O102" s="327">
        <f>M102-M101</f>
        <v>253</v>
      </c>
      <c r="P102" s="313">
        <f>N102-N101</f>
        <v>57</v>
      </c>
      <c r="Q102" s="313">
        <v>36</v>
      </c>
      <c r="R102" s="313">
        <f>SUM(Q5:Q102)</f>
        <v>4704</v>
      </c>
      <c r="S102" s="313">
        <f>SUM(M4:M102)</f>
        <v>40201</v>
      </c>
    </row>
    <row r="103" ht="22.65" customHeight="1">
      <c r="B103" s="339">
        <v>43985</v>
      </c>
      <c r="C103" s="310">
        <v>40803</v>
      </c>
      <c r="D103" s="311">
        <v>4542</v>
      </c>
      <c r="E103" s="343"/>
      <c r="F103" s="311">
        <v>13877</v>
      </c>
      <c r="G103" s="311">
        <v>6414</v>
      </c>
      <c r="H103" s="325">
        <v>1870</v>
      </c>
      <c r="I103" s="325">
        <v>1848</v>
      </c>
      <c r="J103" s="325"/>
      <c r="K103" s="325"/>
      <c r="L103" s="331"/>
      <c r="M103" s="325">
        <v>1046</v>
      </c>
      <c r="N103" s="311">
        <f>D103-D102</f>
        <v>74</v>
      </c>
      <c r="O103" s="325">
        <f>M103-M102</f>
        <v>145</v>
      </c>
      <c r="P103" s="311">
        <f>N103-N102</f>
        <v>9</v>
      </c>
      <c r="Q103" s="311">
        <v>28</v>
      </c>
      <c r="R103" s="311">
        <f>SUM(Q6:Q103)</f>
        <v>4732</v>
      </c>
      <c r="S103" s="311">
        <f>SUM(M4:M103)</f>
        <v>41247</v>
      </c>
    </row>
    <row r="104" ht="22.65" customHeight="1">
      <c r="B104" s="339">
        <v>43986</v>
      </c>
      <c r="C104" s="312">
        <v>41883</v>
      </c>
      <c r="D104" s="313">
        <v>4562</v>
      </c>
      <c r="E104" s="342"/>
      <c r="F104" s="313">
        <v>14108</v>
      </c>
      <c r="G104" s="313">
        <v>6833</v>
      </c>
      <c r="H104" s="327">
        <v>1894</v>
      </c>
      <c r="I104" s="327">
        <v>1892</v>
      </c>
      <c r="J104" s="327"/>
      <c r="K104" s="327"/>
      <c r="L104" s="328"/>
      <c r="M104" s="327">
        <v>1039</v>
      </c>
      <c r="N104" s="313">
        <f>D104-D103</f>
        <v>20</v>
      </c>
      <c r="O104" s="327">
        <f>M104-M103</f>
        <v>-7</v>
      </c>
      <c r="P104" s="313">
        <f>N104-N103</f>
        <v>-54</v>
      </c>
      <c r="Q104" s="313">
        <v>43</v>
      </c>
      <c r="R104" s="313">
        <f>SUM(Q4:Q104)</f>
        <v>4775</v>
      </c>
      <c r="S104" s="313">
        <f>SUM(M4:M104)</f>
        <v>42286</v>
      </c>
    </row>
    <row r="105" ht="22.65" customHeight="1">
      <c r="B105" s="339">
        <v>43987</v>
      </c>
      <c r="C105" s="310">
        <v>42939</v>
      </c>
      <c r="D105" s="311">
        <v>4639</v>
      </c>
      <c r="E105" s="343"/>
      <c r="F105" s="311">
        <v>14366</v>
      </c>
      <c r="G105" s="311">
        <v>7218</v>
      </c>
      <c r="H105" s="325">
        <v>1896</v>
      </c>
      <c r="I105" s="325">
        <v>1928</v>
      </c>
      <c r="J105" s="325"/>
      <c r="K105" s="325"/>
      <c r="L105" s="331"/>
      <c r="M105" s="325">
        <v>1146</v>
      </c>
      <c r="N105" s="311">
        <f>D105-D104</f>
        <v>77</v>
      </c>
      <c r="O105" s="325">
        <f>M105-M104</f>
        <v>107</v>
      </c>
      <c r="P105" s="311">
        <f>N105-N104</f>
        <v>57</v>
      </c>
      <c r="Q105" s="311">
        <v>37</v>
      </c>
      <c r="R105" s="311">
        <f>SUM(Q5:Q105)</f>
        <v>4812</v>
      </c>
      <c r="S105" s="311">
        <f>SUM(M5:M105)</f>
        <v>43432</v>
      </c>
    </row>
    <row r="106" ht="22.65" customHeight="1">
      <c r="B106" s="339">
        <v>43988</v>
      </c>
      <c r="C106" s="312">
        <v>43887</v>
      </c>
      <c r="D106" s="313">
        <v>4656</v>
      </c>
      <c r="E106" s="342"/>
      <c r="F106" s="313">
        <v>14571</v>
      </c>
      <c r="G106" s="313">
        <v>7589</v>
      </c>
      <c r="H106" s="327">
        <v>1942</v>
      </c>
      <c r="I106" s="327">
        <v>1957</v>
      </c>
      <c r="J106" s="327"/>
      <c r="K106" s="327"/>
      <c r="L106" s="328"/>
      <c r="M106" s="327">
        <v>780</v>
      </c>
      <c r="N106" s="313">
        <f>D106-D105</f>
        <v>17</v>
      </c>
      <c r="O106" s="327">
        <f>M106-M105</f>
        <v>-366</v>
      </c>
      <c r="P106" s="313">
        <f>N106-N105</f>
        <v>-60</v>
      </c>
      <c r="Q106" s="313">
        <v>29</v>
      </c>
      <c r="R106" s="313">
        <f>SUM(Q6:Q106)</f>
        <v>4841</v>
      </c>
      <c r="S106" s="313">
        <f>SUM(M6:M106)</f>
        <v>44211</v>
      </c>
    </row>
    <row r="107" ht="22.65" customHeight="1">
      <c r="B107" s="339">
        <v>43989</v>
      </c>
      <c r="C107" s="310">
        <v>44730</v>
      </c>
      <c r="D107" s="311">
        <v>4659</v>
      </c>
      <c r="E107" s="343"/>
      <c r="F107" s="311">
        <v>14745</v>
      </c>
      <c r="G107" s="311">
        <v>7973</v>
      </c>
      <c r="H107" s="325">
        <v>1957</v>
      </c>
      <c r="I107" s="325">
        <v>1985</v>
      </c>
      <c r="J107" s="325"/>
      <c r="K107" s="325"/>
      <c r="L107" s="331"/>
      <c r="M107" s="325">
        <v>462</v>
      </c>
      <c r="N107" s="311">
        <f>D107-D106</f>
        <v>3</v>
      </c>
      <c r="O107" s="325">
        <f>M107-M106</f>
        <v>-318</v>
      </c>
      <c r="P107" s="311">
        <f>N107-N106</f>
        <v>-14</v>
      </c>
      <c r="Q107" s="311">
        <v>33</v>
      </c>
      <c r="R107" s="311">
        <f>SUM(Q7:Q107)</f>
        <v>4874</v>
      </c>
      <c r="S107" s="311">
        <f>SUM(M7:M107)</f>
        <v>44672</v>
      </c>
    </row>
    <row r="108" ht="22.65" customHeight="1">
      <c r="B108" s="339">
        <v>43990</v>
      </c>
      <c r="C108" s="312">
        <v>45133</v>
      </c>
      <c r="D108" s="313">
        <v>4694</v>
      </c>
      <c r="E108" s="342"/>
      <c r="F108" s="313">
        <v>14803</v>
      </c>
      <c r="G108" s="313">
        <v>8128</v>
      </c>
      <c r="H108" s="327">
        <v>1975</v>
      </c>
      <c r="I108" s="327">
        <v>1995</v>
      </c>
      <c r="J108" s="327"/>
      <c r="K108" s="327"/>
      <c r="L108" s="328"/>
      <c r="M108" s="327">
        <v>677</v>
      </c>
      <c r="N108" s="313">
        <f>D108-D107</f>
        <v>35</v>
      </c>
      <c r="O108" s="327">
        <f>M108-M107</f>
        <v>215</v>
      </c>
      <c r="P108" s="313">
        <f>N108-N107</f>
        <v>32</v>
      </c>
      <c r="Q108" s="313">
        <v>38</v>
      </c>
      <c r="R108" s="313">
        <f>SUM(Q8:Q108)</f>
        <v>4912</v>
      </c>
      <c r="S108" s="313">
        <f>SUM(M8:M108)</f>
        <v>45341</v>
      </c>
    </row>
    <row r="109" ht="22.65" customHeight="1">
      <c r="B109" s="339">
        <v>43991</v>
      </c>
      <c r="C109" s="310">
        <v>45924</v>
      </c>
      <c r="D109" s="311">
        <v>4717</v>
      </c>
      <c r="E109" s="343"/>
      <c r="F109" s="311">
        <v>14971</v>
      </c>
      <c r="G109" s="311">
        <v>8383</v>
      </c>
      <c r="H109" s="325">
        <v>1983</v>
      </c>
      <c r="I109" s="325">
        <v>2028</v>
      </c>
      <c r="J109" s="325"/>
      <c r="K109" s="325"/>
      <c r="L109" s="331"/>
      <c r="M109" s="325">
        <v>936</v>
      </c>
      <c r="N109" s="311">
        <f>D109-D108</f>
        <v>23</v>
      </c>
      <c r="O109" s="325">
        <f>M109-M108</f>
        <v>259</v>
      </c>
      <c r="P109" s="311">
        <f>N109-N108</f>
        <v>-12</v>
      </c>
      <c r="Q109" s="311">
        <v>33</v>
      </c>
      <c r="R109" s="311">
        <f>SUM(Q9:Q109)</f>
        <v>4945</v>
      </c>
      <c r="S109" s="311">
        <f>SUM(M4:M109)</f>
        <v>46287</v>
      </c>
    </row>
    <row r="110" ht="22.65" customHeight="1">
      <c r="B110" s="339">
        <v>43992</v>
      </c>
      <c r="C110" s="312">
        <v>46814</v>
      </c>
      <c r="D110" s="313">
        <v>4795</v>
      </c>
      <c r="E110" s="342"/>
      <c r="F110" s="313">
        <v>15173</v>
      </c>
      <c r="G110" s="313">
        <v>8608</v>
      </c>
      <c r="H110" s="327">
        <v>2016</v>
      </c>
      <c r="I110" s="327">
        <v>2088</v>
      </c>
      <c r="J110" s="327"/>
      <c r="K110" s="327"/>
      <c r="L110" s="328"/>
      <c r="M110" s="327">
        <v>1437</v>
      </c>
      <c r="N110" s="313">
        <f>D110-D109</f>
        <v>78</v>
      </c>
      <c r="O110" s="327">
        <f>M110-M109</f>
        <v>501</v>
      </c>
      <c r="P110" s="313">
        <f>N110-N109</f>
        <v>55</v>
      </c>
      <c r="Q110" s="313">
        <v>40</v>
      </c>
      <c r="R110" s="313">
        <f>SUM(Q4:Q110)</f>
        <v>4985</v>
      </c>
      <c r="S110" s="313">
        <f>SUM(M4:M110)</f>
        <v>47724</v>
      </c>
    </row>
    <row r="111" ht="22.65" customHeight="1">
      <c r="B111" s="339">
        <v>43993</v>
      </c>
      <c r="C111" s="310">
        <v>48288</v>
      </c>
      <c r="D111" s="311">
        <v>4814</v>
      </c>
      <c r="E111" s="343"/>
      <c r="F111" s="311">
        <v>15425</v>
      </c>
      <c r="G111" s="311">
        <v>9255</v>
      </c>
      <c r="H111" s="325">
        <v>2036</v>
      </c>
      <c r="I111" s="325">
        <v>2144</v>
      </c>
      <c r="J111" s="325"/>
      <c r="K111" s="325"/>
      <c r="L111" s="331"/>
      <c r="M111" s="325">
        <v>1293</v>
      </c>
      <c r="N111" s="311">
        <f>D111-D110</f>
        <v>19</v>
      </c>
      <c r="O111" s="325">
        <f>M111-M110</f>
        <v>-144</v>
      </c>
      <c r="P111" s="311">
        <f>N111-N110</f>
        <v>-59</v>
      </c>
      <c r="Q111" s="311">
        <v>35</v>
      </c>
      <c r="R111" s="311">
        <f>SUM(Q5:Q111)</f>
        <v>5020</v>
      </c>
      <c r="S111" s="311">
        <f>SUM(M4:M111)</f>
        <v>49017</v>
      </c>
    </row>
    <row r="112" ht="22.65" customHeight="1">
      <c r="B112" s="339">
        <v>43994</v>
      </c>
      <c r="C112" s="312">
        <v>49684</v>
      </c>
      <c r="D112" s="313">
        <v>4854</v>
      </c>
      <c r="E112" s="342"/>
      <c r="F112" s="313">
        <v>15673</v>
      </c>
      <c r="G112" s="313">
        <v>9752</v>
      </c>
      <c r="H112" s="327">
        <v>2077</v>
      </c>
      <c r="I112" s="327">
        <v>2198</v>
      </c>
      <c r="J112" s="327"/>
      <c r="K112" s="327"/>
      <c r="L112" s="328"/>
      <c r="M112" s="327">
        <v>1329</v>
      </c>
      <c r="N112" s="313">
        <f>D112-D111</f>
        <v>40</v>
      </c>
      <c r="O112" s="327">
        <f>M112-M111</f>
        <v>36</v>
      </c>
      <c r="P112" s="313">
        <f>N112-N111</f>
        <v>21</v>
      </c>
      <c r="Q112" s="313">
        <v>29</v>
      </c>
      <c r="R112" s="313">
        <f>SUM(Q6:Q112)</f>
        <v>5049</v>
      </c>
      <c r="S112" s="313">
        <f>SUM(M4:M112)</f>
        <v>50346</v>
      </c>
    </row>
    <row r="113" ht="22.65" customHeight="1">
      <c r="B113" s="339">
        <v>43995</v>
      </c>
      <c r="C113" s="310">
        <v>50931</v>
      </c>
      <c r="D113" s="311">
        <v>4874</v>
      </c>
      <c r="E113" s="343"/>
      <c r="F113" s="311">
        <v>15844</v>
      </c>
      <c r="G113" s="311">
        <v>10231</v>
      </c>
      <c r="H113" s="325">
        <v>2096</v>
      </c>
      <c r="I113" s="325">
        <v>2254</v>
      </c>
      <c r="J113" s="325"/>
      <c r="K113" s="325"/>
      <c r="L113" s="331"/>
      <c r="M113" s="325">
        <v>1032</v>
      </c>
      <c r="N113" s="311">
        <f>D113-D112</f>
        <v>20</v>
      </c>
      <c r="O113" s="325">
        <f>M113-M112</f>
        <v>-297</v>
      </c>
      <c r="P113" s="311">
        <f>N113-N112</f>
        <v>-20</v>
      </c>
      <c r="Q113" s="311">
        <v>33</v>
      </c>
      <c r="R113" s="311">
        <f>SUM(Q4:Q113)</f>
        <v>5082</v>
      </c>
      <c r="S113" s="311">
        <f>SUM(M4:M113)</f>
        <v>51378</v>
      </c>
    </row>
    <row r="114" ht="22.65" customHeight="1">
      <c r="B114" s="339">
        <v>43996</v>
      </c>
      <c r="C114" s="312">
        <v>51614</v>
      </c>
      <c r="D114" s="313">
        <v>4874</v>
      </c>
      <c r="E114" s="342"/>
      <c r="F114" s="313">
        <v>15971</v>
      </c>
      <c r="G114" s="313">
        <v>10609</v>
      </c>
      <c r="H114" s="327">
        <v>2099</v>
      </c>
      <c r="I114" s="327">
        <v>2270</v>
      </c>
      <c r="J114" s="327"/>
      <c r="K114" s="327"/>
      <c r="L114" s="328"/>
      <c r="M114" s="327">
        <v>418</v>
      </c>
      <c r="N114" s="313">
        <f>D114-D113</f>
        <v>0</v>
      </c>
      <c r="O114" s="327">
        <f>M114-M113</f>
        <v>-614</v>
      </c>
      <c r="P114" s="313">
        <f>N114-N113</f>
        <v>-20</v>
      </c>
      <c r="Q114" s="313">
        <v>27</v>
      </c>
      <c r="R114" s="313">
        <f>SUM(Q4:Q114)</f>
        <v>5109</v>
      </c>
      <c r="S114" s="313">
        <f>SUM(M4:M114)</f>
        <v>51796</v>
      </c>
    </row>
    <row r="115" ht="22.65" customHeight="1">
      <c r="B115" s="339">
        <v>43997</v>
      </c>
      <c r="C115" s="310">
        <v>52383</v>
      </c>
      <c r="D115" s="311">
        <v>4891</v>
      </c>
      <c r="E115" s="343"/>
      <c r="F115" s="311">
        <v>16607</v>
      </c>
      <c r="G115" s="311">
        <v>10743</v>
      </c>
      <c r="H115" s="325">
        <v>2107</v>
      </c>
      <c r="I115" s="325">
        <v>2300</v>
      </c>
      <c r="J115" s="325"/>
      <c r="K115" s="325"/>
      <c r="L115" s="331"/>
      <c r="M115" s="325">
        <v>684</v>
      </c>
      <c r="N115" s="311">
        <f>D115-D114</f>
        <v>17</v>
      </c>
      <c r="O115" s="325">
        <f>M115-M114</f>
        <v>266</v>
      </c>
      <c r="P115" s="311">
        <f>N115-N114</f>
        <v>17</v>
      </c>
      <c r="Q115" s="311">
        <v>30</v>
      </c>
      <c r="R115" s="311">
        <f>SUM(Q4:Q115)</f>
        <v>5139</v>
      </c>
      <c r="S115" s="311">
        <f>SUM(M4:M115)</f>
        <v>52480</v>
      </c>
    </row>
    <row r="116" ht="22.65" customHeight="1">
      <c r="B116" s="339">
        <v>43998</v>
      </c>
      <c r="C116" s="312">
        <v>53323</v>
      </c>
      <c r="D116" s="313">
        <v>4939</v>
      </c>
      <c r="E116" s="342"/>
      <c r="F116" s="313">
        <v>16275</v>
      </c>
      <c r="G116" s="313">
        <v>11083</v>
      </c>
      <c r="H116" s="327">
        <v>2151</v>
      </c>
      <c r="I116" s="327">
        <v>2336</v>
      </c>
      <c r="J116" s="327"/>
      <c r="K116" s="327"/>
      <c r="L116" s="328"/>
      <c r="M116" s="327">
        <v>1209</v>
      </c>
      <c r="N116" s="313">
        <f>D116-D115</f>
        <v>48</v>
      </c>
      <c r="O116" s="327">
        <f>M116-M115</f>
        <v>525</v>
      </c>
      <c r="P116" s="313">
        <f>N116-N115</f>
        <v>31</v>
      </c>
      <c r="Q116" s="313">
        <v>28</v>
      </c>
      <c r="R116" s="313">
        <f>SUM(Q5:Q116)</f>
        <v>5167</v>
      </c>
      <c r="S116" s="313">
        <f>SUM(M4:M116)</f>
        <v>53689</v>
      </c>
    </row>
    <row r="117" ht="22.65" customHeight="1">
      <c r="B117" s="339">
        <v>43999</v>
      </c>
      <c r="C117" s="310">
        <v>54562</v>
      </c>
      <c r="D117" s="311">
        <v>5041</v>
      </c>
      <c r="E117" s="343"/>
      <c r="F117" s="311">
        <v>16492</v>
      </c>
      <c r="G117" s="311">
        <v>11455</v>
      </c>
      <c r="H117" s="325">
        <v>2176</v>
      </c>
      <c r="I117" s="325">
        <v>2437</v>
      </c>
      <c r="J117" s="325"/>
      <c r="K117" s="325"/>
      <c r="L117" s="331"/>
      <c r="M117" s="325">
        <v>1457</v>
      </c>
      <c r="N117" s="311">
        <f>D117-D116</f>
        <v>102</v>
      </c>
      <c r="O117" s="325">
        <f>M117-M116</f>
        <v>248</v>
      </c>
      <c r="P117" s="311">
        <f>N117-N116</f>
        <v>54</v>
      </c>
      <c r="Q117" s="311">
        <v>32</v>
      </c>
      <c r="R117" s="311">
        <f>SUM(Q6:Q117)</f>
        <v>5199</v>
      </c>
      <c r="S117" s="311">
        <f>SUM(M4:M117)</f>
        <v>55146</v>
      </c>
    </row>
    <row r="118" ht="22.65" customHeight="1">
      <c r="B118" s="339">
        <v>44000</v>
      </c>
      <c r="C118" s="312">
        <v>56043</v>
      </c>
      <c r="D118" s="313">
        <v>5053</v>
      </c>
      <c r="E118" s="342"/>
      <c r="F118" s="313">
        <v>16878</v>
      </c>
      <c r="G118" s="313">
        <v>11828</v>
      </c>
      <c r="H118" s="327">
        <v>2183</v>
      </c>
      <c r="I118" s="327">
        <v>2532</v>
      </c>
      <c r="J118" s="327"/>
      <c r="K118" s="327"/>
      <c r="L118" s="328"/>
      <c r="M118" s="327">
        <v>1494</v>
      </c>
      <c r="N118" s="313">
        <f>D118-D117</f>
        <v>12</v>
      </c>
      <c r="O118" s="327">
        <f>M118-M117</f>
        <v>37</v>
      </c>
      <c r="P118" s="313">
        <f>N118-N117</f>
        <v>-90</v>
      </c>
      <c r="Q118" s="313">
        <v>29</v>
      </c>
      <c r="R118" s="313">
        <f>SUM(Q7:Q118)</f>
        <v>5228</v>
      </c>
      <c r="S118" s="313">
        <f>SUM(M4:M118)</f>
        <v>56640</v>
      </c>
    </row>
    <row r="119" ht="22.65" customHeight="1">
      <c r="B119" s="339">
        <v>44001</v>
      </c>
      <c r="C119" s="310">
        <v>56043</v>
      </c>
      <c r="D119" s="311">
        <v>5053</v>
      </c>
      <c r="E119" s="343"/>
      <c r="F119" s="311">
        <v>16878</v>
      </c>
      <c r="G119" s="311">
        <v>11828</v>
      </c>
      <c r="H119" s="325">
        <v>2183</v>
      </c>
      <c r="I119" s="325">
        <v>2532</v>
      </c>
      <c r="J119" s="325"/>
      <c r="K119" s="325"/>
      <c r="L119" s="331"/>
      <c r="M119" s="325">
        <v>1209</v>
      </c>
      <c r="N119" s="311">
        <f>D119-D118</f>
        <v>0</v>
      </c>
      <c r="O119" s="325">
        <f>M119-M118</f>
        <v>-285</v>
      </c>
      <c r="P119" s="311">
        <f>N119-N118</f>
        <v>-12</v>
      </c>
      <c r="Q119" s="311">
        <v>30</v>
      </c>
      <c r="R119" s="311">
        <f>SUM(Q8:Q119)</f>
        <v>5258</v>
      </c>
      <c r="S119" s="311">
        <f>SUM(M4:M119)</f>
        <v>57849</v>
      </c>
    </row>
    <row r="120" ht="22.65" customHeight="1">
      <c r="B120" s="339">
        <v>44002</v>
      </c>
      <c r="C120" s="312">
        <v>56043</v>
      </c>
      <c r="D120" s="313">
        <v>5053</v>
      </c>
      <c r="E120" s="342"/>
      <c r="F120" s="313">
        <v>16878</v>
      </c>
      <c r="G120" s="313">
        <v>11828</v>
      </c>
      <c r="H120" s="327">
        <v>2183</v>
      </c>
      <c r="I120" s="327">
        <v>2532</v>
      </c>
      <c r="J120" s="327"/>
      <c r="K120" s="327"/>
      <c r="L120" s="328"/>
      <c r="M120" s="327">
        <v>698</v>
      </c>
      <c r="N120" s="313">
        <f>D120-D119</f>
        <v>0</v>
      </c>
      <c r="O120" s="327">
        <f>M120-M119</f>
        <v>-511</v>
      </c>
      <c r="P120" s="313">
        <f>N120-N119</f>
        <v>0</v>
      </c>
      <c r="Q120" s="313">
        <v>29</v>
      </c>
      <c r="R120" s="313">
        <f>SUM(Q9:Q120)</f>
        <v>5287</v>
      </c>
      <c r="S120" s="313">
        <f>SUM(M4:M120)</f>
        <v>58547</v>
      </c>
    </row>
    <row r="121" ht="22.65" customHeight="1">
      <c r="B121" s="339">
        <v>44003</v>
      </c>
      <c r="C121" s="310">
        <v>56043</v>
      </c>
      <c r="D121" s="311">
        <v>5053</v>
      </c>
      <c r="E121" s="343"/>
      <c r="F121" s="311">
        <v>16878</v>
      </c>
      <c r="G121" s="311">
        <v>11828</v>
      </c>
      <c r="H121" s="325">
        <v>2183</v>
      </c>
      <c r="I121" s="325">
        <v>2532</v>
      </c>
      <c r="J121" s="325"/>
      <c r="K121" s="325"/>
      <c r="L121" s="331"/>
      <c r="M121" s="325">
        <v>321</v>
      </c>
      <c r="N121" s="311">
        <f>D121-D120</f>
        <v>0</v>
      </c>
      <c r="O121" s="325">
        <f>M121-M120</f>
        <v>-377</v>
      </c>
      <c r="P121" s="311">
        <f>N121-N120</f>
        <v>0</v>
      </c>
      <c r="Q121" s="311">
        <v>22</v>
      </c>
      <c r="R121" s="311">
        <f>SUM(Q10:Q121)</f>
        <v>5309</v>
      </c>
      <c r="S121" s="311">
        <f>SUM(M4:M121)</f>
        <v>58868</v>
      </c>
    </row>
    <row r="122" ht="22.65" customHeight="1">
      <c r="B122" s="339">
        <v>44004</v>
      </c>
      <c r="C122" s="312">
        <v>58932</v>
      </c>
      <c r="D122" s="313">
        <v>5122</v>
      </c>
      <c r="E122" s="342"/>
      <c r="F122" s="313">
        <v>17285</v>
      </c>
      <c r="G122" s="313">
        <v>12853</v>
      </c>
      <c r="H122" s="327">
        <v>2214</v>
      </c>
      <c r="I122" s="327">
        <v>2707</v>
      </c>
      <c r="J122" s="327"/>
      <c r="K122" s="327"/>
      <c r="L122" s="328"/>
      <c r="M122" s="327">
        <v>800</v>
      </c>
      <c r="N122" s="313">
        <f>D122-D121</f>
        <v>69</v>
      </c>
      <c r="O122" s="327">
        <f>M122-M121</f>
        <v>479</v>
      </c>
      <c r="P122" s="313">
        <f>N122-N121</f>
        <v>69</v>
      </c>
      <c r="Q122" s="313">
        <v>20</v>
      </c>
      <c r="R122" s="313">
        <f>SUM(Q11:Q122)</f>
        <v>5329</v>
      </c>
      <c r="S122" s="313">
        <f>SUM(M4:M122)</f>
        <v>59668</v>
      </c>
    </row>
    <row r="123" ht="22.65" customHeight="1">
      <c r="B123" s="339">
        <v>44005</v>
      </c>
      <c r="C123" s="310">
        <v>60837</v>
      </c>
      <c r="D123" s="311">
        <v>5161</v>
      </c>
      <c r="E123" s="343"/>
      <c r="F123" s="311">
        <v>18334</v>
      </c>
      <c r="G123" s="311">
        <v>13065</v>
      </c>
      <c r="H123" s="325">
        <v>2236</v>
      </c>
      <c r="I123" s="325">
        <v>2742</v>
      </c>
      <c r="J123" s="325"/>
      <c r="K123" s="325"/>
      <c r="L123" s="331"/>
      <c r="M123" s="325">
        <v>1311</v>
      </c>
      <c r="N123" s="311">
        <f>D123-D122</f>
        <v>39</v>
      </c>
      <c r="O123" s="325">
        <f>M123-M122</f>
        <v>511</v>
      </c>
      <c r="P123" s="311">
        <f>N123-N122</f>
        <v>-30</v>
      </c>
      <c r="Q123" s="311">
        <v>25</v>
      </c>
      <c r="R123" s="311">
        <f>SUM(Q4:Q123)</f>
        <v>5354</v>
      </c>
      <c r="S123" s="311">
        <f>SUM(M4:M123)</f>
        <v>60979</v>
      </c>
    </row>
    <row r="124" ht="22.65" customHeight="1">
      <c r="B124" s="339">
        <v>44006</v>
      </c>
      <c r="C124" s="312">
        <v>62324</v>
      </c>
      <c r="D124" s="313">
        <v>5209</v>
      </c>
      <c r="E124" s="342"/>
      <c r="F124" s="313">
        <v>18595</v>
      </c>
      <c r="G124" s="313">
        <v>13510</v>
      </c>
      <c r="H124" s="327">
        <v>2253</v>
      </c>
      <c r="I124" s="327">
        <v>2809</v>
      </c>
      <c r="J124" s="327"/>
      <c r="K124" s="327"/>
      <c r="L124" s="328"/>
      <c r="M124" s="327">
        <v>1698</v>
      </c>
      <c r="N124" s="313">
        <f>D124-D123</f>
        <v>48</v>
      </c>
      <c r="O124" s="327">
        <f>M124-M123</f>
        <v>387</v>
      </c>
      <c r="P124" s="313">
        <f>N124-N123</f>
        <v>9</v>
      </c>
      <c r="Q124" s="313">
        <v>22</v>
      </c>
      <c r="R124" s="313">
        <f>SUM(Q5:Q124)</f>
        <v>5376</v>
      </c>
      <c r="S124" s="313">
        <f>SUM(M4:M124)</f>
        <v>62677</v>
      </c>
    </row>
    <row r="125" ht="22.65" customHeight="1">
      <c r="B125" s="339">
        <v>44007</v>
      </c>
      <c r="C125" s="310">
        <v>63890</v>
      </c>
      <c r="D125" s="311">
        <v>5230</v>
      </c>
      <c r="E125" s="343"/>
      <c r="F125" s="311">
        <v>18852</v>
      </c>
      <c r="G125" s="311">
        <v>14013</v>
      </c>
      <c r="H125" s="325">
        <v>2279</v>
      </c>
      <c r="I125" s="325">
        <v>2897</v>
      </c>
      <c r="J125" s="325"/>
      <c r="K125" s="325"/>
      <c r="L125" s="331"/>
      <c r="M125" s="325">
        <v>1280</v>
      </c>
      <c r="N125" s="311">
        <f>D125-D124</f>
        <v>21</v>
      </c>
      <c r="O125" s="325">
        <f>M125-M124</f>
        <v>-418</v>
      </c>
      <c r="P125" s="311">
        <f>N125-N124</f>
        <v>-27</v>
      </c>
      <c r="Q125" s="311">
        <v>23</v>
      </c>
      <c r="R125" s="311">
        <f>SUM(Q6:Q125)</f>
        <v>5399</v>
      </c>
      <c r="S125" s="311">
        <f>SUM(M5:M125)</f>
        <v>63957</v>
      </c>
    </row>
    <row r="126" ht="22.65" customHeight="1">
      <c r="B126" s="339">
        <v>44008</v>
      </c>
      <c r="C126" s="312">
        <v>65137</v>
      </c>
      <c r="D126" s="313">
        <v>5280</v>
      </c>
      <c r="E126" s="342"/>
      <c r="F126" s="313">
        <v>19164</v>
      </c>
      <c r="G126" s="313">
        <v>14384</v>
      </c>
      <c r="H126" s="327">
        <v>2293</v>
      </c>
      <c r="I126" s="327">
        <v>2952</v>
      </c>
      <c r="J126" s="327"/>
      <c r="K126" s="327"/>
      <c r="L126" s="328"/>
      <c r="M126" s="327">
        <v>1203</v>
      </c>
      <c r="N126" s="313">
        <f>D126-D125</f>
        <v>50</v>
      </c>
      <c r="O126" s="327">
        <f>M126-M125</f>
        <v>-77</v>
      </c>
      <c r="P126" s="313">
        <f>N126-N125</f>
        <v>29</v>
      </c>
      <c r="Q126" s="313">
        <v>11</v>
      </c>
      <c r="R126" s="313">
        <f>SUM(Q4:Q126)</f>
        <v>5410</v>
      </c>
      <c r="S126" s="313">
        <f>SUM(M4:M126)</f>
        <v>65160</v>
      </c>
    </row>
    <row r="127" ht="22.65" customHeight="1">
      <c r="B127" s="339">
        <v>44009</v>
      </c>
      <c r="C127" s="310">
        <v>65137</v>
      </c>
      <c r="D127" s="311">
        <v>5280</v>
      </c>
      <c r="E127" s="343"/>
      <c r="F127" s="311">
        <v>19164</v>
      </c>
      <c r="G127" s="311">
        <v>14384</v>
      </c>
      <c r="H127" s="325">
        <v>2293</v>
      </c>
      <c r="I127" s="325">
        <v>2952</v>
      </c>
      <c r="J127" s="325"/>
      <c r="K127" s="325"/>
      <c r="L127" s="331"/>
      <c r="M127" s="325">
        <v>755</v>
      </c>
      <c r="N127" s="311">
        <f>D127-D126</f>
        <v>0</v>
      </c>
      <c r="O127" s="325">
        <f>M127-M126</f>
        <v>-448</v>
      </c>
      <c r="P127" s="311">
        <f>N127-N126</f>
        <v>-50</v>
      </c>
      <c r="Q127" s="311">
        <v>14</v>
      </c>
      <c r="R127" s="311">
        <f>SUM(Q5:Q127)</f>
        <v>5424</v>
      </c>
      <c r="S127" s="311">
        <f>SUM(M4:M127)</f>
        <v>65915</v>
      </c>
    </row>
    <row r="128" ht="22.65" customHeight="1">
      <c r="B128" s="339">
        <v>44010</v>
      </c>
      <c r="C128" s="312">
        <v>65137</v>
      </c>
      <c r="D128" s="313">
        <v>5280</v>
      </c>
      <c r="E128" s="342"/>
      <c r="F128" s="313">
        <v>19164</v>
      </c>
      <c r="G128" s="313">
        <v>14384</v>
      </c>
      <c r="H128" s="327">
        <v>2293</v>
      </c>
      <c r="I128" s="327">
        <v>2952</v>
      </c>
      <c r="J128" s="327"/>
      <c r="K128" s="327"/>
      <c r="L128" s="328"/>
      <c r="M128" s="327">
        <v>415</v>
      </c>
      <c r="N128" s="313">
        <f>D128-D127</f>
        <v>0</v>
      </c>
      <c r="O128" s="327">
        <f>M128-M127</f>
        <v>-340</v>
      </c>
      <c r="P128" s="313">
        <f>N128-N127</f>
        <v>0</v>
      </c>
      <c r="Q128" s="313">
        <v>23</v>
      </c>
      <c r="R128" s="313">
        <f>SUM(Q6:Q128)</f>
        <v>5447</v>
      </c>
      <c r="S128" s="313">
        <f>SUM(M4:M128)</f>
        <v>66330</v>
      </c>
    </row>
    <row r="129" ht="22.65" customHeight="1">
      <c r="B129" s="339">
        <v>44011</v>
      </c>
      <c r="C129" s="310">
        <v>67667</v>
      </c>
      <c r="D129" s="311">
        <v>5310</v>
      </c>
      <c r="E129" s="343"/>
      <c r="F129" s="311">
        <v>19892</v>
      </c>
      <c r="G129" s="311">
        <v>15006</v>
      </c>
      <c r="H129" s="325">
        <v>2316</v>
      </c>
      <c r="I129" s="325">
        <v>3020</v>
      </c>
      <c r="J129" s="325"/>
      <c r="K129" s="325"/>
      <c r="L129" s="331"/>
      <c r="M129" s="325">
        <v>727</v>
      </c>
      <c r="N129" s="311">
        <f>D129-D128</f>
        <v>30</v>
      </c>
      <c r="O129" s="325">
        <f>M129-M128</f>
        <v>312</v>
      </c>
      <c r="P129" s="311">
        <f>N129-N128</f>
        <v>30</v>
      </c>
      <c r="Q129" s="311">
        <v>16</v>
      </c>
      <c r="R129" s="311">
        <f>SUM(Q4:Q129)</f>
        <v>5463</v>
      </c>
      <c r="S129" s="311">
        <f>SUM(M4:M129)</f>
        <v>67057</v>
      </c>
    </row>
    <row r="130" ht="22.65" customHeight="1">
      <c r="B130" s="339">
        <v>44012</v>
      </c>
      <c r="C130" s="312">
        <v>68451</v>
      </c>
      <c r="D130" s="313">
        <v>5333</v>
      </c>
      <c r="E130" s="342"/>
      <c r="F130" s="313">
        <v>20171</v>
      </c>
      <c r="G130" s="313">
        <v>15173</v>
      </c>
      <c r="H130" s="327">
        <v>2319</v>
      </c>
      <c r="I130" s="327">
        <v>3051</v>
      </c>
      <c r="J130" s="327"/>
      <c r="K130" s="327"/>
      <c r="L130" s="328"/>
      <c r="M130" s="327">
        <v>803</v>
      </c>
      <c r="N130" s="313">
        <f>D130-D129</f>
        <v>23</v>
      </c>
      <c r="O130" s="327">
        <f>M130-M129</f>
        <v>76</v>
      </c>
      <c r="P130" s="313">
        <f>N130-N129</f>
        <v>-7</v>
      </c>
      <c r="Q130" s="313">
        <v>20</v>
      </c>
      <c r="R130" s="313">
        <f>SUM(Q4:Q130)</f>
        <v>5483</v>
      </c>
      <c r="S130" s="313">
        <f>SUM(M4:M130)</f>
        <v>67860</v>
      </c>
    </row>
    <row r="131" ht="22.65" customHeight="1">
      <c r="B131" s="339">
        <v>44013</v>
      </c>
      <c r="C131" s="310">
        <v>69692</v>
      </c>
      <c r="D131" s="311">
        <v>5370</v>
      </c>
      <c r="E131" s="343"/>
      <c r="F131" s="311">
        <v>20547</v>
      </c>
      <c r="G131" s="311">
        <v>15408</v>
      </c>
      <c r="H131" s="325">
        <v>2333</v>
      </c>
      <c r="I131" s="325">
        <v>3072</v>
      </c>
      <c r="J131" s="325"/>
      <c r="K131" s="325"/>
      <c r="L131" s="331"/>
      <c r="M131" s="325">
        <v>684</v>
      </c>
      <c r="N131" s="311">
        <f>D131-D130</f>
        <v>37</v>
      </c>
      <c r="O131" s="325">
        <f>M131-M130</f>
        <v>-119</v>
      </c>
      <c r="P131" s="311">
        <f>N131-N130</f>
        <v>14</v>
      </c>
      <c r="Q131" s="311">
        <v>15</v>
      </c>
      <c r="R131" s="311">
        <f>SUM(Q5:Q131)</f>
        <v>5498</v>
      </c>
      <c r="S131" s="311">
        <f>SUM(M5:M131)</f>
        <v>68544</v>
      </c>
    </row>
    <row r="132" ht="22.65" customHeight="1">
      <c r="B132" s="339">
        <v>44014</v>
      </c>
      <c r="C132" s="312">
        <v>70639</v>
      </c>
      <c r="D132" s="313">
        <v>5411</v>
      </c>
      <c r="E132" s="342"/>
      <c r="F132" s="313">
        <v>20759</v>
      </c>
      <c r="G132" s="313">
        <v>15628</v>
      </c>
      <c r="H132" s="327">
        <v>2363</v>
      </c>
      <c r="I132" s="327">
        <v>3095</v>
      </c>
      <c r="J132" s="327"/>
      <c r="K132" s="327"/>
      <c r="L132" s="328"/>
      <c r="M132" s="327">
        <v>687</v>
      </c>
      <c r="N132" s="313">
        <f>D132-D131</f>
        <v>41</v>
      </c>
      <c r="O132" s="327">
        <f>M132-M131</f>
        <v>3</v>
      </c>
      <c r="P132" s="313">
        <f>N132-N131</f>
        <v>4</v>
      </c>
      <c r="Q132" s="313">
        <v>15</v>
      </c>
      <c r="R132" s="313">
        <f>SUM(Q6:Q132)</f>
        <v>5513</v>
      </c>
      <c r="S132" s="313">
        <f>SUM(M4:M132)</f>
        <v>69231</v>
      </c>
    </row>
    <row r="133" ht="22.65" customHeight="1">
      <c r="B133" s="339">
        <v>44015</v>
      </c>
      <c r="C133" s="310">
        <v>71419</v>
      </c>
      <c r="D133" s="311">
        <v>5420</v>
      </c>
      <c r="E133" s="343"/>
      <c r="F133" s="311">
        <v>20933</v>
      </c>
      <c r="G133" s="311">
        <v>15759</v>
      </c>
      <c r="H133" s="325">
        <v>2385</v>
      </c>
      <c r="I133" s="325">
        <v>3121</v>
      </c>
      <c r="J133" s="325"/>
      <c r="K133" s="325"/>
      <c r="L133" s="331"/>
      <c r="M133" s="325">
        <v>694</v>
      </c>
      <c r="N133" s="311">
        <f>D133-D132</f>
        <v>9</v>
      </c>
      <c r="O133" s="325">
        <f>M133-M132</f>
        <v>7</v>
      </c>
      <c r="P133" s="311">
        <f>N133-N132</f>
        <v>-32</v>
      </c>
      <c r="Q133" s="311">
        <v>8</v>
      </c>
      <c r="R133" s="311">
        <f>SUM(Q7:Q133)</f>
        <v>5521</v>
      </c>
      <c r="S133" s="311">
        <f>SUM(M4:M133)</f>
        <v>69925</v>
      </c>
    </row>
    <row r="134" ht="22.65" customHeight="1">
      <c r="B134" s="339">
        <v>44016</v>
      </c>
      <c r="C134" s="312">
        <v>71419</v>
      </c>
      <c r="D134" s="313">
        <v>5420</v>
      </c>
      <c r="E134" s="342"/>
      <c r="F134" s="313">
        <v>20933</v>
      </c>
      <c r="G134" s="313">
        <v>15759</v>
      </c>
      <c r="H134" s="327">
        <v>2385</v>
      </c>
      <c r="I134" s="327">
        <v>3121</v>
      </c>
      <c r="J134" s="327"/>
      <c r="K134" s="327"/>
      <c r="L134" s="328"/>
      <c r="M134" s="327">
        <v>364</v>
      </c>
      <c r="N134" s="313">
        <f>D134-D133</f>
        <v>0</v>
      </c>
      <c r="O134" s="327">
        <f>M134-M133</f>
        <v>-330</v>
      </c>
      <c r="P134" s="313">
        <f>N134-N133</f>
        <v>-9</v>
      </c>
      <c r="Q134" s="313">
        <v>15</v>
      </c>
      <c r="R134" s="313">
        <f>SUM(Q8:Q134)</f>
        <v>5536</v>
      </c>
      <c r="S134" s="313">
        <f>SUM(M4:M134)</f>
        <v>70289</v>
      </c>
    </row>
    <row r="135" ht="22.65" customHeight="1">
      <c r="B135" s="339">
        <v>44017</v>
      </c>
      <c r="C135" s="310">
        <v>71419</v>
      </c>
      <c r="D135" s="311">
        <v>5420</v>
      </c>
      <c r="E135" s="343"/>
      <c r="F135" s="311">
        <v>20933</v>
      </c>
      <c r="G135" s="311">
        <v>15759</v>
      </c>
      <c r="H135" s="325">
        <v>2385</v>
      </c>
      <c r="I135" s="325">
        <v>3121</v>
      </c>
      <c r="J135" s="325"/>
      <c r="K135" s="325"/>
      <c r="L135" s="331"/>
      <c r="M135" s="325">
        <v>315</v>
      </c>
      <c r="N135" s="311">
        <f>D135-D134</f>
        <v>0</v>
      </c>
      <c r="O135" s="325">
        <f>M135-M134</f>
        <v>-49</v>
      </c>
      <c r="P135" s="311">
        <f>N135-N134</f>
        <v>0</v>
      </c>
      <c r="Q135" s="311">
        <v>9</v>
      </c>
      <c r="R135" s="311">
        <f>SUM(Q9:Q135)</f>
        <v>5545</v>
      </c>
      <c r="S135" s="311">
        <f>SUM(M4:M135)</f>
        <v>70604</v>
      </c>
    </row>
    <row r="136" ht="22.65" customHeight="1">
      <c r="B136" s="339">
        <v>44018</v>
      </c>
      <c r="C136" s="312">
        <v>73061</v>
      </c>
      <c r="D136" s="313">
        <v>5433</v>
      </c>
      <c r="E136" s="342"/>
      <c r="F136" s="313">
        <v>21444</v>
      </c>
      <c r="G136" s="313">
        <v>16210</v>
      </c>
      <c r="H136" s="327">
        <v>2421</v>
      </c>
      <c r="I136" s="327">
        <v>3153</v>
      </c>
      <c r="J136" s="327"/>
      <c r="K136" s="327"/>
      <c r="L136" s="328"/>
      <c r="M136" s="327">
        <v>251</v>
      </c>
      <c r="N136" s="313">
        <f>D136-D135</f>
        <v>13</v>
      </c>
      <c r="O136" s="327">
        <f>M136-M135</f>
        <v>-64</v>
      </c>
      <c r="P136" s="313">
        <f>N136-N135</f>
        <v>13</v>
      </c>
      <c r="Q136" s="313">
        <v>15</v>
      </c>
      <c r="R136" s="313">
        <f>SUM(Q10:Q136)</f>
        <v>5560</v>
      </c>
      <c r="S136" s="313">
        <f>SUM(M4:M136)</f>
        <v>70855</v>
      </c>
    </row>
    <row r="137" ht="22.65" customHeight="1">
      <c r="B137" s="339">
        <v>44019</v>
      </c>
      <c r="C137" s="310">
        <v>73344</v>
      </c>
      <c r="D137" s="311">
        <v>5447</v>
      </c>
      <c r="E137" s="343"/>
      <c r="F137" s="311">
        <v>21490</v>
      </c>
      <c r="G137" s="311">
        <v>16231</v>
      </c>
      <c r="H137" s="325">
        <v>2443</v>
      </c>
      <c r="I137" s="325">
        <v>3173</v>
      </c>
      <c r="J137" s="325"/>
      <c r="K137" s="325"/>
      <c r="L137" s="331"/>
      <c r="M137" s="325">
        <v>278</v>
      </c>
      <c r="N137" s="311">
        <f>D137-D136</f>
        <v>14</v>
      </c>
      <c r="O137" s="325">
        <f>M137-M136</f>
        <v>27</v>
      </c>
      <c r="P137" s="311">
        <f>N137-N136</f>
        <v>1</v>
      </c>
      <c r="Q137" s="311">
        <v>12</v>
      </c>
      <c r="R137" s="311">
        <f>SUM(Q11:Q137)</f>
        <v>5572</v>
      </c>
      <c r="S137" s="311">
        <f>SUM(M4:M137)</f>
        <v>71133</v>
      </c>
    </row>
    <row r="138" ht="22.65" customHeight="1">
      <c r="B138" s="339">
        <v>44020</v>
      </c>
      <c r="C138" s="312">
        <v>73858</v>
      </c>
      <c r="D138" s="313">
        <v>5482</v>
      </c>
      <c r="E138" s="342"/>
      <c r="F138" s="313">
        <v>21629</v>
      </c>
      <c r="G138" s="313">
        <v>16403</v>
      </c>
      <c r="H138" s="327">
        <v>2446</v>
      </c>
      <c r="I138" s="327">
        <v>3186</v>
      </c>
      <c r="J138" s="327"/>
      <c r="K138" s="327"/>
      <c r="L138" s="328"/>
      <c r="M138" s="327">
        <v>533</v>
      </c>
      <c r="N138" s="313">
        <f>D138-D137</f>
        <v>35</v>
      </c>
      <c r="O138" s="327">
        <f>M138-M137</f>
        <v>255</v>
      </c>
      <c r="P138" s="313">
        <f>N138-N137</f>
        <v>21</v>
      </c>
      <c r="Q138" s="313">
        <v>11</v>
      </c>
      <c r="R138" s="313">
        <f>SUM(Q12:Q138)</f>
        <v>5583</v>
      </c>
      <c r="S138" s="313">
        <f>SUM(M4:M138)</f>
        <v>71666</v>
      </c>
    </row>
    <row r="139" ht="22.65" customHeight="1">
      <c r="B139" s="339">
        <v>44021</v>
      </c>
      <c r="C139" s="310">
        <v>74333</v>
      </c>
      <c r="D139" s="311">
        <v>5500</v>
      </c>
      <c r="E139" s="343"/>
      <c r="F139" s="311">
        <v>21705</v>
      </c>
      <c r="G139" s="311">
        <v>16507</v>
      </c>
      <c r="H139" s="325">
        <v>2461</v>
      </c>
      <c r="I139" s="325">
        <v>3210</v>
      </c>
      <c r="J139" s="325"/>
      <c r="K139" s="325"/>
      <c r="L139" s="331"/>
      <c r="M139" s="325">
        <v>334</v>
      </c>
      <c r="N139" s="311">
        <f>D139-D138</f>
        <v>18</v>
      </c>
      <c r="O139" s="325">
        <f>M139-M138</f>
        <v>-199</v>
      </c>
      <c r="P139" s="311">
        <f>N139-N138</f>
        <v>-17</v>
      </c>
      <c r="Q139" s="311">
        <v>15</v>
      </c>
      <c r="R139" s="311">
        <f>SUM(Q13:Q139)</f>
        <v>5598</v>
      </c>
      <c r="S139" s="311">
        <f>SUM(M4:M139)</f>
        <v>72000</v>
      </c>
    </row>
    <row r="140" ht="22.65" customHeight="1">
      <c r="B140" s="339">
        <v>44022</v>
      </c>
      <c r="C140" s="312">
        <v>74898</v>
      </c>
      <c r="D140" s="313">
        <v>5526</v>
      </c>
      <c r="E140" s="342"/>
      <c r="F140" s="313">
        <v>21907</v>
      </c>
      <c r="G140" s="313">
        <v>16650</v>
      </c>
      <c r="H140" s="327">
        <v>2469</v>
      </c>
      <c r="I140" s="327">
        <v>3245</v>
      </c>
      <c r="J140" s="327"/>
      <c r="K140" s="327"/>
      <c r="L140" s="328"/>
      <c r="M140" s="327">
        <v>369</v>
      </c>
      <c r="N140" s="313">
        <f>D140-D139</f>
        <v>26</v>
      </c>
      <c r="O140" s="327">
        <f>M140-M139</f>
        <v>35</v>
      </c>
      <c r="P140" s="313">
        <f>N140-N139</f>
        <v>8</v>
      </c>
      <c r="Q140" s="313">
        <v>14</v>
      </c>
      <c r="R140" s="313">
        <f>SUM(Q14:Q140)</f>
        <v>5612</v>
      </c>
      <c r="S140" s="313">
        <f>SUM(M4:M140)</f>
        <v>72369</v>
      </c>
    </row>
    <row r="141" ht="22.65" customHeight="1">
      <c r="B141" s="339">
        <v>44023</v>
      </c>
      <c r="C141" s="310">
        <v>74898</v>
      </c>
      <c r="D141" s="311">
        <v>5526</v>
      </c>
      <c r="E141" s="343"/>
      <c r="F141" s="311">
        <v>21907</v>
      </c>
      <c r="G141" s="311">
        <v>16650</v>
      </c>
      <c r="H141" s="325">
        <v>2469</v>
      </c>
      <c r="I141" s="325">
        <v>3245</v>
      </c>
      <c r="J141" s="325"/>
      <c r="K141" s="325"/>
      <c r="L141" s="331"/>
      <c r="M141" s="325">
        <v>308</v>
      </c>
      <c r="N141" s="311">
        <f>D141-D140</f>
        <v>0</v>
      </c>
      <c r="O141" s="325">
        <f>M141-M140</f>
        <v>-61</v>
      </c>
      <c r="P141" s="311">
        <f>N141-N140</f>
        <v>-26</v>
      </c>
      <c r="Q141" s="311">
        <v>10</v>
      </c>
      <c r="R141" s="311">
        <f>SUM(Q15:Q141)</f>
        <v>5622</v>
      </c>
      <c r="S141" s="311">
        <f>SUM(M3:M141)</f>
        <v>72677</v>
      </c>
    </row>
    <row r="142" ht="22.65" customHeight="1">
      <c r="B142" s="339">
        <v>44024</v>
      </c>
      <c r="C142" s="312">
        <v>74898</v>
      </c>
      <c r="D142" s="313">
        <v>5526</v>
      </c>
      <c r="E142" s="342"/>
      <c r="F142" s="313">
        <v>21907</v>
      </c>
      <c r="G142" s="313">
        <v>16650</v>
      </c>
      <c r="H142" s="327">
        <v>2469</v>
      </c>
      <c r="I142" s="327">
        <v>3245</v>
      </c>
      <c r="J142" s="327"/>
      <c r="K142" s="327"/>
      <c r="L142" s="328"/>
      <c r="M142" s="327">
        <v>106</v>
      </c>
      <c r="N142" s="313">
        <f>D142-D141</f>
        <v>0</v>
      </c>
      <c r="O142" s="327">
        <f>M142-M141</f>
        <v>-202</v>
      </c>
      <c r="P142" s="313">
        <f>N142-N141</f>
        <v>0</v>
      </c>
      <c r="Q142" s="313">
        <v>9</v>
      </c>
      <c r="R142" s="313">
        <f>SUM(Q16:Q142)</f>
        <v>5631</v>
      </c>
      <c r="S142" s="313">
        <f>SUM(M3:M142)</f>
        <v>72783</v>
      </c>
    </row>
    <row r="143" ht="22.65" customHeight="1">
      <c r="B143" s="339">
        <v>44025</v>
      </c>
      <c r="C143" s="310">
        <v>75826</v>
      </c>
      <c r="D143" s="311">
        <v>5536</v>
      </c>
      <c r="E143" s="343"/>
      <c r="F143" s="311">
        <v>22142</v>
      </c>
      <c r="G143" s="311">
        <v>16873</v>
      </c>
      <c r="H143" s="325">
        <v>2482</v>
      </c>
      <c r="I143" s="325">
        <v>3278</v>
      </c>
      <c r="J143" s="325"/>
      <c r="K143" s="325"/>
      <c r="L143" s="331"/>
      <c r="M143" s="325">
        <v>170</v>
      </c>
      <c r="N143" s="311">
        <f>D143-D142</f>
        <v>10</v>
      </c>
      <c r="O143" s="325">
        <f>M143-M142</f>
        <v>64</v>
      </c>
      <c r="P143" s="311">
        <f>N143-N142</f>
        <v>10</v>
      </c>
      <c r="Q143" s="311">
        <v>12</v>
      </c>
      <c r="R143" s="311">
        <f>SUM(Q4:Q143)</f>
        <v>5643</v>
      </c>
      <c r="S143" s="311">
        <f>SUM(M3:M143)</f>
        <v>72953</v>
      </c>
    </row>
    <row r="144" ht="22.65" customHeight="1">
      <c r="B144" s="339">
        <v>44026</v>
      </c>
      <c r="C144" s="312">
        <v>76001</v>
      </c>
      <c r="D144" s="313">
        <v>5545</v>
      </c>
      <c r="E144" s="342"/>
      <c r="F144" s="313">
        <v>22171</v>
      </c>
      <c r="G144" s="313">
        <v>16894</v>
      </c>
      <c r="H144" s="327">
        <v>2491</v>
      </c>
      <c r="I144" s="327">
        <v>3301</v>
      </c>
      <c r="J144" s="327"/>
      <c r="K144" s="327"/>
      <c r="L144" s="328"/>
      <c r="M144" s="327">
        <v>312</v>
      </c>
      <c r="N144" s="313">
        <f>D144-D143</f>
        <v>9</v>
      </c>
      <c r="O144" s="327">
        <f>M144-M143</f>
        <v>142</v>
      </c>
      <c r="P144" s="313">
        <f>N144-N143</f>
        <v>-1</v>
      </c>
      <c r="Q144" s="313">
        <v>8</v>
      </c>
      <c r="R144" s="313">
        <f>SUM(Q5:Q144)</f>
        <v>5651</v>
      </c>
      <c r="S144" s="313">
        <f>SUM(M3:M144)</f>
        <v>73265</v>
      </c>
    </row>
    <row r="145" ht="22.65" customHeight="1">
      <c r="B145" s="339">
        <v>44027</v>
      </c>
      <c r="C145" s="310">
        <v>76492</v>
      </c>
      <c r="D145" s="311">
        <v>5572</v>
      </c>
      <c r="E145" s="343"/>
      <c r="F145" s="311">
        <v>22382</v>
      </c>
      <c r="G145" s="311">
        <v>16983</v>
      </c>
      <c r="H145" s="325">
        <v>2480</v>
      </c>
      <c r="I145" s="325">
        <v>3330</v>
      </c>
      <c r="J145" s="325"/>
      <c r="K145" s="325"/>
      <c r="L145" s="331"/>
      <c r="M145" s="325">
        <v>287</v>
      </c>
      <c r="N145" s="311">
        <f>D145-D144</f>
        <v>27</v>
      </c>
      <c r="O145" s="325">
        <f>M145-M144</f>
        <v>-25</v>
      </c>
      <c r="P145" s="311">
        <f>N145-N144</f>
        <v>18</v>
      </c>
      <c r="Q145" s="311">
        <v>6</v>
      </c>
      <c r="R145" s="311">
        <f>SUM(Q6:Q145)</f>
        <v>5657</v>
      </c>
      <c r="S145" s="311">
        <f>SUM(M3:M145)</f>
        <v>73552</v>
      </c>
    </row>
    <row r="146" ht="22.65" customHeight="1">
      <c r="B146" s="339">
        <v>44028</v>
      </c>
      <c r="C146" s="312">
        <v>76877</v>
      </c>
      <c r="D146" s="313">
        <v>5593</v>
      </c>
      <c r="E146" s="342"/>
      <c r="F146" s="313">
        <v>22467</v>
      </c>
      <c r="G146" s="313">
        <v>17126</v>
      </c>
      <c r="H146" s="327">
        <v>2447</v>
      </c>
      <c r="I146" s="327">
        <v>3357</v>
      </c>
      <c r="J146" s="327"/>
      <c r="K146" s="327"/>
      <c r="L146" s="328"/>
      <c r="M146" s="327">
        <v>268</v>
      </c>
      <c r="N146" s="313">
        <f>D146-D145</f>
        <v>21</v>
      </c>
      <c r="O146" s="327">
        <f>M146-M145</f>
        <v>-19</v>
      </c>
      <c r="P146" s="313">
        <f>N146-N145</f>
        <v>-6</v>
      </c>
      <c r="Q146" s="313">
        <v>6</v>
      </c>
      <c r="R146" s="313">
        <f>SUM(Q7:Q146)</f>
        <v>5663</v>
      </c>
      <c r="S146" s="313">
        <f>SUM(M3:M146)</f>
        <v>73820</v>
      </c>
    </row>
    <row r="147" ht="22.65" customHeight="1">
      <c r="B147" s="339">
        <v>44029</v>
      </c>
      <c r="C147" s="310">
        <v>77281</v>
      </c>
      <c r="D147" s="311">
        <v>5619</v>
      </c>
      <c r="E147" s="343"/>
      <c r="F147" s="311">
        <v>22600</v>
      </c>
      <c r="G147" s="311">
        <v>17232</v>
      </c>
      <c r="H147" s="325">
        <v>2452</v>
      </c>
      <c r="I147" s="325">
        <v>3391</v>
      </c>
      <c r="J147" s="325"/>
      <c r="K147" s="325"/>
      <c r="L147" s="331"/>
      <c r="M147" s="325">
        <v>284</v>
      </c>
      <c r="N147" s="311">
        <f>D147-D146</f>
        <v>26</v>
      </c>
      <c r="O147" s="325">
        <f>M147-M146</f>
        <v>16</v>
      </c>
      <c r="P147" s="311">
        <f>N147-N146</f>
        <v>5</v>
      </c>
      <c r="Q147" s="311">
        <v>7</v>
      </c>
      <c r="R147" s="311">
        <f>SUM(Q8:Q147)</f>
        <v>5670</v>
      </c>
      <c r="S147" s="311">
        <f>SUM(M3:M147)</f>
        <v>74104</v>
      </c>
    </row>
    <row r="148" ht="22.65" customHeight="1">
      <c r="B148" s="339">
        <v>44030</v>
      </c>
      <c r="C148" s="312">
        <v>77281</v>
      </c>
      <c r="D148" s="313">
        <v>5619</v>
      </c>
      <c r="E148" s="342"/>
      <c r="F148" s="313">
        <v>22600</v>
      </c>
      <c r="G148" s="313">
        <v>17232</v>
      </c>
      <c r="H148" s="327">
        <v>2452</v>
      </c>
      <c r="I148" s="327">
        <v>3391</v>
      </c>
      <c r="J148" s="327"/>
      <c r="K148" s="327"/>
      <c r="L148" s="328"/>
      <c r="M148" s="327">
        <v>192</v>
      </c>
      <c r="N148" s="313">
        <f>D148-D147</f>
        <v>0</v>
      </c>
      <c r="O148" s="327">
        <f>M148-M147</f>
        <v>-92</v>
      </c>
      <c r="P148" s="313">
        <f>N148-N147</f>
        <v>-26</v>
      </c>
      <c r="Q148" s="313">
        <v>11</v>
      </c>
      <c r="R148" s="313">
        <f>SUM(Q9:Q148)</f>
        <v>5681</v>
      </c>
      <c r="S148" s="313">
        <f>SUM(M3:M148)</f>
        <v>74296</v>
      </c>
    </row>
    <row r="149" ht="22.65" customHeight="1">
      <c r="B149" s="339">
        <v>44031</v>
      </c>
      <c r="C149" s="310">
        <v>77281</v>
      </c>
      <c r="D149" s="311">
        <v>5619</v>
      </c>
      <c r="E149" s="343"/>
      <c r="F149" s="311">
        <v>22600</v>
      </c>
      <c r="G149" s="311">
        <v>17232</v>
      </c>
      <c r="H149" s="325">
        <v>2452</v>
      </c>
      <c r="I149" s="325">
        <v>3391</v>
      </c>
      <c r="J149" s="325"/>
      <c r="K149" s="325"/>
      <c r="L149" s="331"/>
      <c r="M149" s="325">
        <v>110</v>
      </c>
      <c r="N149" s="311">
        <f>D149-D148</f>
        <v>0</v>
      </c>
      <c r="O149" s="325">
        <f>M149-M148</f>
        <v>-82</v>
      </c>
      <c r="P149" s="311">
        <f>N149-N148</f>
        <v>0</v>
      </c>
      <c r="Q149" s="311">
        <v>7</v>
      </c>
      <c r="R149" s="311">
        <f>SUM(Q10:Q149)</f>
        <v>5688</v>
      </c>
      <c r="S149" s="311">
        <f>SUM(M3:M149)</f>
        <v>74406</v>
      </c>
    </row>
    <row r="150" ht="22.65" customHeight="1">
      <c r="B150" s="339">
        <v>44032</v>
      </c>
      <c r="C150" s="312">
        <v>78048</v>
      </c>
      <c r="D150" s="313">
        <v>5639</v>
      </c>
      <c r="E150" s="342"/>
      <c r="F150" s="313">
        <v>22760</v>
      </c>
      <c r="G150" s="313">
        <v>17484</v>
      </c>
      <c r="H150" s="327">
        <v>2456</v>
      </c>
      <c r="I150" s="327">
        <v>3429</v>
      </c>
      <c r="J150" s="327"/>
      <c r="K150" s="327"/>
      <c r="L150" s="328"/>
      <c r="M150" s="327">
        <v>131</v>
      </c>
      <c r="N150" s="313">
        <f>D150-D149</f>
        <v>20</v>
      </c>
      <c r="O150" s="327">
        <f>M150-M149</f>
        <v>21</v>
      </c>
      <c r="P150" s="313">
        <f>N150-N149</f>
        <v>20</v>
      </c>
      <c r="Q150" s="313">
        <v>6</v>
      </c>
      <c r="R150" s="313">
        <f>SUM(Q4:Q150)</f>
        <v>5694</v>
      </c>
      <c r="S150" s="313">
        <f>SUM(M3:M150)</f>
        <v>74537</v>
      </c>
    </row>
    <row r="151" ht="22.65" customHeight="1">
      <c r="B151" s="339">
        <v>44033</v>
      </c>
      <c r="C151" s="310">
        <v>78166</v>
      </c>
      <c r="D151" s="311">
        <v>5646</v>
      </c>
      <c r="E151" s="343"/>
      <c r="F151" s="311">
        <v>22780</v>
      </c>
      <c r="G151" s="311">
        <v>17500</v>
      </c>
      <c r="H151" s="325">
        <v>2458</v>
      </c>
      <c r="I151" s="325">
        <v>3464</v>
      </c>
      <c r="J151" s="325"/>
      <c r="K151" s="325"/>
      <c r="L151" s="331"/>
      <c r="M151" s="325">
        <v>226</v>
      </c>
      <c r="N151" s="311">
        <f>D151-D150</f>
        <v>7</v>
      </c>
      <c r="O151" s="325">
        <f>M151-M150</f>
        <v>95</v>
      </c>
      <c r="P151" s="311">
        <f>N151-N150</f>
        <v>-13</v>
      </c>
      <c r="Q151" s="311">
        <v>7</v>
      </c>
      <c r="R151" s="311">
        <f>SUM(Q5:Q151)</f>
        <v>5701</v>
      </c>
      <c r="S151" s="311">
        <f>SUM(M3:M151)</f>
        <v>74763</v>
      </c>
    </row>
    <row r="152" ht="22.65" customHeight="1">
      <c r="B152" s="339">
        <v>44034</v>
      </c>
      <c r="C152" s="312">
        <v>78504</v>
      </c>
      <c r="D152" s="313">
        <v>5667</v>
      </c>
      <c r="E152" s="342"/>
      <c r="F152" s="313">
        <v>22880</v>
      </c>
      <c r="G152" s="313">
        <v>17571</v>
      </c>
      <c r="H152" s="327">
        <v>2460</v>
      </c>
      <c r="I152" s="327">
        <v>3492</v>
      </c>
      <c r="J152" s="327"/>
      <c r="K152" s="327"/>
      <c r="L152" s="328"/>
      <c r="M152" s="327">
        <v>297</v>
      </c>
      <c r="N152" s="313">
        <f>D152-D151</f>
        <v>21</v>
      </c>
      <c r="O152" s="327">
        <f>M152-M151</f>
        <v>71</v>
      </c>
      <c r="P152" s="313">
        <f>N152-N151</f>
        <v>14</v>
      </c>
      <c r="Q152" s="313">
        <v>6</v>
      </c>
      <c r="R152" s="313">
        <f>SUM(Q6:Q152)</f>
        <v>5707</v>
      </c>
      <c r="S152" s="313">
        <f>SUM(M3:M152)</f>
        <v>75060</v>
      </c>
    </row>
    <row r="153" ht="22.65" customHeight="1">
      <c r="B153" s="339">
        <v>44035</v>
      </c>
      <c r="C153" s="310">
        <v>78763</v>
      </c>
      <c r="D153" s="311">
        <v>5676</v>
      </c>
      <c r="E153" s="343"/>
      <c r="F153" s="311">
        <v>22943</v>
      </c>
      <c r="G153" s="311">
        <v>17658</v>
      </c>
      <c r="H153" s="325">
        <v>2463</v>
      </c>
      <c r="I153" s="325">
        <v>3520</v>
      </c>
      <c r="J153" s="325"/>
      <c r="K153" s="325"/>
      <c r="L153" s="331"/>
      <c r="M153" s="325">
        <v>220</v>
      </c>
      <c r="N153" s="311">
        <f>D153-D152</f>
        <v>9</v>
      </c>
      <c r="O153" s="325">
        <f>M153-M152</f>
        <v>-77</v>
      </c>
      <c r="P153" s="311">
        <f>N153-N152</f>
        <v>-12</v>
      </c>
      <c r="Q153" s="311">
        <v>5</v>
      </c>
      <c r="R153" s="311">
        <f>SUM(Q7:Q153)</f>
        <v>5712</v>
      </c>
      <c r="S153" s="311">
        <f>SUM(M3:M153)</f>
        <v>75280</v>
      </c>
    </row>
    <row r="154" ht="22.65" customHeight="1">
      <c r="B154" s="339">
        <v>44036</v>
      </c>
      <c r="C154" s="312">
        <v>78997</v>
      </c>
      <c r="D154" s="313">
        <v>5697</v>
      </c>
      <c r="E154" s="342"/>
      <c r="F154" s="313">
        <v>22997</v>
      </c>
      <c r="G154" s="313">
        <v>17732</v>
      </c>
      <c r="H154" s="327">
        <v>2470</v>
      </c>
      <c r="I154" s="327">
        <v>3535</v>
      </c>
      <c r="J154" s="327"/>
      <c r="K154" s="327"/>
      <c r="L154" s="328"/>
      <c r="M154" s="327">
        <v>262</v>
      </c>
      <c r="N154" s="313">
        <f>D154-D153</f>
        <v>21</v>
      </c>
      <c r="O154" s="327">
        <f>M154-M153</f>
        <v>42</v>
      </c>
      <c r="P154" s="313">
        <f>N154-N153</f>
        <v>12</v>
      </c>
      <c r="Q154" s="313">
        <v>3</v>
      </c>
      <c r="R154" s="313">
        <f>SUM(Q8:Q154)</f>
        <v>5715</v>
      </c>
      <c r="S154" s="313">
        <f>SUM(M3:M154)</f>
        <v>75542</v>
      </c>
    </row>
    <row r="155" ht="22.65" customHeight="1">
      <c r="B155" s="339">
        <v>44037</v>
      </c>
      <c r="C155" s="310">
        <v>78997</v>
      </c>
      <c r="D155" s="311">
        <v>5697</v>
      </c>
      <c r="E155" s="343"/>
      <c r="F155" s="311">
        <v>22997</v>
      </c>
      <c r="G155" s="311">
        <v>17732</v>
      </c>
      <c r="H155" s="325">
        <v>2470</v>
      </c>
      <c r="I155" s="325">
        <v>3535</v>
      </c>
      <c r="J155" s="325"/>
      <c r="K155" s="325"/>
      <c r="L155" s="331"/>
      <c r="M155" s="325">
        <v>138</v>
      </c>
      <c r="N155" s="311">
        <f>D155-D154</f>
        <v>0</v>
      </c>
      <c r="O155" s="325">
        <f>M155-M154</f>
        <v>-124</v>
      </c>
      <c r="P155" s="311">
        <f>N155-N154</f>
        <v>-21</v>
      </c>
      <c r="Q155" s="311">
        <v>1</v>
      </c>
      <c r="R155" s="311">
        <f>SUM(Q9:Q155)</f>
        <v>5716</v>
      </c>
      <c r="S155" s="311">
        <f>SUM(M3:M155)</f>
        <v>75680</v>
      </c>
    </row>
    <row r="156" ht="22.65" customHeight="1">
      <c r="B156" s="339">
        <v>44038</v>
      </c>
      <c r="C156" s="312">
        <v>78997</v>
      </c>
      <c r="D156" s="313">
        <v>5697</v>
      </c>
      <c r="E156" s="342"/>
      <c r="F156" s="313">
        <v>22997</v>
      </c>
      <c r="G156" s="313">
        <v>17732</v>
      </c>
      <c r="H156" s="327">
        <v>2470</v>
      </c>
      <c r="I156" s="327">
        <v>3535</v>
      </c>
      <c r="J156" s="327"/>
      <c r="K156" s="327"/>
      <c r="L156" s="328"/>
      <c r="M156" s="327">
        <v>42</v>
      </c>
      <c r="N156" s="313">
        <f>D156-D155</f>
        <v>0</v>
      </c>
      <c r="O156" s="327">
        <f>M156-M155</f>
        <v>-96</v>
      </c>
      <c r="P156" s="313">
        <f>N156-N155</f>
        <v>0</v>
      </c>
      <c r="Q156" s="313">
        <v>2</v>
      </c>
      <c r="R156" s="313">
        <f>SUM(Q10:Q156)</f>
        <v>5718</v>
      </c>
      <c r="S156" s="313">
        <f>SUM(M3:M156)</f>
        <v>75722</v>
      </c>
    </row>
    <row r="157" ht="22.65" customHeight="1">
      <c r="B157" s="339">
        <v>44039</v>
      </c>
      <c r="C157" s="310">
        <v>79395</v>
      </c>
      <c r="D157" s="311">
        <v>5700</v>
      </c>
      <c r="E157" s="343"/>
      <c r="F157" s="311">
        <v>23101</v>
      </c>
      <c r="G157" s="311">
        <v>17850</v>
      </c>
      <c r="H157" s="325">
        <v>2478</v>
      </c>
      <c r="I157" s="325">
        <v>3568</v>
      </c>
      <c r="J157" s="325"/>
      <c r="K157" s="325"/>
      <c r="L157" s="331"/>
      <c r="M157" s="325">
        <v>71</v>
      </c>
      <c r="N157" s="311">
        <f>D157-D156</f>
        <v>3</v>
      </c>
      <c r="O157" s="325">
        <f>M157-M156</f>
        <v>29</v>
      </c>
      <c r="P157" s="311">
        <f>N157-N156</f>
        <v>3</v>
      </c>
      <c r="Q157" s="311">
        <v>6</v>
      </c>
      <c r="R157" s="311">
        <f>SUM(Q11:Q157)</f>
        <v>5724</v>
      </c>
      <c r="S157" s="311">
        <f>SUM(M3:M157)</f>
        <v>75793</v>
      </c>
    </row>
    <row r="158" ht="22.65" customHeight="1">
      <c r="B158" s="339">
        <v>44040</v>
      </c>
      <c r="C158" s="312">
        <v>79494</v>
      </c>
      <c r="D158" s="313">
        <v>5702</v>
      </c>
      <c r="E158" s="342"/>
      <c r="F158" s="313">
        <v>23123</v>
      </c>
      <c r="G158" s="313">
        <v>17859</v>
      </c>
      <c r="H158" s="327">
        <v>2481</v>
      </c>
      <c r="I158" s="327">
        <v>3598</v>
      </c>
      <c r="J158" s="327"/>
      <c r="K158" s="327"/>
      <c r="L158" s="328"/>
      <c r="M158" s="327">
        <v>283</v>
      </c>
      <c r="N158" s="313">
        <f>D158-D157</f>
        <v>2</v>
      </c>
      <c r="O158" s="327">
        <f>M158-M157</f>
        <v>212</v>
      </c>
      <c r="P158" s="313">
        <f>N158-N157</f>
        <v>-1</v>
      </c>
      <c r="Q158" s="313">
        <v>4</v>
      </c>
      <c r="R158" s="313">
        <f>SUM(Q12:Q158)</f>
        <v>5728</v>
      </c>
      <c r="S158" s="313">
        <f>SUM(M3:M158)</f>
        <v>76076</v>
      </c>
    </row>
    <row r="159" ht="22.65" customHeight="1">
      <c r="B159" s="339">
        <v>44041</v>
      </c>
      <c r="C159" s="310">
        <v>79782</v>
      </c>
      <c r="D159" s="311">
        <v>5730</v>
      </c>
      <c r="E159" s="343"/>
      <c r="F159" s="311">
        <v>23188</v>
      </c>
      <c r="G159" s="311">
        <v>17970</v>
      </c>
      <c r="H159" s="325">
        <v>2490</v>
      </c>
      <c r="I159" s="325">
        <v>3612</v>
      </c>
      <c r="J159" s="325"/>
      <c r="K159" s="325"/>
      <c r="L159" s="331"/>
      <c r="M159" s="325">
        <v>301</v>
      </c>
      <c r="N159" s="311">
        <f>D159-D158</f>
        <v>28</v>
      </c>
      <c r="O159" s="325">
        <f>M159-M158</f>
        <v>18</v>
      </c>
      <c r="P159" s="311">
        <f>N159-N158</f>
        <v>26</v>
      </c>
      <c r="Q159" s="311">
        <v>1</v>
      </c>
      <c r="R159" s="311">
        <f>SUM(Q13:Q159)</f>
        <v>5729</v>
      </c>
      <c r="S159" s="311">
        <f>SUM(M3:M159)</f>
        <v>76377</v>
      </c>
    </row>
    <row r="160" ht="22.65" customHeight="1">
      <c r="B160" s="339">
        <v>44042</v>
      </c>
      <c r="C160" s="312">
        <v>80100</v>
      </c>
      <c r="D160" s="313">
        <v>5739</v>
      </c>
      <c r="E160" s="342"/>
      <c r="F160" s="313">
        <v>23239</v>
      </c>
      <c r="G160" s="313">
        <v>18065</v>
      </c>
      <c r="H160" s="327">
        <v>2491</v>
      </c>
      <c r="I160" s="327">
        <v>3653</v>
      </c>
      <c r="J160" s="327"/>
      <c r="K160" s="327"/>
      <c r="L160" s="328"/>
      <c r="M160" s="327">
        <v>302</v>
      </c>
      <c r="N160" s="313">
        <f>D160-D159</f>
        <v>9</v>
      </c>
      <c r="O160" s="327">
        <f>M160-M159</f>
        <v>1</v>
      </c>
      <c r="P160" s="313">
        <f>N160-N159</f>
        <v>-19</v>
      </c>
      <c r="Q160" s="313">
        <v>0</v>
      </c>
      <c r="R160" s="313">
        <f>SUM(Q14:Q160)</f>
        <v>5729</v>
      </c>
      <c r="S160" s="313">
        <f>SUM(M3:M160)</f>
        <v>76679</v>
      </c>
    </row>
    <row r="161" ht="22.65" customHeight="1">
      <c r="B161" s="339">
        <v>44043</v>
      </c>
      <c r="C161" s="310">
        <v>80422</v>
      </c>
      <c r="D161" s="311">
        <v>5743</v>
      </c>
      <c r="E161" s="343"/>
      <c r="F161" s="311">
        <v>23304</v>
      </c>
      <c r="G161" s="311">
        <v>18205</v>
      </c>
      <c r="H161" s="325">
        <v>2499</v>
      </c>
      <c r="I161" s="325">
        <v>3684</v>
      </c>
      <c r="J161" s="325"/>
      <c r="K161" s="325"/>
      <c r="L161" s="331"/>
      <c r="M161" s="325">
        <v>258</v>
      </c>
      <c r="N161" s="311">
        <f>D161-D160</f>
        <v>4</v>
      </c>
      <c r="O161" s="325">
        <f>M161-M160</f>
        <v>-44</v>
      </c>
      <c r="P161" s="311">
        <f>N161-N160</f>
        <v>-5</v>
      </c>
      <c r="Q161" s="311">
        <v>2</v>
      </c>
      <c r="R161" s="311">
        <f>SUM(Q15:Q161)</f>
        <v>5731</v>
      </c>
      <c r="S161" s="311">
        <f>SUM(M3:M161)</f>
        <v>76937</v>
      </c>
    </row>
    <row r="162" ht="22.65" customHeight="1">
      <c r="B162" s="339">
        <v>44044</v>
      </c>
      <c r="C162" s="312">
        <v>80422</v>
      </c>
      <c r="D162" s="313">
        <v>5743</v>
      </c>
      <c r="E162" s="342"/>
      <c r="F162" s="313">
        <v>23304</v>
      </c>
      <c r="G162" s="313">
        <v>18205</v>
      </c>
      <c r="H162" s="327">
        <v>2499</v>
      </c>
      <c r="I162" s="327">
        <v>3684</v>
      </c>
      <c r="J162" s="327"/>
      <c r="K162" s="327"/>
      <c r="L162" s="328"/>
      <c r="M162" s="327">
        <v>303</v>
      </c>
      <c r="N162" s="313">
        <f>D162-D161</f>
        <v>0</v>
      </c>
      <c r="O162" s="327">
        <f>M162-M161</f>
        <v>45</v>
      </c>
      <c r="P162" s="313">
        <f>N162-N161</f>
        <v>-4</v>
      </c>
      <c r="Q162" s="313">
        <v>2</v>
      </c>
      <c r="R162" s="313">
        <f>SUM(Q16:Q162)</f>
        <v>5733</v>
      </c>
      <c r="S162" s="313">
        <f>SUM(M3:M162)</f>
        <v>77240</v>
      </c>
    </row>
    <row r="163" ht="22.65" customHeight="1">
      <c r="B163" s="339">
        <v>44045</v>
      </c>
      <c r="C163" s="310">
        <v>80422</v>
      </c>
      <c r="D163" s="311">
        <v>5743</v>
      </c>
      <c r="E163" s="343"/>
      <c r="F163" s="311">
        <v>23304</v>
      </c>
      <c r="G163" s="311">
        <v>18205</v>
      </c>
      <c r="H163" s="325">
        <v>2499</v>
      </c>
      <c r="I163" s="325">
        <v>3684</v>
      </c>
      <c r="J163" s="325"/>
      <c r="K163" s="325"/>
      <c r="L163" s="331"/>
      <c r="M163" s="325">
        <v>38</v>
      </c>
      <c r="N163" s="311">
        <f>D163-D162</f>
        <v>0</v>
      </c>
      <c r="O163" s="325">
        <f>M163-M162</f>
        <v>-265</v>
      </c>
      <c r="P163" s="311">
        <f>N163-N162</f>
        <v>0</v>
      </c>
      <c r="Q163" s="311">
        <v>3</v>
      </c>
      <c r="R163" s="311">
        <f>SUM(Q17:Q163)</f>
        <v>5736</v>
      </c>
      <c r="S163" s="311">
        <f>SUM(M3:M163)</f>
        <v>77278</v>
      </c>
    </row>
    <row r="164" ht="22.65" customHeight="1">
      <c r="B164" s="339">
        <v>44046</v>
      </c>
      <c r="C164" s="312">
        <v>81012</v>
      </c>
      <c r="D164" s="313">
        <v>5744</v>
      </c>
      <c r="E164" s="342"/>
      <c r="F164" s="313">
        <v>23396</v>
      </c>
      <c r="G164" s="313">
        <v>18450</v>
      </c>
      <c r="H164" s="327">
        <v>2518</v>
      </c>
      <c r="I164" s="327">
        <v>3732</v>
      </c>
      <c r="J164" s="327"/>
      <c r="K164" s="327"/>
      <c r="L164" s="328"/>
      <c r="M164" s="327">
        <v>165</v>
      </c>
      <c r="N164" s="313">
        <f>D164-D163</f>
        <v>1</v>
      </c>
      <c r="O164" s="327">
        <f>M164-M163</f>
        <v>127</v>
      </c>
      <c r="P164" s="313">
        <f>N164-N163</f>
        <v>1</v>
      </c>
      <c r="Q164" s="313">
        <v>4</v>
      </c>
      <c r="R164" s="313">
        <f>SUM(Q18:Q164)</f>
        <v>5740</v>
      </c>
      <c r="S164" s="313">
        <f>SUM(M3:M164)</f>
        <v>77443</v>
      </c>
    </row>
    <row r="165" ht="22.65" customHeight="1">
      <c r="B165" s="339">
        <v>44047</v>
      </c>
      <c r="C165" s="310">
        <v>81181</v>
      </c>
      <c r="D165" s="311">
        <v>5747</v>
      </c>
      <c r="E165" s="343"/>
      <c r="F165" s="311">
        <v>23427</v>
      </c>
      <c r="G165" s="311">
        <v>18471</v>
      </c>
      <c r="H165" s="325">
        <v>2524</v>
      </c>
      <c r="I165" s="325">
        <v>3766</v>
      </c>
      <c r="J165" s="325"/>
      <c r="K165" s="325"/>
      <c r="L165" s="331"/>
      <c r="M165" s="325">
        <v>333</v>
      </c>
      <c r="N165" s="311">
        <f>D165-D164</f>
        <v>3</v>
      </c>
      <c r="O165" s="325">
        <f>M165-M164</f>
        <v>168</v>
      </c>
      <c r="P165" s="311">
        <f>N165-N164</f>
        <v>2</v>
      </c>
      <c r="Q165" s="311">
        <v>2</v>
      </c>
      <c r="R165" s="311">
        <f>SUM(Q19:Q165)</f>
        <v>5742</v>
      </c>
      <c r="S165" s="311">
        <f>SUM(M3:M165)</f>
        <v>77776</v>
      </c>
    </row>
    <row r="166" ht="22.65" customHeight="1">
      <c r="B166" s="339">
        <v>44048</v>
      </c>
      <c r="C166" s="312">
        <v>81540</v>
      </c>
      <c r="D166" s="313">
        <v>5760</v>
      </c>
      <c r="E166" s="342"/>
      <c r="F166" s="313">
        <v>23528</v>
      </c>
      <c r="G166" s="313">
        <v>18580</v>
      </c>
      <c r="H166" s="327">
        <v>2534</v>
      </c>
      <c r="I166" s="327">
        <v>3777</v>
      </c>
      <c r="J166" s="327"/>
      <c r="K166" s="327"/>
      <c r="L166" s="328"/>
      <c r="M166" s="327">
        <v>425</v>
      </c>
      <c r="N166" s="313">
        <f>D166-D165</f>
        <v>13</v>
      </c>
      <c r="O166" s="327">
        <f>M166-M165</f>
        <v>92</v>
      </c>
      <c r="P166" s="313">
        <f>N166-N165</f>
        <v>10</v>
      </c>
      <c r="Q166" s="313">
        <v>1</v>
      </c>
      <c r="R166" s="313">
        <f>SUM(Q20:Q166)</f>
        <v>5742</v>
      </c>
      <c r="S166" s="313">
        <f>SUM(M3:M166)</f>
        <v>78201</v>
      </c>
    </row>
    <row r="167" ht="22.65" customHeight="1">
      <c r="B167" s="339">
        <v>44049</v>
      </c>
      <c r="C167" s="310">
        <v>81967</v>
      </c>
      <c r="D167" s="311">
        <v>5766</v>
      </c>
      <c r="E167" s="343"/>
      <c r="F167" s="311">
        <v>23575</v>
      </c>
      <c r="G167" s="311">
        <v>18742</v>
      </c>
      <c r="H167" s="325">
        <v>2539</v>
      </c>
      <c r="I167" s="325">
        <v>3826</v>
      </c>
      <c r="J167" s="325"/>
      <c r="K167" s="325"/>
      <c r="L167" s="331"/>
      <c r="M167" s="325">
        <v>378</v>
      </c>
      <c r="N167" s="311">
        <f>D167-D166</f>
        <v>6</v>
      </c>
      <c r="O167" s="325">
        <f>M167-M166</f>
        <v>-47</v>
      </c>
      <c r="P167" s="311">
        <f>N167-N166</f>
        <v>-7</v>
      </c>
      <c r="Q167" s="311">
        <v>4</v>
      </c>
      <c r="R167" s="311">
        <f>SUM(Q21:Q167)</f>
        <v>5746</v>
      </c>
      <c r="S167" s="311">
        <f>SUM(M3:M167)</f>
        <v>78579</v>
      </c>
    </row>
    <row r="168" ht="22.65" customHeight="1">
      <c r="B168" s="339">
        <v>44050</v>
      </c>
      <c r="C168" s="312">
        <v>82323</v>
      </c>
      <c r="D168" s="313">
        <v>5763</v>
      </c>
      <c r="E168" s="342"/>
      <c r="F168" s="313">
        <v>23646</v>
      </c>
      <c r="G168" s="313">
        <v>18881</v>
      </c>
      <c r="H168" s="327">
        <v>2554</v>
      </c>
      <c r="I168" s="327">
        <v>3861</v>
      </c>
      <c r="J168" s="327"/>
      <c r="K168" s="327"/>
      <c r="L168" s="328"/>
      <c r="M168" s="327">
        <v>380</v>
      </c>
      <c r="N168" s="313">
        <f>D168-D167</f>
        <v>-3</v>
      </c>
      <c r="O168" s="327">
        <f>M168-M167</f>
        <v>2</v>
      </c>
      <c r="P168" s="313">
        <f>N168-N167</f>
        <v>-9</v>
      </c>
      <c r="Q168" s="313">
        <v>2</v>
      </c>
      <c r="R168" s="313">
        <f>SUM(Q22:Q168)</f>
        <v>5747</v>
      </c>
      <c r="S168" s="313">
        <f>SUM(M3:M168)</f>
        <v>78959</v>
      </c>
    </row>
    <row r="169" ht="22.65" customHeight="1">
      <c r="B169" s="339">
        <v>44051</v>
      </c>
      <c r="C169" s="310">
        <v>82323</v>
      </c>
      <c r="D169" s="311">
        <v>5763</v>
      </c>
      <c r="E169" s="343"/>
      <c r="F169" s="311">
        <v>23646</v>
      </c>
      <c r="G169" s="311">
        <v>18881</v>
      </c>
      <c r="H169" s="325">
        <v>2554</v>
      </c>
      <c r="I169" s="325">
        <v>3861</v>
      </c>
      <c r="J169" s="325"/>
      <c r="K169" s="325"/>
      <c r="L169" s="331"/>
      <c r="M169" s="325">
        <v>260</v>
      </c>
      <c r="N169" s="311">
        <f>D169-D168</f>
        <v>0</v>
      </c>
      <c r="O169" s="325">
        <f>M169-M168</f>
        <v>-120</v>
      </c>
      <c r="P169" s="311">
        <f>N169-N168</f>
        <v>3</v>
      </c>
      <c r="Q169" s="311">
        <v>1</v>
      </c>
      <c r="R169" s="311">
        <f>SUM(Q23:Q169)</f>
        <v>5747</v>
      </c>
      <c r="S169" s="311">
        <f>SUM(M3:M169)</f>
        <v>79219</v>
      </c>
    </row>
    <row r="170" ht="22.65" customHeight="1">
      <c r="B170" s="339">
        <v>44052</v>
      </c>
      <c r="C170" s="312">
        <v>82323</v>
      </c>
      <c r="D170" s="313">
        <v>5763</v>
      </c>
      <c r="E170" s="342"/>
      <c r="F170" s="313">
        <v>23646</v>
      </c>
      <c r="G170" s="313">
        <v>18881</v>
      </c>
      <c r="H170" s="327">
        <v>2554</v>
      </c>
      <c r="I170" s="327">
        <v>3861</v>
      </c>
      <c r="J170" s="327"/>
      <c r="K170" s="327"/>
      <c r="L170" s="328"/>
      <c r="M170" s="327">
        <v>73</v>
      </c>
      <c r="N170" s="313">
        <f>D170-D169</f>
        <v>0</v>
      </c>
      <c r="O170" s="327">
        <f>M170-M169</f>
        <v>-187</v>
      </c>
      <c r="P170" s="313">
        <f>N170-N169</f>
        <v>0</v>
      </c>
      <c r="Q170" s="313">
        <v>4</v>
      </c>
      <c r="R170" s="313">
        <f>SUM(Q24:Q170)</f>
        <v>5749</v>
      </c>
      <c r="S170" s="313">
        <f>SUM(M3:M170)</f>
        <v>79292</v>
      </c>
    </row>
    <row r="171" ht="22.65" customHeight="1">
      <c r="B171" s="339">
        <v>44053</v>
      </c>
      <c r="C171" s="310">
        <v>82972</v>
      </c>
      <c r="D171" s="311">
        <v>5766</v>
      </c>
      <c r="E171" s="343"/>
      <c r="F171" s="311">
        <v>23754</v>
      </c>
      <c r="G171" s="311">
        <v>19120</v>
      </c>
      <c r="H171" s="325">
        <v>2569</v>
      </c>
      <c r="I171" s="325">
        <v>3904</v>
      </c>
      <c r="J171" s="325"/>
      <c r="K171" s="325"/>
      <c r="L171" s="331"/>
      <c r="M171" s="325">
        <v>196</v>
      </c>
      <c r="N171" s="311">
        <f>D171-D170</f>
        <v>3</v>
      </c>
      <c r="O171" s="325">
        <f>M171-M170</f>
        <v>123</v>
      </c>
      <c r="P171" s="311">
        <f>N171-N170</f>
        <v>3</v>
      </c>
      <c r="Q171" s="311">
        <v>2</v>
      </c>
      <c r="R171" s="311">
        <f>SUM(Q25:Q171)</f>
        <v>5749</v>
      </c>
      <c r="S171" s="311">
        <f>SUM(M3:M171)</f>
        <v>79488</v>
      </c>
    </row>
    <row r="172" ht="22.65" customHeight="1">
      <c r="B172" s="339">
        <v>44054</v>
      </c>
      <c r="C172" s="312">
        <v>83126</v>
      </c>
      <c r="D172" s="313">
        <v>5770</v>
      </c>
      <c r="E172" s="342"/>
      <c r="F172" s="313">
        <v>23788</v>
      </c>
      <c r="G172" s="313">
        <v>19123</v>
      </c>
      <c r="H172" s="327">
        <v>2569</v>
      </c>
      <c r="I172" s="327">
        <v>3949</v>
      </c>
      <c r="J172" s="327"/>
      <c r="K172" s="327"/>
      <c r="L172" s="328"/>
      <c r="M172" s="327">
        <v>417</v>
      </c>
      <c r="N172" s="313">
        <f>D172-D171</f>
        <v>4</v>
      </c>
      <c r="O172" s="327">
        <f>M172-M171</f>
        <v>221</v>
      </c>
      <c r="P172" s="313">
        <f>N172-N171</f>
        <v>1</v>
      </c>
      <c r="Q172" s="313">
        <v>4</v>
      </c>
      <c r="R172" s="313">
        <f>SUM(Q26:Q172)</f>
        <v>5752</v>
      </c>
      <c r="S172" s="313">
        <f>SUM(M3:M172)</f>
        <v>79905</v>
      </c>
    </row>
    <row r="173" ht="22.65" customHeight="1">
      <c r="B173" s="339">
        <v>44055</v>
      </c>
      <c r="C173" s="310">
        <v>83455</v>
      </c>
      <c r="D173" s="311">
        <v>5774</v>
      </c>
      <c r="E173" s="343"/>
      <c r="F173" s="311">
        <v>23848</v>
      </c>
      <c r="G173" s="311">
        <v>19204</v>
      </c>
      <c r="H173" s="325">
        <v>2583</v>
      </c>
      <c r="I173" s="325">
        <v>3984</v>
      </c>
      <c r="J173" s="325"/>
      <c r="K173" s="325"/>
      <c r="L173" s="331"/>
      <c r="M173" s="325">
        <v>444</v>
      </c>
      <c r="N173" s="311">
        <f>D173-D172</f>
        <v>4</v>
      </c>
      <c r="O173" s="325">
        <f>M173-M172</f>
        <v>27</v>
      </c>
      <c r="P173" s="311">
        <f>N173-N172</f>
        <v>0</v>
      </c>
      <c r="Q173" s="311">
        <v>3</v>
      </c>
      <c r="R173" s="311">
        <f>SUM(Q27:Q173)</f>
        <v>5749</v>
      </c>
      <c r="S173" s="311">
        <f>SUM(M3:M173)</f>
        <v>80349</v>
      </c>
    </row>
    <row r="174" ht="22.65" customHeight="1">
      <c r="B174" s="339">
        <v>44056</v>
      </c>
      <c r="C174" s="312">
        <v>83852</v>
      </c>
      <c r="D174" s="313">
        <v>5776</v>
      </c>
      <c r="E174" s="342"/>
      <c r="F174" s="313">
        <v>23935</v>
      </c>
      <c r="G174" s="313">
        <v>19299</v>
      </c>
      <c r="H174" s="327">
        <v>2594</v>
      </c>
      <c r="I174" s="327">
        <v>4052</v>
      </c>
      <c r="J174" s="327"/>
      <c r="K174" s="327"/>
      <c r="L174" s="328"/>
      <c r="M174" s="327">
        <v>362</v>
      </c>
      <c r="N174" s="313">
        <f>D174-D173</f>
        <v>2</v>
      </c>
      <c r="O174" s="327">
        <f>M174-M173</f>
        <v>-82</v>
      </c>
      <c r="P174" s="313">
        <f>N174-N173</f>
        <v>-2</v>
      </c>
      <c r="Q174" s="313">
        <v>5</v>
      </c>
      <c r="R174" s="313">
        <f>SUM(Q4:Q174)</f>
        <v>5768</v>
      </c>
      <c r="S174" s="313">
        <f>SUM(M3:M174)</f>
        <v>80711</v>
      </c>
    </row>
    <row r="175" ht="22.65" customHeight="1">
      <c r="B175" s="339">
        <v>44057</v>
      </c>
      <c r="C175" s="310">
        <v>84294</v>
      </c>
      <c r="D175" s="311">
        <v>5783</v>
      </c>
      <c r="E175" s="343"/>
      <c r="F175" s="311">
        <v>24019</v>
      </c>
      <c r="G175" s="311">
        <v>19427</v>
      </c>
      <c r="H175" s="325">
        <v>2601</v>
      </c>
      <c r="I175" s="325">
        <v>4096</v>
      </c>
      <c r="J175" s="325"/>
      <c r="K175" s="325"/>
      <c r="L175" s="331"/>
      <c r="M175" s="325">
        <v>344</v>
      </c>
      <c r="N175" s="311">
        <f>D175-D174</f>
        <v>7</v>
      </c>
      <c r="O175" s="325">
        <f>M175-M174</f>
        <v>-18</v>
      </c>
      <c r="P175" s="311">
        <f>N175-N174</f>
        <v>5</v>
      </c>
      <c r="Q175" s="311">
        <v>1</v>
      </c>
      <c r="R175" s="311">
        <f>SUM(Q4:Q175)</f>
        <v>5769</v>
      </c>
      <c r="S175" s="311">
        <f>SUM(M3:M175)</f>
        <v>81055</v>
      </c>
    </row>
    <row r="176" ht="22.65" customHeight="1">
      <c r="B176" s="339">
        <v>44058</v>
      </c>
      <c r="C176" s="312">
        <v>84294</v>
      </c>
      <c r="D176" s="313">
        <v>5783</v>
      </c>
      <c r="E176" s="342"/>
      <c r="F176" s="313">
        <v>24019</v>
      </c>
      <c r="G176" s="313">
        <v>19427</v>
      </c>
      <c r="H176" s="327">
        <v>2601</v>
      </c>
      <c r="I176" s="327">
        <v>4096</v>
      </c>
      <c r="J176" s="327"/>
      <c r="K176" s="327"/>
      <c r="L176" s="328"/>
      <c r="M176" s="327">
        <v>226</v>
      </c>
      <c r="N176" s="313">
        <f>D176-D175</f>
        <v>0</v>
      </c>
      <c r="O176" s="327">
        <f>M176-M175</f>
        <v>-118</v>
      </c>
      <c r="P176" s="313">
        <f>N176-N175</f>
        <v>-7</v>
      </c>
      <c r="Q176" s="313">
        <v>1</v>
      </c>
      <c r="R176" s="313">
        <f>SUM(Q5:Q176)</f>
        <v>5770</v>
      </c>
      <c r="S176" s="313">
        <f>SUM(M3:M176)</f>
        <v>81281</v>
      </c>
    </row>
    <row r="177" ht="22.65" customHeight="1">
      <c r="B177" s="339">
        <v>44059</v>
      </c>
      <c r="C177" s="310">
        <v>84294</v>
      </c>
      <c r="D177" s="311">
        <v>5783</v>
      </c>
      <c r="E177" s="343"/>
      <c r="F177" s="311">
        <v>24019</v>
      </c>
      <c r="G177" s="311">
        <v>19427</v>
      </c>
      <c r="H177" s="325">
        <v>2601</v>
      </c>
      <c r="I177" s="325">
        <v>4096</v>
      </c>
      <c r="J177" s="325"/>
      <c r="K177" s="325"/>
      <c r="L177" s="331"/>
      <c r="M177" s="325">
        <v>63</v>
      </c>
      <c r="N177" s="311">
        <f>D177-D176</f>
        <v>0</v>
      </c>
      <c r="O177" s="325">
        <f>M177-M176</f>
        <v>-163</v>
      </c>
      <c r="P177" s="311">
        <f>N177-N176</f>
        <v>0</v>
      </c>
      <c r="Q177" s="311">
        <v>0</v>
      </c>
      <c r="R177" s="311">
        <f>SUM(Q6:Q177)</f>
        <v>5770</v>
      </c>
      <c r="S177" s="311">
        <f>SUM(M3:M177)</f>
        <v>81344</v>
      </c>
    </row>
    <row r="178" ht="22.65" customHeight="1">
      <c r="B178" s="339">
        <v>44060</v>
      </c>
      <c r="C178" s="312">
        <v>85045</v>
      </c>
      <c r="D178" s="313">
        <v>5787</v>
      </c>
      <c r="E178" s="342"/>
      <c r="F178" s="313">
        <v>24176</v>
      </c>
      <c r="G178" s="313">
        <v>19698</v>
      </c>
      <c r="H178" s="327">
        <v>2613</v>
      </c>
      <c r="I178" s="327">
        <v>4153</v>
      </c>
      <c r="J178" s="327"/>
      <c r="K178" s="327"/>
      <c r="L178" s="328"/>
      <c r="M178" s="327">
        <v>174</v>
      </c>
      <c r="N178" s="313">
        <f>D178-D177</f>
        <v>4</v>
      </c>
      <c r="O178" s="327">
        <f>M178-M177</f>
        <v>111</v>
      </c>
      <c r="P178" s="313">
        <f>N178-N177</f>
        <v>4</v>
      </c>
      <c r="Q178" s="313">
        <v>3</v>
      </c>
      <c r="R178" s="313">
        <f>SUM(Q4:Q178)</f>
        <v>5773</v>
      </c>
      <c r="S178" s="313">
        <f>SUM(M3:M178)</f>
        <v>81518</v>
      </c>
    </row>
    <row r="179" ht="22.65" customHeight="1">
      <c r="B179" s="339">
        <v>44061</v>
      </c>
      <c r="C179" s="310">
        <v>85219</v>
      </c>
      <c r="D179" s="311">
        <v>5790</v>
      </c>
      <c r="E179" s="343"/>
      <c r="F179" s="311">
        <v>24209</v>
      </c>
      <c r="G179" s="311">
        <v>19701</v>
      </c>
      <c r="H179" s="325">
        <v>2622</v>
      </c>
      <c r="I179" s="325">
        <v>4227</v>
      </c>
      <c r="J179" s="325"/>
      <c r="K179" s="325"/>
      <c r="L179" s="331"/>
      <c r="M179" s="325">
        <v>314</v>
      </c>
      <c r="N179" s="311">
        <f>D179-D178</f>
        <v>3</v>
      </c>
      <c r="O179" s="325">
        <f>M179-M178</f>
        <v>140</v>
      </c>
      <c r="P179" s="311">
        <f>N179-N178</f>
        <v>-1</v>
      </c>
      <c r="Q179" s="311">
        <v>4</v>
      </c>
      <c r="R179" s="311">
        <f>SUM(Q5:Q179)</f>
        <v>5777</v>
      </c>
      <c r="S179" s="311">
        <f>SUM(M3:M179)</f>
        <v>81832</v>
      </c>
    </row>
    <row r="180" ht="22.65" customHeight="1">
      <c r="B180" s="339">
        <v>44062</v>
      </c>
      <c r="C180" s="312">
        <v>85411</v>
      </c>
      <c r="D180" s="313">
        <v>5802</v>
      </c>
      <c r="E180" s="342"/>
      <c r="F180" s="313">
        <v>24233</v>
      </c>
      <c r="G180" s="313">
        <v>19713</v>
      </c>
      <c r="H180" s="327">
        <v>2625</v>
      </c>
      <c r="I180" s="327">
        <v>4272</v>
      </c>
      <c r="J180" s="327"/>
      <c r="K180" s="327"/>
      <c r="L180" s="328"/>
      <c r="M180" s="327">
        <v>351</v>
      </c>
      <c r="N180" s="313">
        <f>D180-D179</f>
        <v>12</v>
      </c>
      <c r="O180" s="327">
        <f>M180-M179</f>
        <v>37</v>
      </c>
      <c r="P180" s="313">
        <f>N180-N179</f>
        <v>9</v>
      </c>
      <c r="Q180" s="313">
        <v>1</v>
      </c>
      <c r="R180" s="313">
        <f>SUM(Q6:Q180)</f>
        <v>5778</v>
      </c>
      <c r="S180" s="313">
        <f>SUM(M3:M180)</f>
        <v>82183</v>
      </c>
    </row>
    <row r="181" ht="22.65" customHeight="1">
      <c r="B181" s="339">
        <v>44063</v>
      </c>
      <c r="C181" s="310">
        <v>85810</v>
      </c>
      <c r="D181" s="311">
        <v>5805</v>
      </c>
      <c r="E181" s="343"/>
      <c r="F181" s="311">
        <v>24335</v>
      </c>
      <c r="G181" s="311">
        <v>19813</v>
      </c>
      <c r="H181" s="325">
        <v>2638</v>
      </c>
      <c r="I181" s="325">
        <v>4326</v>
      </c>
      <c r="J181" s="325"/>
      <c r="K181" s="325"/>
      <c r="L181" s="331"/>
      <c r="M181" s="325">
        <v>333</v>
      </c>
      <c r="N181" s="311">
        <f>D181-D180</f>
        <v>3</v>
      </c>
      <c r="O181" s="325">
        <f>M181-M180</f>
        <v>-18</v>
      </c>
      <c r="P181" s="311">
        <f>N181-N180</f>
        <v>-9</v>
      </c>
      <c r="Q181" s="311">
        <v>2</v>
      </c>
      <c r="R181" s="311">
        <f>SUM(Q7:Q181)</f>
        <v>5780</v>
      </c>
      <c r="S181" s="311">
        <f>SUM(M3:M181)</f>
        <v>82516</v>
      </c>
    </row>
    <row r="182" ht="22.65" customHeight="1">
      <c r="B182" s="339">
        <v>44064</v>
      </c>
      <c r="C182" s="312">
        <v>86068</v>
      </c>
      <c r="D182" s="313">
        <v>5810</v>
      </c>
      <c r="E182" s="342"/>
      <c r="F182" s="313">
        <v>24387</v>
      </c>
      <c r="G182" s="313">
        <v>19898</v>
      </c>
      <c r="H182" s="327">
        <v>2642</v>
      </c>
      <c r="I182" s="327">
        <v>4381</v>
      </c>
      <c r="J182" s="327"/>
      <c r="K182" s="327"/>
      <c r="L182" s="328"/>
      <c r="M182" s="327">
        <v>298</v>
      </c>
      <c r="N182" s="313">
        <f>D182-D181</f>
        <v>5</v>
      </c>
      <c r="O182" s="327">
        <f>M182-M181</f>
        <v>-35</v>
      </c>
      <c r="P182" s="313">
        <f>N182-N181</f>
        <v>2</v>
      </c>
      <c r="Q182" s="313">
        <v>5</v>
      </c>
      <c r="R182" s="313">
        <f>SUM(Q8:Q182)</f>
        <v>5785</v>
      </c>
      <c r="S182" s="313">
        <f>SUM(M3:M182)</f>
        <v>82814</v>
      </c>
    </row>
    <row r="183" ht="22.65" customHeight="1">
      <c r="B183" s="339">
        <v>44065</v>
      </c>
      <c r="C183" s="310">
        <v>86068</v>
      </c>
      <c r="D183" s="311">
        <v>5810</v>
      </c>
      <c r="E183" s="343"/>
      <c r="F183" s="311">
        <v>24387</v>
      </c>
      <c r="G183" s="311">
        <v>19898</v>
      </c>
      <c r="H183" s="325">
        <v>2642</v>
      </c>
      <c r="I183" s="325">
        <v>4381</v>
      </c>
      <c r="J183" s="325"/>
      <c r="K183" s="325"/>
      <c r="L183" s="331"/>
      <c r="M183" s="325">
        <v>160</v>
      </c>
      <c r="N183" s="311">
        <f>D183-D182</f>
        <v>0</v>
      </c>
      <c r="O183" s="325">
        <f>M183-M182</f>
        <v>-138</v>
      </c>
      <c r="P183" s="311">
        <f>N183-N182</f>
        <v>-5</v>
      </c>
      <c r="Q183" s="311">
        <v>1</v>
      </c>
      <c r="R183" s="311">
        <f>SUM(Q9:Q183)</f>
        <v>5786</v>
      </c>
      <c r="S183" s="311">
        <f>SUM(M3:M183)</f>
        <v>82974</v>
      </c>
    </row>
    <row r="184" ht="22.65" customHeight="1">
      <c r="B184" s="339">
        <v>44066</v>
      </c>
      <c r="C184" s="312">
        <v>86068</v>
      </c>
      <c r="D184" s="313">
        <v>5810</v>
      </c>
      <c r="E184" s="342"/>
      <c r="F184" s="313">
        <v>24387</v>
      </c>
      <c r="G184" s="313">
        <v>19898</v>
      </c>
      <c r="H184" s="327">
        <v>2642</v>
      </c>
      <c r="I184" s="327">
        <v>4381</v>
      </c>
      <c r="J184" s="327"/>
      <c r="K184" s="327"/>
      <c r="L184" s="328"/>
      <c r="M184" s="327">
        <v>57</v>
      </c>
      <c r="N184" s="313">
        <f>D184-D183</f>
        <v>0</v>
      </c>
      <c r="O184" s="327">
        <f>M184-M183</f>
        <v>-103</v>
      </c>
      <c r="P184" s="313">
        <f>N184-N183</f>
        <v>0</v>
      </c>
      <c r="Q184" s="313">
        <v>3</v>
      </c>
      <c r="R184" s="313">
        <f>SUM(Q10:Q184)</f>
        <v>5789</v>
      </c>
      <c r="S184" s="313">
        <f>SUM(M3:M184)</f>
        <v>83031</v>
      </c>
    </row>
    <row r="185" ht="22.65" customHeight="1">
      <c r="B185" s="339">
        <v>44067</v>
      </c>
      <c r="C185" s="310">
        <v>86721</v>
      </c>
      <c r="D185" s="311">
        <v>5813</v>
      </c>
      <c r="E185" s="343"/>
      <c r="F185" s="311">
        <v>24528</v>
      </c>
      <c r="G185" s="311">
        <v>20092</v>
      </c>
      <c r="H185" s="325">
        <v>2647</v>
      </c>
      <c r="I185" s="325">
        <v>4448</v>
      </c>
      <c r="J185" s="325"/>
      <c r="K185" s="325"/>
      <c r="L185" s="331"/>
      <c r="M185" s="325">
        <v>174</v>
      </c>
      <c r="N185" s="311">
        <f>D185-D184</f>
        <v>3</v>
      </c>
      <c r="O185" s="325">
        <f>M185-M184</f>
        <v>117</v>
      </c>
      <c r="P185" s="311">
        <f>N185-N184</f>
        <v>3</v>
      </c>
      <c r="Q185" s="311">
        <v>1</v>
      </c>
      <c r="R185" s="311">
        <f>SUM(Q11:Q185)</f>
        <v>5790</v>
      </c>
      <c r="S185" s="311">
        <f>SUM(M3:M185)</f>
        <v>83205</v>
      </c>
    </row>
    <row r="186" ht="22.65" customHeight="1">
      <c r="B186" s="339">
        <v>44068</v>
      </c>
      <c r="C186" s="312">
        <v>86891</v>
      </c>
      <c r="D186" s="313">
        <v>5814</v>
      </c>
      <c r="E186" s="342"/>
      <c r="F186" s="313">
        <v>24565</v>
      </c>
      <c r="G186" s="313">
        <v>20098</v>
      </c>
      <c r="H186" s="327">
        <v>2647</v>
      </c>
      <c r="I186" s="327">
        <v>4534</v>
      </c>
      <c r="J186" s="327"/>
      <c r="K186" s="327"/>
      <c r="L186" s="328"/>
      <c r="M186" s="327">
        <v>223</v>
      </c>
      <c r="N186" s="313">
        <f>D186-D185</f>
        <v>1</v>
      </c>
      <c r="O186" s="327">
        <f>M186-M185</f>
        <v>49</v>
      </c>
      <c r="P186" s="313">
        <f>N186-N185</f>
        <v>-2</v>
      </c>
      <c r="Q186" s="313">
        <v>1</v>
      </c>
      <c r="R186" s="313">
        <f>SUM(Q12:Q186)</f>
        <v>5791</v>
      </c>
      <c r="S186" s="313">
        <f>SUM(M3:M186)</f>
        <v>83428</v>
      </c>
    </row>
    <row r="187" ht="22.65" customHeight="1">
      <c r="B187" s="339">
        <v>44069</v>
      </c>
      <c r="C187" s="310">
        <v>87072</v>
      </c>
      <c r="D187" s="311">
        <v>5817</v>
      </c>
      <c r="E187" s="343"/>
      <c r="F187" s="311">
        <v>24619</v>
      </c>
      <c r="G187" s="311">
        <v>20111</v>
      </c>
      <c r="H187" s="325">
        <v>2653</v>
      </c>
      <c r="I187" s="325">
        <v>4580</v>
      </c>
      <c r="J187" s="325"/>
      <c r="K187" s="325"/>
      <c r="L187" s="331"/>
      <c r="M187" s="325">
        <v>244</v>
      </c>
      <c r="N187" s="311">
        <f>D187-D186</f>
        <v>3</v>
      </c>
      <c r="O187" s="325">
        <f>M187-M186</f>
        <v>21</v>
      </c>
      <c r="P187" s="311">
        <f>N187-N186</f>
        <v>2</v>
      </c>
      <c r="Q187" s="311">
        <v>2</v>
      </c>
      <c r="R187" s="311">
        <f>SUM(Q13:Q187)</f>
        <v>5793</v>
      </c>
      <c r="S187" s="311">
        <f>SUM(M3:M187)</f>
        <v>83672</v>
      </c>
    </row>
    <row r="188" ht="22.65" customHeight="1">
      <c r="B188" s="339">
        <v>44070</v>
      </c>
      <c r="C188" s="312">
        <v>83898</v>
      </c>
      <c r="D188" s="313">
        <v>5820</v>
      </c>
      <c r="E188" s="342"/>
      <c r="F188" s="313">
        <v>22942</v>
      </c>
      <c r="G188" s="313">
        <v>18776</v>
      </c>
      <c r="H188" s="327">
        <v>2655</v>
      </c>
      <c r="I188" s="327">
        <v>4631</v>
      </c>
      <c r="J188" s="327"/>
      <c r="K188" s="327"/>
      <c r="L188" s="328"/>
      <c r="M188" s="327">
        <v>202</v>
      </c>
      <c r="N188" s="313">
        <f>D188-D187</f>
        <v>3</v>
      </c>
      <c r="O188" s="327">
        <f>M188-M187</f>
        <v>-42</v>
      </c>
      <c r="P188" s="313">
        <f>N188-N187</f>
        <v>0</v>
      </c>
      <c r="Q188" s="313">
        <v>1</v>
      </c>
      <c r="R188" s="313">
        <f>SUM(Q14:Q188)</f>
        <v>5794</v>
      </c>
      <c r="S188" s="313">
        <f>SUM(M3:M188)</f>
        <v>83874</v>
      </c>
    </row>
    <row r="189" ht="22.65" customHeight="1">
      <c r="B189" s="339">
        <v>44071</v>
      </c>
      <c r="C189" s="310">
        <v>83958</v>
      </c>
      <c r="D189" s="311">
        <v>5821</v>
      </c>
      <c r="E189" s="343"/>
      <c r="F189" s="311">
        <v>22941</v>
      </c>
      <c r="G189" s="311">
        <v>18688</v>
      </c>
      <c r="H189" s="325">
        <v>2657</v>
      </c>
      <c r="I189" s="325">
        <v>4685</v>
      </c>
      <c r="J189" s="325"/>
      <c r="K189" s="325"/>
      <c r="L189" s="331"/>
      <c r="M189" s="325">
        <v>179</v>
      </c>
      <c r="N189" s="311">
        <f>D189-D188</f>
        <v>1</v>
      </c>
      <c r="O189" s="325">
        <f>M189-M188</f>
        <v>-23</v>
      </c>
      <c r="P189" s="311">
        <f>N189-N188</f>
        <v>-2</v>
      </c>
      <c r="Q189" s="311">
        <v>1</v>
      </c>
      <c r="R189" s="311">
        <f>SUM(Q15:Q189)</f>
        <v>5795</v>
      </c>
      <c r="S189" s="311">
        <f>SUM(M3:M189)</f>
        <v>84053</v>
      </c>
    </row>
    <row r="190" ht="22.65" customHeight="1">
      <c r="B190" s="339">
        <v>44072</v>
      </c>
      <c r="C190" s="312">
        <v>83958</v>
      </c>
      <c r="D190" s="313">
        <v>5821</v>
      </c>
      <c r="E190" s="342"/>
      <c r="F190" s="313">
        <v>22941</v>
      </c>
      <c r="G190" s="313">
        <v>18688</v>
      </c>
      <c r="H190" s="327">
        <v>2657</v>
      </c>
      <c r="I190" s="327">
        <v>4685</v>
      </c>
      <c r="J190" s="327"/>
      <c r="K190" s="327"/>
      <c r="L190" s="328"/>
      <c r="M190" s="327">
        <v>131</v>
      </c>
      <c r="N190" s="313">
        <f>D190-D189</f>
        <v>0</v>
      </c>
      <c r="O190" s="327">
        <f>M190-M189</f>
        <v>-48</v>
      </c>
      <c r="P190" s="313">
        <f>N190-N189</f>
        <v>-1</v>
      </c>
      <c r="Q190" s="313">
        <v>1</v>
      </c>
      <c r="R190" s="313">
        <f>SUM(Q16:Q190)</f>
        <v>5796</v>
      </c>
      <c r="S190" s="313">
        <f>SUM(M3:M190)</f>
        <v>84184</v>
      </c>
    </row>
    <row r="191" ht="22.65" customHeight="1">
      <c r="B191" s="339">
        <v>44073</v>
      </c>
      <c r="C191" s="310">
        <v>83958</v>
      </c>
      <c r="D191" s="311">
        <v>5821</v>
      </c>
      <c r="E191" s="343"/>
      <c r="F191" s="311">
        <v>22941</v>
      </c>
      <c r="G191" s="311">
        <v>18688</v>
      </c>
      <c r="H191" s="325">
        <v>2657</v>
      </c>
      <c r="I191" s="325">
        <v>4685</v>
      </c>
      <c r="J191" s="325"/>
      <c r="K191" s="325"/>
      <c r="L191" s="331"/>
      <c r="M191" s="325">
        <v>48</v>
      </c>
      <c r="N191" s="311">
        <f>D191-D190</f>
        <v>0</v>
      </c>
      <c r="O191" s="325">
        <f>M191-M190</f>
        <v>-83</v>
      </c>
      <c r="P191" s="311">
        <f>N191-N190</f>
        <v>0</v>
      </c>
      <c r="Q191" s="311">
        <v>3</v>
      </c>
      <c r="R191" s="311">
        <f>SUM(Q17:Q191)</f>
        <v>5799</v>
      </c>
      <c r="S191" s="311">
        <f>SUM(M3:M191)</f>
        <v>84232</v>
      </c>
    </row>
    <row r="192" ht="22.65" customHeight="1">
      <c r="B192" s="339">
        <v>44074</v>
      </c>
      <c r="C192" s="312">
        <v>84379</v>
      </c>
      <c r="D192" s="313">
        <v>5808</v>
      </c>
      <c r="E192" s="342"/>
      <c r="F192" s="313">
        <v>23032</v>
      </c>
      <c r="G192" s="313">
        <v>18815</v>
      </c>
      <c r="H192" s="327">
        <v>2659</v>
      </c>
      <c r="I192" s="327">
        <v>4734</v>
      </c>
      <c r="J192" s="327"/>
      <c r="K192" s="327"/>
      <c r="L192" s="328"/>
      <c r="M192" s="327">
        <v>162</v>
      </c>
      <c r="N192" s="313">
        <f>D192-D191</f>
        <v>-13</v>
      </c>
      <c r="O192" s="327">
        <f>M192-M191</f>
        <v>114</v>
      </c>
      <c r="P192" s="313">
        <f>N192-N191</f>
        <v>-13</v>
      </c>
      <c r="Q192" s="313">
        <v>2</v>
      </c>
      <c r="R192" s="313">
        <f>SUM(Q3:Q192)</f>
        <v>5801</v>
      </c>
      <c r="S192" s="313">
        <f>SUM(M3:M192)</f>
        <v>84394</v>
      </c>
    </row>
    <row r="193" ht="22.65" customHeight="1">
      <c r="B193" s="339">
        <v>44075</v>
      </c>
      <c r="C193" s="310">
        <v>84521</v>
      </c>
      <c r="D193" s="311">
        <v>5813</v>
      </c>
      <c r="E193" s="343"/>
      <c r="F193" s="311">
        <v>23053</v>
      </c>
      <c r="G193" s="311">
        <v>18820</v>
      </c>
      <c r="H193" s="325">
        <v>2659</v>
      </c>
      <c r="I193" s="325">
        <v>4802</v>
      </c>
      <c r="J193" s="325"/>
      <c r="K193" s="325"/>
      <c r="L193" s="331"/>
      <c r="M193" s="325">
        <v>172</v>
      </c>
      <c r="N193" s="311">
        <f>D193-D192</f>
        <v>5</v>
      </c>
      <c r="O193" s="325">
        <f>M193-M192</f>
        <v>10</v>
      </c>
      <c r="P193" s="311">
        <f>N193-N192</f>
        <v>18</v>
      </c>
      <c r="Q193" s="311">
        <v>3</v>
      </c>
      <c r="R193" s="311">
        <f>SUM(Q4:Q193)</f>
        <v>5804</v>
      </c>
      <c r="S193" s="311">
        <f>SUM(M3:M193)</f>
        <v>84566</v>
      </c>
    </row>
    <row r="194" ht="22.65" customHeight="1">
      <c r="B194" s="339">
        <v>44076</v>
      </c>
      <c r="C194" s="312">
        <v>84532</v>
      </c>
      <c r="D194" s="313">
        <v>5820</v>
      </c>
      <c r="E194" s="342"/>
      <c r="F194" s="313">
        <v>23014</v>
      </c>
      <c r="G194" s="313">
        <v>18768</v>
      </c>
      <c r="H194" s="327">
        <v>2688</v>
      </c>
      <c r="I194" s="327">
        <v>4807</v>
      </c>
      <c r="J194" s="327"/>
      <c r="K194" s="327"/>
      <c r="L194" s="328"/>
      <c r="M194" s="327">
        <v>213</v>
      </c>
      <c r="N194" s="313">
        <f>D194-D193</f>
        <v>7</v>
      </c>
      <c r="O194" s="327">
        <f>M194-M193</f>
        <v>41</v>
      </c>
      <c r="P194" s="313">
        <f>N194-N193</f>
        <v>2</v>
      </c>
      <c r="Q194" s="313">
        <v>2</v>
      </c>
      <c r="R194" s="313">
        <f>SUM(Q5:Q194)</f>
        <v>5806</v>
      </c>
      <c r="S194" s="313">
        <f>SUM(M3:M194)</f>
        <v>84779</v>
      </c>
    </row>
    <row r="195" ht="22.65" customHeight="1">
      <c r="B195" s="339">
        <v>44077</v>
      </c>
      <c r="C195" s="310">
        <v>84729</v>
      </c>
      <c r="D195" s="311">
        <v>5832</v>
      </c>
      <c r="E195" s="343"/>
      <c r="F195" s="311">
        <v>23046</v>
      </c>
      <c r="G195" s="311">
        <v>18809</v>
      </c>
      <c r="H195" s="325">
        <v>2703</v>
      </c>
      <c r="I195" s="325">
        <v>4847</v>
      </c>
      <c r="J195" s="325"/>
      <c r="K195" s="325"/>
      <c r="L195" s="331"/>
      <c r="M195" s="325">
        <v>286</v>
      </c>
      <c r="N195" s="311">
        <f>D195-D194</f>
        <v>12</v>
      </c>
      <c r="O195" s="325">
        <f>M195-M194</f>
        <v>73</v>
      </c>
      <c r="P195" s="311">
        <f>N195-N194</f>
        <v>5</v>
      </c>
      <c r="Q195" s="311">
        <v>2</v>
      </c>
      <c r="R195" s="311">
        <f>SUM(Q6:Q195)</f>
        <v>5808</v>
      </c>
      <c r="S195" s="311">
        <f>SUM(M3:M195)</f>
        <v>85065</v>
      </c>
    </row>
    <row r="196" ht="22.65" customHeight="1">
      <c r="B196" s="339">
        <v>44078</v>
      </c>
      <c r="C196" s="312">
        <v>84985</v>
      </c>
      <c r="D196" s="313">
        <v>5835</v>
      </c>
      <c r="E196" s="342"/>
      <c r="F196" s="313">
        <v>23089</v>
      </c>
      <c r="G196" s="313">
        <v>18860</v>
      </c>
      <c r="H196" s="327">
        <v>2710</v>
      </c>
      <c r="I196" s="327">
        <v>4887</v>
      </c>
      <c r="J196" s="327"/>
      <c r="K196" s="327"/>
      <c r="L196" s="328"/>
      <c r="M196" s="327">
        <v>262</v>
      </c>
      <c r="N196" s="313">
        <f>D196-D195</f>
        <v>3</v>
      </c>
      <c r="O196" s="327">
        <f>M196-M195</f>
        <v>-24</v>
      </c>
      <c r="P196" s="313">
        <f>N196-N195</f>
        <v>-9</v>
      </c>
      <c r="Q196" s="313">
        <v>0</v>
      </c>
      <c r="R196" s="313">
        <f>SUM(Q7:Q196)</f>
        <v>5808</v>
      </c>
      <c r="S196" s="313">
        <f>SUM(M3:M196)</f>
        <v>85327</v>
      </c>
    </row>
    <row r="197" ht="22.65" customHeight="1">
      <c r="B197" s="339">
        <v>44079</v>
      </c>
      <c r="C197" s="310">
        <v>84985</v>
      </c>
      <c r="D197" s="311">
        <v>5835</v>
      </c>
      <c r="E197" s="343"/>
      <c r="F197" s="311">
        <v>23089</v>
      </c>
      <c r="G197" s="311">
        <v>18860</v>
      </c>
      <c r="H197" s="325">
        <v>2710</v>
      </c>
      <c r="I197" s="325">
        <v>4887</v>
      </c>
      <c r="J197" s="325"/>
      <c r="K197" s="325"/>
      <c r="L197" s="331"/>
      <c r="M197" s="325">
        <v>171</v>
      </c>
      <c r="N197" s="311">
        <f>D197-D196</f>
        <v>0</v>
      </c>
      <c r="O197" s="325">
        <f>M197-M196</f>
        <v>-91</v>
      </c>
      <c r="P197" s="311">
        <f>N197-N196</f>
        <v>-3</v>
      </c>
      <c r="Q197" s="311">
        <v>0</v>
      </c>
      <c r="R197" s="311">
        <f>SUM(Q8:Q197)</f>
        <v>5808</v>
      </c>
      <c r="S197" s="311">
        <f>SUM(M3:M197)</f>
        <v>85498</v>
      </c>
    </row>
    <row r="198" ht="22.65" customHeight="1">
      <c r="B198" s="339">
        <v>44080</v>
      </c>
      <c r="C198" s="312">
        <v>84985</v>
      </c>
      <c r="D198" s="313">
        <v>5835</v>
      </c>
      <c r="E198" s="342"/>
      <c r="F198" s="313">
        <v>23089</v>
      </c>
      <c r="G198" s="313">
        <v>18860</v>
      </c>
      <c r="H198" s="327">
        <v>2710</v>
      </c>
      <c r="I198" s="327">
        <v>4887</v>
      </c>
      <c r="J198" s="327"/>
      <c r="K198" s="327"/>
      <c r="L198" s="328"/>
      <c r="M198" s="327">
        <v>67</v>
      </c>
      <c r="N198" s="313">
        <f>D198-D197</f>
        <v>0</v>
      </c>
      <c r="O198" s="327">
        <f>M198-M197</f>
        <v>-104</v>
      </c>
      <c r="P198" s="313">
        <f>N198-N197</f>
        <v>0</v>
      </c>
      <c r="Q198" s="313">
        <v>3</v>
      </c>
      <c r="R198" s="313">
        <f>SUM(Q9:Q198)</f>
        <v>5811</v>
      </c>
      <c r="S198" s="313">
        <f>SUM(M3:M198)</f>
        <v>85565</v>
      </c>
    </row>
    <row r="199" ht="22.65" customHeight="1">
      <c r="B199" s="339">
        <v>44081</v>
      </c>
      <c r="C199" s="310">
        <v>85558</v>
      </c>
      <c r="D199" s="311">
        <v>5837</v>
      </c>
      <c r="E199" s="343"/>
      <c r="F199" s="311">
        <v>23219</v>
      </c>
      <c r="G199" s="311">
        <v>19027</v>
      </c>
      <c r="H199" s="325">
        <v>2743</v>
      </c>
      <c r="I199" s="325">
        <v>4934</v>
      </c>
      <c r="J199" s="325"/>
      <c r="K199" s="325"/>
      <c r="L199" s="331"/>
      <c r="M199" s="325">
        <v>185</v>
      </c>
      <c r="N199" s="311">
        <f>D199-D198</f>
        <v>2</v>
      </c>
      <c r="O199" s="325">
        <f>M199-M198</f>
        <v>118</v>
      </c>
      <c r="P199" s="311">
        <f>N199-N198</f>
        <v>2</v>
      </c>
      <c r="Q199" s="311">
        <v>1</v>
      </c>
      <c r="R199" s="311">
        <f>SUM(Q10:Q199)</f>
        <v>5812</v>
      </c>
      <c r="S199" s="311">
        <f>SUM(M3:M199)</f>
        <v>85750</v>
      </c>
    </row>
    <row r="200" ht="22.65" customHeight="1">
      <c r="B200" s="339">
        <v>44082</v>
      </c>
      <c r="C200" s="312">
        <v>85707</v>
      </c>
      <c r="D200" s="313">
        <v>5838</v>
      </c>
      <c r="E200" s="342"/>
      <c r="F200" s="313">
        <v>23229</v>
      </c>
      <c r="G200" s="313">
        <v>19052</v>
      </c>
      <c r="H200" s="327">
        <v>2750</v>
      </c>
      <c r="I200" s="327">
        <v>4992</v>
      </c>
      <c r="J200" s="327"/>
      <c r="K200" s="327"/>
      <c r="L200" s="328"/>
      <c r="M200" s="327">
        <v>238</v>
      </c>
      <c r="N200" s="313">
        <f>D200-D199</f>
        <v>1</v>
      </c>
      <c r="O200" s="327">
        <f>M200-M199</f>
        <v>53</v>
      </c>
      <c r="P200" s="313">
        <f>N200-N199</f>
        <v>-1</v>
      </c>
      <c r="Q200" s="313">
        <v>1</v>
      </c>
      <c r="R200" s="313">
        <f>SUM(Q11:Q200)</f>
        <v>5813</v>
      </c>
      <c r="S200" s="313">
        <f>SUM(M3:M200)</f>
        <v>85988</v>
      </c>
    </row>
    <row r="201" ht="22.65" customHeight="1">
      <c r="B201" s="339">
        <v>44083</v>
      </c>
      <c r="C201" s="310">
        <v>85880</v>
      </c>
      <c r="D201" s="311">
        <v>5842</v>
      </c>
      <c r="E201" s="343"/>
      <c r="F201" s="311">
        <v>23241</v>
      </c>
      <c r="G201" s="311">
        <v>19091</v>
      </c>
      <c r="H201" s="325">
        <v>2760</v>
      </c>
      <c r="I201" s="325">
        <v>5011</v>
      </c>
      <c r="J201" s="325"/>
      <c r="K201" s="325"/>
      <c r="L201" s="331"/>
      <c r="M201" s="325">
        <v>314</v>
      </c>
      <c r="N201" s="311">
        <f>D201-D200</f>
        <v>4</v>
      </c>
      <c r="O201" s="325">
        <f>M201-M200</f>
        <v>76</v>
      </c>
      <c r="P201" s="311">
        <f>N201-N200</f>
        <v>3</v>
      </c>
      <c r="Q201" s="311">
        <v>2</v>
      </c>
      <c r="R201" s="311">
        <f>SUM(Q3:Q201)</f>
        <v>5815</v>
      </c>
      <c r="S201" s="311">
        <f>SUM(M3:M201)</f>
        <v>86302</v>
      </c>
    </row>
    <row r="202" ht="22.65" customHeight="1">
      <c r="B202" s="339">
        <v>44084</v>
      </c>
      <c r="C202" s="312">
        <v>86194</v>
      </c>
      <c r="D202" s="313">
        <v>5843</v>
      </c>
      <c r="E202" s="342"/>
      <c r="F202" s="313">
        <v>23294</v>
      </c>
      <c r="G202" s="313">
        <v>19130</v>
      </c>
      <c r="H202" s="327">
        <v>2773</v>
      </c>
      <c r="I202" s="327">
        <v>5061</v>
      </c>
      <c r="J202" s="327"/>
      <c r="K202" s="327"/>
      <c r="L202" s="328"/>
      <c r="M202" s="327">
        <v>257</v>
      </c>
      <c r="N202" s="313">
        <f>D202-D201</f>
        <v>1</v>
      </c>
      <c r="O202" s="327">
        <f>M202-M201</f>
        <v>-57</v>
      </c>
      <c r="P202" s="313">
        <f>N202-N201</f>
        <v>-3</v>
      </c>
      <c r="Q202" s="313">
        <v>2</v>
      </c>
      <c r="R202" s="313">
        <f>SUM(Q3:Q202)</f>
        <v>5817</v>
      </c>
      <c r="S202" s="313">
        <f>SUM(M3:M202)</f>
        <v>86559</v>
      </c>
    </row>
    <row r="203" ht="22.65" customHeight="1">
      <c r="B203" s="339">
        <v>44085</v>
      </c>
      <c r="C203" s="310">
        <v>86505</v>
      </c>
      <c r="D203" s="311">
        <v>5846</v>
      </c>
      <c r="E203" s="343"/>
      <c r="F203" s="311">
        <v>23346</v>
      </c>
      <c r="G203" s="311">
        <v>19224</v>
      </c>
      <c r="H203" s="325">
        <v>2783</v>
      </c>
      <c r="I203" s="325">
        <v>5106</v>
      </c>
      <c r="J203" s="325"/>
      <c r="K203" s="325"/>
      <c r="L203" s="331"/>
      <c r="M203" s="325">
        <v>292</v>
      </c>
      <c r="N203" s="311">
        <f>D203-D202</f>
        <v>3</v>
      </c>
      <c r="O203" s="325">
        <f>M203-M202</f>
        <v>35</v>
      </c>
      <c r="P203" s="311">
        <f>N203-N202</f>
        <v>2</v>
      </c>
      <c r="Q203" s="311">
        <v>4</v>
      </c>
      <c r="R203" s="311">
        <f>SUM(Q3:Q203)</f>
        <v>5821</v>
      </c>
      <c r="S203" s="311">
        <f>SUM(M3:M203)</f>
        <v>86851</v>
      </c>
    </row>
    <row r="204" ht="22.65" customHeight="1">
      <c r="B204" s="339">
        <v>44086</v>
      </c>
      <c r="C204" s="312">
        <v>86505</v>
      </c>
      <c r="D204" s="313">
        <v>5846</v>
      </c>
      <c r="E204" s="342"/>
      <c r="F204" s="313">
        <v>23346</v>
      </c>
      <c r="G204" s="313">
        <v>19224</v>
      </c>
      <c r="H204" s="327">
        <v>2783</v>
      </c>
      <c r="I204" s="327">
        <v>5106</v>
      </c>
      <c r="J204" s="327"/>
      <c r="K204" s="327"/>
      <c r="L204" s="328"/>
      <c r="M204" s="327">
        <v>206</v>
      </c>
      <c r="N204" s="313">
        <f>D204-D203</f>
        <v>0</v>
      </c>
      <c r="O204" s="327">
        <f>M204-M203</f>
        <v>-86</v>
      </c>
      <c r="P204" s="313">
        <f>N204-N203</f>
        <v>-3</v>
      </c>
      <c r="Q204" s="313">
        <v>1</v>
      </c>
      <c r="R204" s="313">
        <f>SUM(Q3:Q204)</f>
        <v>5822</v>
      </c>
      <c r="S204" s="313">
        <f>SUM(M3:M204)</f>
        <v>87057</v>
      </c>
    </row>
    <row r="205" ht="22.65" customHeight="1">
      <c r="B205" s="339">
        <v>44087</v>
      </c>
      <c r="C205" s="310">
        <v>86505</v>
      </c>
      <c r="D205" s="311">
        <v>5846</v>
      </c>
      <c r="E205" s="343"/>
      <c r="F205" s="311">
        <v>23346</v>
      </c>
      <c r="G205" s="311">
        <v>19224</v>
      </c>
      <c r="H205" s="325">
        <v>2783</v>
      </c>
      <c r="I205" s="325">
        <v>5106</v>
      </c>
      <c r="J205" s="325"/>
      <c r="K205" s="325"/>
      <c r="L205" s="331"/>
      <c r="M205" s="325">
        <v>106</v>
      </c>
      <c r="N205" s="311">
        <f>D205-D204</f>
        <v>0</v>
      </c>
      <c r="O205" s="325">
        <f>M205-M204</f>
        <v>-100</v>
      </c>
      <c r="P205" s="311">
        <f>N205-N204</f>
        <v>0</v>
      </c>
      <c r="Q205" s="311">
        <v>2</v>
      </c>
      <c r="R205" s="311">
        <f>SUM(Q3:Q205)</f>
        <v>5824</v>
      </c>
      <c r="S205" s="311">
        <f>SUM(M3:M205)</f>
        <v>87163</v>
      </c>
    </row>
    <row r="206" ht="22.65" customHeight="1">
      <c r="B206" s="339">
        <v>44088</v>
      </c>
      <c r="C206" s="312">
        <v>86505</v>
      </c>
      <c r="D206" s="313">
        <v>5846</v>
      </c>
      <c r="E206" s="342"/>
      <c r="F206" s="313">
        <v>23346</v>
      </c>
      <c r="G206" s="313">
        <v>19224</v>
      </c>
      <c r="H206" s="327">
        <v>2783</v>
      </c>
      <c r="I206" s="327">
        <v>5106</v>
      </c>
      <c r="J206" s="327"/>
      <c r="K206" s="327"/>
      <c r="L206" s="328"/>
      <c r="M206" s="327">
        <v>220</v>
      </c>
      <c r="N206" s="313">
        <f>D206-D205</f>
        <v>0</v>
      </c>
      <c r="O206" s="327">
        <f>M206-M205</f>
        <v>114</v>
      </c>
      <c r="P206" s="313">
        <f>N206-N205</f>
        <v>0</v>
      </c>
      <c r="Q206" s="313">
        <v>2</v>
      </c>
      <c r="R206" s="313">
        <f>SUM(Q3:Q206)</f>
        <v>5826</v>
      </c>
      <c r="S206" s="313">
        <f>SUM(M3:M206)</f>
        <v>87383</v>
      </c>
    </row>
    <row r="207" ht="22.65" customHeight="1">
      <c r="B207" s="339">
        <v>44089</v>
      </c>
      <c r="C207" s="310">
        <v>87345</v>
      </c>
      <c r="D207" s="311">
        <v>5851</v>
      </c>
      <c r="E207" s="343"/>
      <c r="F207" s="311">
        <v>23541</v>
      </c>
      <c r="G207" s="311">
        <v>19352</v>
      </c>
      <c r="H207" s="325">
        <v>2823</v>
      </c>
      <c r="I207" s="325">
        <v>5239</v>
      </c>
      <c r="J207" s="325"/>
      <c r="K207" s="325"/>
      <c r="L207" s="331"/>
      <c r="M207" s="325">
        <v>295</v>
      </c>
      <c r="N207" s="311">
        <f>D207-D206</f>
        <v>5</v>
      </c>
      <c r="O207" s="325">
        <f>M207-M206</f>
        <v>75</v>
      </c>
      <c r="P207" s="311">
        <f>N207-N206</f>
        <v>5</v>
      </c>
      <c r="Q207" s="311">
        <v>1</v>
      </c>
      <c r="R207" s="311">
        <f>SUM(Q3:Q207)</f>
        <v>5827</v>
      </c>
      <c r="S207" s="311">
        <f>SUM(M3:M207)</f>
        <v>87678</v>
      </c>
    </row>
    <row r="208" ht="22.65" customHeight="1">
      <c r="B208" s="339">
        <v>44090</v>
      </c>
      <c r="C208" s="312">
        <v>87575</v>
      </c>
      <c r="D208" s="313">
        <v>5860</v>
      </c>
      <c r="E208" s="342"/>
      <c r="F208" s="313">
        <v>23566</v>
      </c>
      <c r="G208" s="313">
        <v>19401</v>
      </c>
      <c r="H208" s="327">
        <v>2834</v>
      </c>
      <c r="I208" s="327">
        <v>5282</v>
      </c>
      <c r="J208" s="327"/>
      <c r="K208" s="327"/>
      <c r="L208" s="328"/>
      <c r="M208" s="327">
        <v>331</v>
      </c>
      <c r="N208" s="313">
        <f>D208-D207</f>
        <v>9</v>
      </c>
      <c r="O208" s="327">
        <f>M208-M207</f>
        <v>36</v>
      </c>
      <c r="P208" s="313">
        <f>N208-N207</f>
        <v>4</v>
      </c>
      <c r="Q208" s="313">
        <v>2</v>
      </c>
      <c r="R208" s="313">
        <f>SUM(Q3:Q208)</f>
        <v>5829</v>
      </c>
      <c r="S208" s="313">
        <f>SUM(M3:M208)</f>
        <v>88009</v>
      </c>
    </row>
    <row r="209" ht="22.65" customHeight="1">
      <c r="B209" s="339">
        <v>44091</v>
      </c>
      <c r="C209" s="310">
        <v>87885</v>
      </c>
      <c r="D209" s="311">
        <v>5864</v>
      </c>
      <c r="E209" s="343"/>
      <c r="F209" s="311">
        <v>23633</v>
      </c>
      <c r="G209" s="311">
        <v>19450</v>
      </c>
      <c r="H209" s="325">
        <v>2849</v>
      </c>
      <c r="I209" s="325">
        <v>5320</v>
      </c>
      <c r="J209" s="325"/>
      <c r="K209" s="325"/>
      <c r="L209" s="331"/>
      <c r="M209" s="325">
        <v>390</v>
      </c>
      <c r="N209" s="311">
        <f>D209-D208</f>
        <v>4</v>
      </c>
      <c r="O209" s="325">
        <f>M209-M208</f>
        <v>59</v>
      </c>
      <c r="P209" s="311">
        <f>N209-N208</f>
        <v>-5</v>
      </c>
      <c r="Q209" s="311">
        <v>1</v>
      </c>
      <c r="R209" s="311">
        <f>SUM(Q3:Q209)</f>
        <v>5830</v>
      </c>
      <c r="S209" s="311">
        <f>SUM(M3:M209)</f>
        <v>88399</v>
      </c>
    </row>
    <row r="210" ht="22.65" customHeight="1">
      <c r="B210" s="339">
        <v>44092</v>
      </c>
      <c r="C210" s="312">
        <v>88237</v>
      </c>
      <c r="D210" s="313">
        <v>5865</v>
      </c>
      <c r="E210" s="342"/>
      <c r="F210" s="313">
        <v>23739</v>
      </c>
      <c r="G210" s="313">
        <v>19514</v>
      </c>
      <c r="H210" s="327">
        <v>2860</v>
      </c>
      <c r="I210" s="327">
        <v>5366</v>
      </c>
      <c r="J210" s="327"/>
      <c r="K210" s="327"/>
      <c r="L210" s="328"/>
      <c r="M210" s="327">
        <v>437</v>
      </c>
      <c r="N210" s="313">
        <f>D210-D209</f>
        <v>1</v>
      </c>
      <c r="O210" s="327">
        <f>M210-M209</f>
        <v>47</v>
      </c>
      <c r="P210" s="313">
        <f>N210-N209</f>
        <v>-3</v>
      </c>
      <c r="Q210" s="313">
        <v>1</v>
      </c>
      <c r="R210" s="313">
        <f>SUM(Q3:Q210)</f>
        <v>5831</v>
      </c>
      <c r="S210" s="313">
        <f>SUM(M3:M210)</f>
        <v>88836</v>
      </c>
    </row>
    <row r="211" ht="22.65" customHeight="1">
      <c r="B211" s="339">
        <v>44093</v>
      </c>
      <c r="C211" s="310">
        <v>88237</v>
      </c>
      <c r="D211" s="311">
        <v>5865</v>
      </c>
      <c r="E211" s="343"/>
      <c r="F211" s="311">
        <v>23739</v>
      </c>
      <c r="G211" s="311">
        <v>19514</v>
      </c>
      <c r="H211" s="325">
        <v>2860</v>
      </c>
      <c r="I211" s="325">
        <v>5366</v>
      </c>
      <c r="J211" s="325"/>
      <c r="K211" s="325"/>
      <c r="L211" s="331"/>
      <c r="M211" s="325">
        <v>279</v>
      </c>
      <c r="N211" s="311">
        <f>D211-D210</f>
        <v>0</v>
      </c>
      <c r="O211" s="325">
        <f>M211-M210</f>
        <v>-158</v>
      </c>
      <c r="P211" s="311">
        <f>N211-N210</f>
        <v>-1</v>
      </c>
      <c r="Q211" s="311">
        <v>1</v>
      </c>
      <c r="R211" s="311">
        <f>SUM(Q3:Q211)</f>
        <v>5832</v>
      </c>
      <c r="S211" s="311">
        <f>SUM(M3:M211)</f>
        <v>89115</v>
      </c>
    </row>
    <row r="212" ht="22.65" customHeight="1">
      <c r="B212" s="339">
        <v>44094</v>
      </c>
      <c r="C212" s="312">
        <v>88237</v>
      </c>
      <c r="D212" s="313">
        <v>5865</v>
      </c>
      <c r="E212" s="342"/>
      <c r="F212" s="313">
        <v>23739</v>
      </c>
      <c r="G212" s="313">
        <v>19514</v>
      </c>
      <c r="H212" s="327">
        <v>2860</v>
      </c>
      <c r="I212" s="327">
        <v>5366</v>
      </c>
      <c r="J212" s="327"/>
      <c r="K212" s="327"/>
      <c r="L212" s="328"/>
      <c r="M212" s="327">
        <v>133</v>
      </c>
      <c r="N212" s="313">
        <f>D212-D211</f>
        <v>0</v>
      </c>
      <c r="O212" s="327">
        <f>M212-M211</f>
        <v>-146</v>
      </c>
      <c r="P212" s="313">
        <f>N212-N211</f>
        <v>0</v>
      </c>
      <c r="Q212" s="313">
        <v>4</v>
      </c>
      <c r="R212" s="313">
        <f>SUM(Q3:Q212)</f>
        <v>5836</v>
      </c>
      <c r="S212" s="313">
        <f>SUM(M3:M212)</f>
        <v>89248</v>
      </c>
    </row>
    <row r="213" ht="22.65" customHeight="1">
      <c r="B213" s="339">
        <v>44095</v>
      </c>
      <c r="C213" s="310">
        <v>88237</v>
      </c>
      <c r="D213" s="311">
        <v>5865</v>
      </c>
      <c r="E213" s="343"/>
      <c r="F213" s="311">
        <v>23739</v>
      </c>
      <c r="G213" s="311">
        <v>19514</v>
      </c>
      <c r="H213" s="325">
        <v>2860</v>
      </c>
      <c r="I213" s="325">
        <v>5366</v>
      </c>
      <c r="J213" s="325"/>
      <c r="K213" s="325"/>
      <c r="L213" s="331"/>
      <c r="M213" s="325">
        <v>268</v>
      </c>
      <c r="N213" s="311">
        <f>D213-D212</f>
        <v>0</v>
      </c>
      <c r="O213" s="325">
        <f>M213-M212</f>
        <v>135</v>
      </c>
      <c r="P213" s="311">
        <f>N213-N212</f>
        <v>0</v>
      </c>
      <c r="Q213" s="311">
        <v>2</v>
      </c>
      <c r="R213" s="311">
        <f>SUM(Q3:Q213)</f>
        <v>5838</v>
      </c>
      <c r="S213" s="311">
        <f>SUM(M3:M213)</f>
        <v>89516</v>
      </c>
    </row>
    <row r="214" ht="22.65" customHeight="1">
      <c r="B214" s="339">
        <v>44096</v>
      </c>
      <c r="C214" s="312">
        <v>89436</v>
      </c>
      <c r="D214" s="313">
        <v>5870</v>
      </c>
      <c r="E214" s="342"/>
      <c r="F214" s="313">
        <v>24117</v>
      </c>
      <c r="G214" s="313">
        <v>19681</v>
      </c>
      <c r="H214" s="327">
        <v>2911</v>
      </c>
      <c r="I214" s="327">
        <v>5508</v>
      </c>
      <c r="J214" s="327"/>
      <c r="K214" s="327"/>
      <c r="L214" s="328"/>
      <c r="M214" s="327">
        <v>438</v>
      </c>
      <c r="N214" s="313">
        <f>D214-D213</f>
        <v>5</v>
      </c>
      <c r="O214" s="327">
        <f>M214-M213</f>
        <v>170</v>
      </c>
      <c r="P214" s="313">
        <f>N214-N213</f>
        <v>5</v>
      </c>
      <c r="Q214" s="313">
        <v>1</v>
      </c>
      <c r="R214" s="313">
        <f>SUM(Q3:Q214)</f>
        <v>5839</v>
      </c>
      <c r="S214" s="313">
        <f>SUM(M3:M214)</f>
        <v>89954</v>
      </c>
    </row>
    <row r="215" ht="22.65" customHeight="1">
      <c r="B215" s="339">
        <v>44097</v>
      </c>
      <c r="C215" s="310">
        <v>89756</v>
      </c>
      <c r="D215" s="311">
        <v>5876</v>
      </c>
      <c r="E215" s="343"/>
      <c r="F215" s="311">
        <v>24179</v>
      </c>
      <c r="G215" s="311">
        <v>19709</v>
      </c>
      <c r="H215" s="325">
        <v>2922</v>
      </c>
      <c r="I215" s="325">
        <v>5556</v>
      </c>
      <c r="J215" s="325"/>
      <c r="K215" s="325"/>
      <c r="L215" s="331"/>
      <c r="M215" s="325">
        <v>554</v>
      </c>
      <c r="N215" s="311">
        <f>D215-D214</f>
        <v>6</v>
      </c>
      <c r="O215" s="325">
        <f>M215-M214</f>
        <v>116</v>
      </c>
      <c r="P215" s="311">
        <f>N215-N214</f>
        <v>1</v>
      </c>
      <c r="Q215" s="311">
        <v>0</v>
      </c>
      <c r="R215" s="311">
        <f>SUM(Q3:Q215)</f>
        <v>5839</v>
      </c>
      <c r="S215" s="311">
        <f>SUM(M3:M215)</f>
        <v>90508</v>
      </c>
    </row>
    <row r="216" ht="22.65" customHeight="1">
      <c r="B216" s="339">
        <v>44098</v>
      </c>
      <c r="C216" s="312">
        <v>90289</v>
      </c>
      <c r="D216" s="313">
        <v>5878</v>
      </c>
      <c r="E216" s="342"/>
      <c r="F216" s="313">
        <v>24309</v>
      </c>
      <c r="G216" s="313">
        <v>19845</v>
      </c>
      <c r="H216" s="327">
        <v>2930</v>
      </c>
      <c r="I216" s="327">
        <v>5596</v>
      </c>
      <c r="J216" s="327"/>
      <c r="K216" s="327"/>
      <c r="L216" s="328"/>
      <c r="M216" s="327">
        <v>540</v>
      </c>
      <c r="N216" s="313">
        <f>D216-D215</f>
        <v>2</v>
      </c>
      <c r="O216" s="327">
        <f>M216-M215</f>
        <v>-14</v>
      </c>
      <c r="P216" s="313">
        <f>N216-N215</f>
        <v>-4</v>
      </c>
      <c r="Q216" s="313">
        <v>1</v>
      </c>
      <c r="R216" s="313">
        <f>SUM(Q3:Q216)</f>
        <v>5840</v>
      </c>
      <c r="S216" s="313">
        <f>SUM(M3:M216)</f>
        <v>91048</v>
      </c>
    </row>
    <row r="217" ht="22.65" customHeight="1">
      <c r="B217" s="339">
        <v>44099</v>
      </c>
      <c r="C217" s="310">
        <v>90923</v>
      </c>
      <c r="D217" s="311">
        <v>5880</v>
      </c>
      <c r="E217" s="343"/>
      <c r="F217" s="311">
        <v>24594</v>
      </c>
      <c r="G217" s="311">
        <v>19972</v>
      </c>
      <c r="H217" s="325">
        <v>2936</v>
      </c>
      <c r="I217" s="325">
        <v>5640</v>
      </c>
      <c r="J217" s="325"/>
      <c r="K217" s="325"/>
      <c r="L217" s="331"/>
      <c r="M217" s="325">
        <v>632</v>
      </c>
      <c r="N217" s="311">
        <f>D217-D216</f>
        <v>2</v>
      </c>
      <c r="O217" s="325">
        <f>M217-M216</f>
        <v>92</v>
      </c>
      <c r="P217" s="311">
        <f>N217-N216</f>
        <v>0</v>
      </c>
      <c r="Q217" s="311">
        <v>4</v>
      </c>
      <c r="R217" s="311">
        <f>SUM(Q3:Q217)</f>
        <v>5844</v>
      </c>
      <c r="S217" s="311">
        <f>SUM(M3:M217)</f>
        <v>91680</v>
      </c>
    </row>
    <row r="218" ht="22.65" customHeight="1">
      <c r="B218" s="339">
        <v>44100</v>
      </c>
      <c r="C218" s="312">
        <v>90923</v>
      </c>
      <c r="D218" s="313">
        <v>5880</v>
      </c>
      <c r="E218" s="342"/>
      <c r="F218" s="313">
        <v>24594</v>
      </c>
      <c r="G218" s="313">
        <v>19972</v>
      </c>
      <c r="H218" s="327">
        <v>2936</v>
      </c>
      <c r="I218" s="327">
        <v>5640</v>
      </c>
      <c r="J218" s="327"/>
      <c r="K218" s="327"/>
      <c r="L218" s="328"/>
      <c r="M218" s="327">
        <v>325</v>
      </c>
      <c r="N218" s="313">
        <f>D218-D217</f>
        <v>0</v>
      </c>
      <c r="O218" s="327">
        <f>M218-M217</f>
        <v>-307</v>
      </c>
      <c r="P218" s="313">
        <f>N218-N217</f>
        <v>-2</v>
      </c>
      <c r="Q218" s="313">
        <v>2</v>
      </c>
      <c r="R218" s="313">
        <f>SUM(Q3:Q218)</f>
        <v>5846</v>
      </c>
      <c r="S218" s="313">
        <f>SUM(M3:M218)</f>
        <v>92005</v>
      </c>
    </row>
    <row r="219" ht="22.65" customHeight="1">
      <c r="B219" s="339">
        <v>44101</v>
      </c>
      <c r="C219" s="310">
        <v>90923</v>
      </c>
      <c r="D219" s="311">
        <v>5880</v>
      </c>
      <c r="E219" s="343"/>
      <c r="F219" s="311">
        <v>24594</v>
      </c>
      <c r="G219" s="311">
        <v>19972</v>
      </c>
      <c r="H219" s="325">
        <v>2936</v>
      </c>
      <c r="I219" s="325">
        <v>5640</v>
      </c>
      <c r="J219" s="325"/>
      <c r="K219" s="325"/>
      <c r="L219" s="331"/>
      <c r="M219" s="325">
        <v>167</v>
      </c>
      <c r="N219" s="311">
        <f>D219-D218</f>
        <v>0</v>
      </c>
      <c r="O219" s="325">
        <f>M219-M218</f>
        <v>-158</v>
      </c>
      <c r="P219" s="311">
        <f>N219-N218</f>
        <v>0</v>
      </c>
      <c r="Q219" s="311">
        <v>1</v>
      </c>
      <c r="R219" s="311">
        <f>SUM(Q3:Q219)</f>
        <v>5847</v>
      </c>
      <c r="S219" s="311">
        <f>SUM(M3:M219)</f>
        <v>92172</v>
      </c>
    </row>
    <row r="220" ht="22.65" customHeight="1">
      <c r="B220" s="339">
        <v>44102</v>
      </c>
      <c r="C220" s="312">
        <v>90923</v>
      </c>
      <c r="D220" s="313">
        <v>5880</v>
      </c>
      <c r="E220" s="342"/>
      <c r="F220" s="313">
        <v>24594</v>
      </c>
      <c r="G220" s="313">
        <v>19972</v>
      </c>
      <c r="H220" s="327">
        <v>2936</v>
      </c>
      <c r="I220" s="327">
        <v>5640</v>
      </c>
      <c r="J220" s="327"/>
      <c r="K220" s="327"/>
      <c r="L220" s="328"/>
      <c r="M220" s="327">
        <v>378</v>
      </c>
      <c r="N220" s="313">
        <f>D220-D219</f>
        <v>0</v>
      </c>
      <c r="O220" s="327">
        <f>M220-M219</f>
        <v>211</v>
      </c>
      <c r="P220" s="313">
        <f>N220-N219</f>
        <v>0</v>
      </c>
      <c r="Q220" s="313">
        <v>1</v>
      </c>
      <c r="R220" s="313">
        <f>SUM(Q3:Q220)</f>
        <v>5848</v>
      </c>
      <c r="S220" s="313">
        <f>SUM(M3:M220)</f>
        <v>92550</v>
      </c>
    </row>
    <row r="221" ht="22.65" customHeight="1">
      <c r="B221" s="339">
        <v>44103</v>
      </c>
      <c r="C221" s="310">
        <v>92466</v>
      </c>
      <c r="D221" s="311">
        <v>5890</v>
      </c>
      <c r="E221" s="343"/>
      <c r="F221" s="311">
        <v>25046</v>
      </c>
      <c r="G221" s="311">
        <v>20202</v>
      </c>
      <c r="H221" s="325">
        <v>2969</v>
      </c>
      <c r="I221" s="325">
        <v>5793</v>
      </c>
      <c r="J221" s="325"/>
      <c r="K221" s="325"/>
      <c r="L221" s="331"/>
      <c r="M221" s="325">
        <v>613</v>
      </c>
      <c r="N221" s="311">
        <f>D221-D220</f>
        <v>10</v>
      </c>
      <c r="O221" s="325">
        <f>M221-M220</f>
        <v>235</v>
      </c>
      <c r="P221" s="311">
        <f>N221-N220</f>
        <v>10</v>
      </c>
      <c r="Q221" s="311">
        <v>2</v>
      </c>
      <c r="R221" s="311">
        <f>SUM(Q3:Q221)</f>
        <v>5850</v>
      </c>
      <c r="S221" s="311">
        <f>SUM(M3:M221)</f>
        <v>93163</v>
      </c>
    </row>
    <row r="222" ht="22.65" customHeight="1">
      <c r="B222" s="339">
        <v>44104</v>
      </c>
      <c r="C222" s="312">
        <v>92863</v>
      </c>
      <c r="D222" s="313">
        <v>5893</v>
      </c>
      <c r="E222" s="342"/>
      <c r="F222" s="313">
        <v>25146</v>
      </c>
      <c r="G222" s="313">
        <v>20247</v>
      </c>
      <c r="H222" s="327">
        <v>2991</v>
      </c>
      <c r="I222" s="327">
        <v>5861</v>
      </c>
      <c r="J222" s="327"/>
      <c r="K222" s="327"/>
      <c r="L222" s="328"/>
      <c r="M222" s="327">
        <v>688</v>
      </c>
      <c r="N222" s="313">
        <f>D222-D221</f>
        <v>3</v>
      </c>
      <c r="O222" s="327">
        <f>M222-M221</f>
        <v>75</v>
      </c>
      <c r="P222" s="313">
        <f>N222-N221</f>
        <v>-7</v>
      </c>
      <c r="Q222" s="313">
        <v>4</v>
      </c>
      <c r="R222" s="313">
        <f>SUM(Q3:Q222)</f>
        <v>5854</v>
      </c>
      <c r="S222" s="313">
        <f>SUM(M3:M222)</f>
        <v>93851</v>
      </c>
    </row>
    <row r="223" ht="22.65" customHeight="1">
      <c r="B223" s="339">
        <v>44105</v>
      </c>
      <c r="C223" s="310">
        <v>93615</v>
      </c>
      <c r="D223" s="311">
        <v>5893</v>
      </c>
      <c r="E223" s="343"/>
      <c r="F223" s="311">
        <v>24459</v>
      </c>
      <c r="G223" s="311">
        <v>20328</v>
      </c>
      <c r="H223" s="325">
        <v>3014</v>
      </c>
      <c r="I223" s="325">
        <v>5950</v>
      </c>
      <c r="J223" s="325"/>
      <c r="K223" s="325"/>
      <c r="L223" s="331"/>
      <c r="M223" s="325">
        <v>634</v>
      </c>
      <c r="N223" s="311">
        <f>D223-D222</f>
        <v>0</v>
      </c>
      <c r="O223" s="325">
        <f>M223-M222</f>
        <v>-54</v>
      </c>
      <c r="P223" s="311">
        <f>N223-N222</f>
        <v>-3</v>
      </c>
      <c r="Q223" s="311">
        <v>1</v>
      </c>
      <c r="R223" s="311">
        <f>SUM(Q3:Q223)</f>
        <v>5855</v>
      </c>
      <c r="S223" s="311">
        <f>SUM(M3:M223)</f>
        <v>94485</v>
      </c>
    </row>
    <row r="224" ht="22.65" customHeight="1">
      <c r="B224" s="339">
        <v>44106</v>
      </c>
      <c r="C224" s="312">
        <v>94283</v>
      </c>
      <c r="D224" s="313">
        <v>5895</v>
      </c>
      <c r="E224" s="342"/>
      <c r="F224" s="313">
        <v>25668</v>
      </c>
      <c r="G224" s="313">
        <v>20406</v>
      </c>
      <c r="H224" s="327">
        <v>3025</v>
      </c>
      <c r="I224" s="327">
        <v>6034</v>
      </c>
      <c r="J224" s="327"/>
      <c r="K224" s="327"/>
      <c r="L224" s="328"/>
      <c r="M224" s="327">
        <v>712</v>
      </c>
      <c r="N224" s="313">
        <f>D224-D223</f>
        <v>2</v>
      </c>
      <c r="O224" s="327">
        <f>M224-M223</f>
        <v>78</v>
      </c>
      <c r="P224" s="313">
        <f>N224-N223</f>
        <v>2</v>
      </c>
      <c r="Q224" s="313">
        <v>3</v>
      </c>
      <c r="R224" s="313">
        <f>SUM(Q3:Q224)</f>
        <v>5858</v>
      </c>
      <c r="S224" s="313">
        <f>SUM(M3:M224)</f>
        <v>95197</v>
      </c>
    </row>
    <row r="225" ht="22.65" customHeight="1">
      <c r="B225" s="339">
        <v>44107</v>
      </c>
      <c r="C225" s="310">
        <v>94283</v>
      </c>
      <c r="D225" s="311">
        <v>5895</v>
      </c>
      <c r="E225" s="343"/>
      <c r="F225" s="311">
        <v>25668</v>
      </c>
      <c r="G225" s="311">
        <v>20406</v>
      </c>
      <c r="H225" s="325">
        <v>3025</v>
      </c>
      <c r="I225" s="325">
        <v>6034</v>
      </c>
      <c r="J225" s="325"/>
      <c r="K225" s="325"/>
      <c r="L225" s="331"/>
      <c r="M225" s="325">
        <v>461</v>
      </c>
      <c r="N225" s="311">
        <f>D225-D224</f>
        <v>0</v>
      </c>
      <c r="O225" s="325">
        <f>M225-M224</f>
        <v>-251</v>
      </c>
      <c r="P225" s="311">
        <f>N225-N224</f>
        <v>-2</v>
      </c>
      <c r="Q225" s="311">
        <v>3</v>
      </c>
      <c r="R225" s="311">
        <f>SUM(Q3:Q225)</f>
        <v>5861</v>
      </c>
      <c r="S225" s="311">
        <f>SUM(M3:M225)</f>
        <v>95658</v>
      </c>
    </row>
    <row r="226" ht="22.65" customHeight="1">
      <c r="B226" s="339">
        <v>44108</v>
      </c>
      <c r="C226" s="312">
        <v>94283</v>
      </c>
      <c r="D226" s="313">
        <v>5895</v>
      </c>
      <c r="E226" s="342"/>
      <c r="F226" s="313">
        <v>25668</v>
      </c>
      <c r="G226" s="313">
        <v>20406</v>
      </c>
      <c r="H226" s="327">
        <v>3025</v>
      </c>
      <c r="I226" s="327">
        <v>6034</v>
      </c>
      <c r="J226" s="327"/>
      <c r="K226" s="327"/>
      <c r="L226" s="328"/>
      <c r="M226" s="327">
        <v>155</v>
      </c>
      <c r="N226" s="313">
        <f>D226-D225</f>
        <v>0</v>
      </c>
      <c r="O226" s="327">
        <f>M226-M225</f>
        <v>-306</v>
      </c>
      <c r="P226" s="313">
        <f>N226-N225</f>
        <v>0</v>
      </c>
      <c r="Q226" s="313">
        <v>3</v>
      </c>
      <c r="R226" s="313">
        <f>SUM(Q3:Q226)</f>
        <v>5864</v>
      </c>
      <c r="S226" s="313">
        <f>SUM(M3:M226)</f>
        <v>95813</v>
      </c>
    </row>
    <row r="227" ht="22.65" customHeight="1">
      <c r="B227" s="339">
        <v>44109</v>
      </c>
      <c r="C227" s="310">
        <v>94283</v>
      </c>
      <c r="D227" s="311">
        <v>5895</v>
      </c>
      <c r="E227" s="343"/>
      <c r="F227" s="311">
        <v>25668</v>
      </c>
      <c r="G227" s="311">
        <v>20406</v>
      </c>
      <c r="H227" s="325">
        <v>3025</v>
      </c>
      <c r="I227" s="325">
        <v>6034</v>
      </c>
      <c r="J227" s="325"/>
      <c r="K227" s="325"/>
      <c r="L227" s="331"/>
      <c r="M227" s="325">
        <v>375</v>
      </c>
      <c r="N227" s="311">
        <f>D227-D226</f>
        <v>0</v>
      </c>
      <c r="O227" s="325">
        <f>M227-M226</f>
        <v>220</v>
      </c>
      <c r="P227" s="311">
        <f>N227-N226</f>
        <v>0</v>
      </c>
      <c r="Q227" s="311">
        <v>1</v>
      </c>
      <c r="R227" s="311">
        <f>SUM(Q3:Q227)</f>
        <v>5865</v>
      </c>
      <c r="S227" s="311">
        <f>SUM(M3:M227)</f>
        <v>96188</v>
      </c>
    </row>
    <row r="228" ht="22.65" customHeight="1">
      <c r="B228" s="339">
        <v>44110</v>
      </c>
      <c r="C228" s="312">
        <v>96145</v>
      </c>
      <c r="D228" s="313">
        <v>5883</v>
      </c>
      <c r="E228" s="342"/>
      <c r="F228" s="313">
        <v>26306</v>
      </c>
      <c r="G228" s="313">
        <v>20596</v>
      </c>
      <c r="H228" s="327">
        <v>3139</v>
      </c>
      <c r="I228" s="327">
        <v>6217</v>
      </c>
      <c r="J228" s="327"/>
      <c r="K228" s="327"/>
      <c r="L228" s="328"/>
      <c r="M228" s="327">
        <v>786</v>
      </c>
      <c r="N228" s="313">
        <f>D228-D227</f>
        <v>-12</v>
      </c>
      <c r="O228" s="327">
        <f>M228-M227</f>
        <v>411</v>
      </c>
      <c r="P228" s="313">
        <f>N228-N227</f>
        <v>-12</v>
      </c>
      <c r="Q228" s="313">
        <v>4</v>
      </c>
      <c r="R228" s="313">
        <f>SUM(Q3:Q228)</f>
        <v>5869</v>
      </c>
      <c r="S228" s="313">
        <f>SUM(M3:M228)</f>
        <v>96974</v>
      </c>
    </row>
    <row r="229" ht="22.65" customHeight="1">
      <c r="B229" s="339">
        <v>44111</v>
      </c>
      <c r="C229" s="310">
        <v>96677</v>
      </c>
      <c r="D229" s="311">
        <v>5892</v>
      </c>
      <c r="E229" s="343"/>
      <c r="F229" s="311">
        <v>26456</v>
      </c>
      <c r="G229" s="311">
        <v>20647</v>
      </c>
      <c r="H229" s="325">
        <v>3181</v>
      </c>
      <c r="I229" s="325">
        <v>6247</v>
      </c>
      <c r="J229" s="325"/>
      <c r="K229" s="325"/>
      <c r="L229" s="331"/>
      <c r="M229" s="325">
        <v>831</v>
      </c>
      <c r="N229" s="311">
        <f>D229-D228</f>
        <v>9</v>
      </c>
      <c r="O229" s="325">
        <f>M229-M228</f>
        <v>45</v>
      </c>
      <c r="P229" s="311">
        <f>N229-N228</f>
        <v>21</v>
      </c>
      <c r="Q229" s="311">
        <v>3</v>
      </c>
      <c r="R229" s="311">
        <f>SUM(Q3:Q229)</f>
        <v>5872</v>
      </c>
      <c r="S229" s="311">
        <f>SUM(M3:M229)</f>
        <v>97805</v>
      </c>
    </row>
    <row r="230" ht="22.65" customHeight="1">
      <c r="B230" s="339">
        <v>44112</v>
      </c>
      <c r="C230" s="312">
        <v>97532</v>
      </c>
      <c r="D230" s="313">
        <v>5892</v>
      </c>
      <c r="E230" s="342"/>
      <c r="F230" s="313">
        <v>26824</v>
      </c>
      <c r="G230" s="313">
        <v>20754</v>
      </c>
      <c r="H230" s="327">
        <v>3202</v>
      </c>
      <c r="I230" s="327">
        <v>6309</v>
      </c>
      <c r="J230" s="327"/>
      <c r="K230" s="327"/>
      <c r="L230" s="328"/>
      <c r="M230" s="327">
        <v>836</v>
      </c>
      <c r="N230" s="313">
        <f>D230-D229</f>
        <v>0</v>
      </c>
      <c r="O230" s="327">
        <f>M230-M229</f>
        <v>5</v>
      </c>
      <c r="P230" s="313">
        <f>N230-N229</f>
        <v>-9</v>
      </c>
      <c r="Q230" s="313">
        <v>1</v>
      </c>
      <c r="R230" s="313">
        <f>SUM(Q3:Q230)</f>
        <v>5873</v>
      </c>
      <c r="S230" s="313">
        <f>SUM(M3:M230)</f>
        <v>98641</v>
      </c>
    </row>
    <row r="231" ht="22.65" customHeight="1">
      <c r="B231" s="339">
        <v>44113</v>
      </c>
      <c r="C231" s="310">
        <v>98451</v>
      </c>
      <c r="D231" s="311">
        <v>5894</v>
      </c>
      <c r="E231" s="343"/>
      <c r="F231" s="311">
        <v>27161</v>
      </c>
      <c r="G231" s="311">
        <v>20876</v>
      </c>
      <c r="H231" s="325">
        <v>3256</v>
      </c>
      <c r="I231" s="325">
        <v>6403</v>
      </c>
      <c r="J231" s="325"/>
      <c r="K231" s="325"/>
      <c r="L231" s="331"/>
      <c r="M231" s="325">
        <v>783</v>
      </c>
      <c r="N231" s="311">
        <f>D231-D230</f>
        <v>2</v>
      </c>
      <c r="O231" s="325">
        <f>M231-M230</f>
        <v>-53</v>
      </c>
      <c r="P231" s="311">
        <f>N231-N230</f>
        <v>2</v>
      </c>
      <c r="Q231" s="311">
        <v>5</v>
      </c>
      <c r="R231" s="311">
        <f>SUM(Q3:Q231)</f>
        <v>5878</v>
      </c>
      <c r="S231" s="311">
        <f>SUM(M3:M231)</f>
        <v>99424</v>
      </c>
    </row>
    <row r="232" ht="22.65" customHeight="1">
      <c r="B232" s="339">
        <v>44114</v>
      </c>
      <c r="C232" s="312">
        <v>98451</v>
      </c>
      <c r="D232" s="313">
        <v>5894</v>
      </c>
      <c r="E232" s="342"/>
      <c r="F232" s="313">
        <v>27161</v>
      </c>
      <c r="G232" s="313">
        <v>20876</v>
      </c>
      <c r="H232" s="327">
        <v>3256</v>
      </c>
      <c r="I232" s="327">
        <v>6403</v>
      </c>
      <c r="J232" s="327"/>
      <c r="K232" s="327"/>
      <c r="L232" s="328"/>
      <c r="M232" s="327">
        <v>510</v>
      </c>
      <c r="N232" s="313">
        <f>D232-D231</f>
        <v>0</v>
      </c>
      <c r="O232" s="327">
        <f>M232-M231</f>
        <v>-273</v>
      </c>
      <c r="P232" s="313">
        <f>N232-N231</f>
        <v>-2</v>
      </c>
      <c r="Q232" s="313">
        <v>4</v>
      </c>
      <c r="R232" s="313">
        <f>SUM(Q3:Q232)</f>
        <v>5882</v>
      </c>
      <c r="S232" s="313">
        <f>SUM(M3:M232)</f>
        <v>99934</v>
      </c>
    </row>
    <row r="233" ht="22.65" customHeight="1">
      <c r="B233" s="339">
        <v>44115</v>
      </c>
      <c r="C233" s="310">
        <v>98451</v>
      </c>
      <c r="D233" s="311">
        <v>5894</v>
      </c>
      <c r="E233" s="343"/>
      <c r="F233" s="311">
        <v>27161</v>
      </c>
      <c r="G233" s="311">
        <v>20876</v>
      </c>
      <c r="H233" s="325">
        <v>3256</v>
      </c>
      <c r="I233" s="325">
        <v>6403</v>
      </c>
      <c r="J233" s="325"/>
      <c r="K233" s="325"/>
      <c r="L233" s="331"/>
      <c r="M233" s="325">
        <v>161</v>
      </c>
      <c r="N233" s="311">
        <f>D233-D232</f>
        <v>0</v>
      </c>
      <c r="O233" s="325">
        <f>M233-M232</f>
        <v>-349</v>
      </c>
      <c r="P233" s="311">
        <f>N233-N232</f>
        <v>0</v>
      </c>
      <c r="Q233" s="311">
        <v>2</v>
      </c>
      <c r="R233" s="311">
        <f>SUM(Q3:Q233)</f>
        <v>5884</v>
      </c>
      <c r="S233" s="311">
        <f>SUM(M3:M233)</f>
        <v>100095</v>
      </c>
    </row>
    <row r="234" ht="22.65" customHeight="1">
      <c r="B234" s="339">
        <v>44116</v>
      </c>
      <c r="C234" s="312">
        <v>98451</v>
      </c>
      <c r="D234" s="313">
        <v>5894</v>
      </c>
      <c r="E234" s="342"/>
      <c r="F234" s="313">
        <v>27161</v>
      </c>
      <c r="G234" s="313">
        <v>20876</v>
      </c>
      <c r="H234" s="327">
        <v>3256</v>
      </c>
      <c r="I234" s="327">
        <v>6403</v>
      </c>
      <c r="J234" s="327"/>
      <c r="K234" s="327"/>
      <c r="L234" s="328"/>
      <c r="M234" s="327">
        <v>637</v>
      </c>
      <c r="N234" s="313">
        <f>D234-D233</f>
        <v>0</v>
      </c>
      <c r="O234" s="327">
        <f>M234-M233</f>
        <v>476</v>
      </c>
      <c r="P234" s="313">
        <f>N234-N233</f>
        <v>0</v>
      </c>
      <c r="Q234" s="313">
        <v>3</v>
      </c>
      <c r="R234" s="313">
        <f>SUM(Q3:Q234)</f>
        <v>5887</v>
      </c>
      <c r="S234" s="313">
        <f>SUM(M3:M234)</f>
        <v>100732</v>
      </c>
    </row>
    <row r="235" ht="22.65" customHeight="1">
      <c r="B235" s="339">
        <v>44117</v>
      </c>
      <c r="C235" s="310">
        <v>100654</v>
      </c>
      <c r="D235" s="311">
        <v>5899</v>
      </c>
      <c r="E235" s="343"/>
      <c r="F235" s="311">
        <v>27821</v>
      </c>
      <c r="G235" s="311">
        <v>21136</v>
      </c>
      <c r="H235" s="325">
        <v>3406</v>
      </c>
      <c r="I235" s="325">
        <v>6594</v>
      </c>
      <c r="J235" s="325"/>
      <c r="K235" s="325"/>
      <c r="L235" s="331"/>
      <c r="M235" s="325">
        <v>916</v>
      </c>
      <c r="N235" s="311">
        <f>D235-D234</f>
        <v>5</v>
      </c>
      <c r="O235" s="325">
        <f>M235-M234</f>
        <v>279</v>
      </c>
      <c r="P235" s="311">
        <f>N235-N234</f>
        <v>5</v>
      </c>
      <c r="Q235" s="311">
        <v>1</v>
      </c>
      <c r="R235" s="311">
        <f>SUM(Q3:Q235)</f>
        <v>5888</v>
      </c>
      <c r="S235" s="311">
        <f>SUM(M3:M235)</f>
        <v>101648</v>
      </c>
    </row>
    <row r="236" ht="22.65" customHeight="1">
      <c r="B236" s="339">
        <v>44118</v>
      </c>
      <c r="C236" s="312">
        <v>101332</v>
      </c>
      <c r="D236" s="313">
        <v>5907</v>
      </c>
      <c r="E236" s="342"/>
      <c r="F236" s="313">
        <v>27942</v>
      </c>
      <c r="G236" s="313">
        <v>21225</v>
      </c>
      <c r="H236" s="327">
        <v>3460</v>
      </c>
      <c r="I236" s="327">
        <v>6675</v>
      </c>
      <c r="J236" s="327"/>
      <c r="K236" s="327"/>
      <c r="L236" s="328"/>
      <c r="M236" s="327">
        <v>968</v>
      </c>
      <c r="N236" s="313">
        <f>D236-D235</f>
        <v>8</v>
      </c>
      <c r="O236" s="327">
        <f>M236-M235</f>
        <v>52</v>
      </c>
      <c r="P236" s="313">
        <f>N236-N235</f>
        <v>3</v>
      </c>
      <c r="Q236" s="313">
        <v>2</v>
      </c>
      <c r="R236" s="313">
        <f>SUM(Q3:Q236)</f>
        <v>5890</v>
      </c>
      <c r="S236" s="313">
        <f>SUM(M3:M236)</f>
        <v>102616</v>
      </c>
    </row>
    <row r="237" ht="22.65" customHeight="1">
      <c r="B237" s="339">
        <v>44119</v>
      </c>
      <c r="C237" s="310">
        <v>102407</v>
      </c>
      <c r="D237" s="311">
        <v>5910</v>
      </c>
      <c r="E237" s="343"/>
      <c r="F237" s="311">
        <v>28346</v>
      </c>
      <c r="G237" s="311">
        <v>21355</v>
      </c>
      <c r="H237" s="325">
        <v>3505</v>
      </c>
      <c r="I237" s="325">
        <v>6807</v>
      </c>
      <c r="J237" s="325"/>
      <c r="K237" s="325"/>
      <c r="L237" s="331"/>
      <c r="M237" s="325">
        <v>903</v>
      </c>
      <c r="N237" s="311">
        <f>D237-D236</f>
        <v>3</v>
      </c>
      <c r="O237" s="325">
        <f>M237-M236</f>
        <v>-65</v>
      </c>
      <c r="P237" s="311">
        <f>N237-N236</f>
        <v>-5</v>
      </c>
      <c r="Q237" s="311">
        <v>3</v>
      </c>
      <c r="R237" s="311">
        <f>SUM(Q3:Q237)</f>
        <v>5893</v>
      </c>
      <c r="S237" s="311">
        <f>SUM(M3:M237)</f>
        <v>103519</v>
      </c>
    </row>
    <row r="238" ht="22.65" customHeight="1">
      <c r="B238" s="339">
        <v>44120</v>
      </c>
      <c r="C238" s="312">
        <v>103200</v>
      </c>
      <c r="D238" s="313">
        <v>5918</v>
      </c>
      <c r="E238" s="342"/>
      <c r="F238" s="313">
        <v>28592</v>
      </c>
      <c r="G238" s="313">
        <v>21475</v>
      </c>
      <c r="H238" s="327">
        <v>3549</v>
      </c>
      <c r="I238" s="327">
        <v>6920</v>
      </c>
      <c r="J238" s="327"/>
      <c r="K238" s="327"/>
      <c r="L238" s="328"/>
      <c r="M238" s="327">
        <v>1180</v>
      </c>
      <c r="N238" s="313">
        <f>D238-D237</f>
        <v>8</v>
      </c>
      <c r="O238" s="327">
        <f>M238-M237</f>
        <v>277</v>
      </c>
      <c r="P238" s="313">
        <f>N238-N237</f>
        <v>5</v>
      </c>
      <c r="Q238" s="313">
        <v>1</v>
      </c>
      <c r="R238" s="313">
        <f>SUM(Q3:Q238)</f>
        <v>5894</v>
      </c>
      <c r="S238" s="313">
        <f>SUM(M3:M238)</f>
        <v>104699</v>
      </c>
    </row>
    <row r="239" ht="22.65" customHeight="1">
      <c r="B239" s="339">
        <v>44121</v>
      </c>
      <c r="C239" s="310">
        <v>103200</v>
      </c>
      <c r="D239" s="311">
        <v>5918</v>
      </c>
      <c r="E239" s="343"/>
      <c r="F239" s="311">
        <v>28592</v>
      </c>
      <c r="G239" s="311">
        <v>21475</v>
      </c>
      <c r="H239" s="325">
        <v>3549</v>
      </c>
      <c r="I239" s="325">
        <v>6920</v>
      </c>
      <c r="J239" s="325"/>
      <c r="K239" s="325"/>
      <c r="L239" s="331"/>
      <c r="M239" s="325">
        <v>697</v>
      </c>
      <c r="N239" s="311">
        <f>D239-D238</f>
        <v>0</v>
      </c>
      <c r="O239" s="325">
        <f>M239-M238</f>
        <v>-483</v>
      </c>
      <c r="P239" s="311">
        <f>N239-N238</f>
        <v>-8</v>
      </c>
      <c r="Q239" s="311">
        <v>2</v>
      </c>
      <c r="R239" s="311">
        <f>SUM(Q3:Q239)</f>
        <v>5896</v>
      </c>
      <c r="S239" s="311">
        <f>SUM(M3:M239)</f>
        <v>105396</v>
      </c>
    </row>
    <row r="240" ht="22.65" customHeight="1">
      <c r="B240" s="339">
        <v>44122</v>
      </c>
      <c r="C240" s="312">
        <v>103200</v>
      </c>
      <c r="D240" s="313">
        <v>5918</v>
      </c>
      <c r="E240" s="342"/>
      <c r="F240" s="313">
        <v>28592</v>
      </c>
      <c r="G240" s="313">
        <v>21475</v>
      </c>
      <c r="H240" s="327">
        <v>3549</v>
      </c>
      <c r="I240" s="327">
        <v>6920</v>
      </c>
      <c r="J240" s="327"/>
      <c r="K240" s="327"/>
      <c r="L240" s="328"/>
      <c r="M240" s="327">
        <v>321</v>
      </c>
      <c r="N240" s="313">
        <f>D240-D239</f>
        <v>0</v>
      </c>
      <c r="O240" s="327">
        <f>M240-M239</f>
        <v>-376</v>
      </c>
      <c r="P240" s="313">
        <f>N240-N239</f>
        <v>0</v>
      </c>
      <c r="Q240" s="313">
        <v>1</v>
      </c>
      <c r="R240" s="313">
        <f>SUM(Q3:Q240)</f>
        <v>5897</v>
      </c>
      <c r="S240" s="313">
        <f>SUM(M3:M240)</f>
        <v>105717</v>
      </c>
    </row>
    <row r="241" ht="22.65" customHeight="1">
      <c r="B241" s="339">
        <v>44123</v>
      </c>
      <c r="C241" s="310">
        <v>103200</v>
      </c>
      <c r="D241" s="311">
        <v>5918</v>
      </c>
      <c r="E241" s="343"/>
      <c r="F241" s="311">
        <v>28592</v>
      </c>
      <c r="G241" s="311">
        <v>21475</v>
      </c>
      <c r="H241" s="325">
        <v>3549</v>
      </c>
      <c r="I241" s="325">
        <v>6920</v>
      </c>
      <c r="J241" s="325"/>
      <c r="K241" s="325"/>
      <c r="L241" s="331"/>
      <c r="M241" s="325">
        <v>771</v>
      </c>
      <c r="N241" s="311">
        <f>D241-D240</f>
        <v>0</v>
      </c>
      <c r="O241" s="325">
        <f>M241-M240</f>
        <v>450</v>
      </c>
      <c r="P241" s="311">
        <f>N241-N240</f>
        <v>0</v>
      </c>
      <c r="Q241" s="311">
        <v>2</v>
      </c>
      <c r="R241" s="311">
        <f>SUM(Q3:Q241)</f>
        <v>5899</v>
      </c>
      <c r="S241" s="311">
        <f>SUM(M3:M241)</f>
        <v>106488</v>
      </c>
    </row>
    <row r="242" ht="22.65" customHeight="1">
      <c r="B242" s="339">
        <v>44124</v>
      </c>
      <c r="C242" s="312">
        <v>106380</v>
      </c>
      <c r="D242" s="313">
        <v>5922</v>
      </c>
      <c r="E242" s="342"/>
      <c r="F242" s="313">
        <v>29497</v>
      </c>
      <c r="G242" s="313">
        <v>21885</v>
      </c>
      <c r="H242" s="327">
        <v>3752</v>
      </c>
      <c r="I242" s="327">
        <v>7424</v>
      </c>
      <c r="J242" s="327"/>
      <c r="K242" s="327"/>
      <c r="L242" s="328"/>
      <c r="M242" s="327">
        <v>1292</v>
      </c>
      <c r="N242" s="313">
        <f>D242-D241</f>
        <v>4</v>
      </c>
      <c r="O242" s="327">
        <f>M242-M241</f>
        <v>521</v>
      </c>
      <c r="P242" s="313">
        <f>N242-N241</f>
        <v>4</v>
      </c>
      <c r="Q242" s="313">
        <v>2</v>
      </c>
      <c r="R242" s="313">
        <f>SUM(Q3:Q242)</f>
        <v>5901</v>
      </c>
      <c r="S242" s="313">
        <f>SUM(M3:M242)</f>
        <v>107780</v>
      </c>
    </row>
    <row r="243" ht="22.65" customHeight="1">
      <c r="B243" s="339">
        <v>44125</v>
      </c>
      <c r="C243" s="310">
        <v>107355</v>
      </c>
      <c r="D243" s="311">
        <v>5929</v>
      </c>
      <c r="E243" s="343"/>
      <c r="F243" s="311">
        <v>29848</v>
      </c>
      <c r="G243" s="311">
        <v>21911</v>
      </c>
      <c r="H243" s="325">
        <v>3819</v>
      </c>
      <c r="I243" s="325">
        <v>7513</v>
      </c>
      <c r="J243" s="325"/>
      <c r="K243" s="325"/>
      <c r="L243" s="331"/>
      <c r="M243" s="325">
        <v>1573</v>
      </c>
      <c r="N243" s="311">
        <f>D243-D242</f>
        <v>7</v>
      </c>
      <c r="O243" s="325">
        <f>M243-M242</f>
        <v>281</v>
      </c>
      <c r="P243" s="311">
        <f>N243-N242</f>
        <v>3</v>
      </c>
      <c r="Q243" s="311">
        <v>2</v>
      </c>
      <c r="R243" s="311">
        <f>SUM(Q4:Q243)</f>
        <v>5903</v>
      </c>
      <c r="S243" s="311">
        <f>SUM(M4:M243)</f>
        <v>109353</v>
      </c>
    </row>
    <row r="244" ht="22.65" customHeight="1">
      <c r="B244" s="339">
        <v>44126</v>
      </c>
      <c r="C244" s="312">
        <v>108969</v>
      </c>
      <c r="D244" s="313">
        <v>5930</v>
      </c>
      <c r="E244" s="342"/>
      <c r="F244" s="313">
        <v>30392</v>
      </c>
      <c r="G244" s="313">
        <v>22187</v>
      </c>
      <c r="H244" s="327">
        <v>3890</v>
      </c>
      <c r="I244" s="327">
        <v>7831</v>
      </c>
      <c r="J244" s="327"/>
      <c r="K244" s="327"/>
      <c r="L244" s="328"/>
      <c r="M244" s="327">
        <v>1668</v>
      </c>
      <c r="N244" s="313">
        <f>D244-D243</f>
        <v>1</v>
      </c>
      <c r="O244" s="327">
        <f>M244-M243</f>
        <v>95</v>
      </c>
      <c r="P244" s="313">
        <f>N244-N243</f>
        <v>-6</v>
      </c>
      <c r="Q244" s="313">
        <v>4</v>
      </c>
      <c r="R244" s="313">
        <f>SUM(Q5:Q244)</f>
        <v>5907</v>
      </c>
      <c r="S244" s="313">
        <f>SUM(M5:M244)</f>
        <v>111021</v>
      </c>
    </row>
    <row r="245" ht="22.65" customHeight="1">
      <c r="B245" s="339">
        <v>44127</v>
      </c>
      <c r="C245" s="310">
        <v>110594</v>
      </c>
      <c r="D245" s="311">
        <v>5933</v>
      </c>
      <c r="E245" s="343"/>
      <c r="F245" s="311">
        <v>30838</v>
      </c>
      <c r="G245" s="311">
        <v>22457</v>
      </c>
      <c r="H245" s="325">
        <v>3985</v>
      </c>
      <c r="I245" s="325">
        <v>8106</v>
      </c>
      <c r="J245" s="325"/>
      <c r="K245" s="325"/>
      <c r="L245" s="331"/>
      <c r="M245" s="325">
        <v>1870</v>
      </c>
      <c r="N245" s="311">
        <f>D245-D244</f>
        <v>3</v>
      </c>
      <c r="O245" s="325">
        <f>M245-M244</f>
        <v>202</v>
      </c>
      <c r="P245" s="311">
        <f>N245-N244</f>
        <v>2</v>
      </c>
      <c r="Q245" s="311">
        <v>2</v>
      </c>
      <c r="R245" s="311">
        <f>SUM(Q6:Q245)</f>
        <v>5909</v>
      </c>
      <c r="S245" s="311">
        <f>SUM(M6:M245)</f>
        <v>112890</v>
      </c>
    </row>
    <row r="246" ht="22.65" customHeight="1">
      <c r="B246" s="339">
        <v>44128</v>
      </c>
      <c r="C246" s="312">
        <v>110594</v>
      </c>
      <c r="D246" s="313">
        <v>5933</v>
      </c>
      <c r="E246" s="342"/>
      <c r="F246" s="313">
        <v>30838</v>
      </c>
      <c r="G246" s="313">
        <v>22457</v>
      </c>
      <c r="H246" s="327">
        <v>3985</v>
      </c>
      <c r="I246" s="327">
        <v>8106</v>
      </c>
      <c r="J246" s="327"/>
      <c r="K246" s="327"/>
      <c r="L246" s="328"/>
      <c r="M246" s="327">
        <v>1478</v>
      </c>
      <c r="N246" s="313">
        <f>D246-D245</f>
        <v>0</v>
      </c>
      <c r="O246" s="327">
        <f>M246-M245</f>
        <v>-392</v>
      </c>
      <c r="P246" s="313">
        <f>N246-N245</f>
        <v>-3</v>
      </c>
      <c r="Q246" s="313">
        <v>0</v>
      </c>
      <c r="R246" s="313">
        <f>SUM(Q7:Q246)</f>
        <v>5909</v>
      </c>
      <c r="S246" s="313">
        <f>SUM(M7:M246)</f>
        <v>114367</v>
      </c>
    </row>
    <row r="247" ht="22.65" customHeight="1">
      <c r="B247" s="339">
        <v>44129</v>
      </c>
      <c r="C247" s="310">
        <v>110594</v>
      </c>
      <c r="D247" s="311">
        <v>5933</v>
      </c>
      <c r="E247" s="343"/>
      <c r="F247" s="311">
        <v>30838</v>
      </c>
      <c r="G247" s="311">
        <v>22457</v>
      </c>
      <c r="H247" s="325">
        <v>3985</v>
      </c>
      <c r="I247" s="325">
        <v>8106</v>
      </c>
      <c r="J247" s="325"/>
      <c r="K247" s="325"/>
      <c r="L247" s="331"/>
      <c r="M247" s="325">
        <v>516</v>
      </c>
      <c r="N247" s="311">
        <f>D247-D246</f>
        <v>0</v>
      </c>
      <c r="O247" s="325">
        <f>M247-M246</f>
        <v>-962</v>
      </c>
      <c r="P247" s="311">
        <f>N247-N246</f>
        <v>0</v>
      </c>
      <c r="Q247" s="311">
        <v>2</v>
      </c>
      <c r="R247" s="311">
        <f>SUM(Q8:Q247)</f>
        <v>5911</v>
      </c>
      <c r="S247" s="311">
        <f>SUM(M8:M247)</f>
        <v>114875</v>
      </c>
    </row>
    <row r="248" ht="22.65" customHeight="1">
      <c r="B248" s="339">
        <v>44130</v>
      </c>
      <c r="C248" s="312">
        <v>110594</v>
      </c>
      <c r="D248" s="313">
        <v>5933</v>
      </c>
      <c r="E248" s="342"/>
      <c r="F248" s="313">
        <v>30838</v>
      </c>
      <c r="G248" s="313">
        <v>22457</v>
      </c>
      <c r="H248" s="327">
        <v>3985</v>
      </c>
      <c r="I248" s="327">
        <v>8106</v>
      </c>
      <c r="J248" s="327"/>
      <c r="K248" s="327"/>
      <c r="L248" s="328"/>
      <c r="M248" s="327">
        <v>922</v>
      </c>
      <c r="N248" s="313">
        <f>D248-D247</f>
        <v>0</v>
      </c>
      <c r="O248" s="327">
        <f>M248-M247</f>
        <v>406</v>
      </c>
      <c r="P248" s="313">
        <f>N248-N247</f>
        <v>0</v>
      </c>
      <c r="Q248" s="313">
        <v>1</v>
      </c>
      <c r="R248" s="313">
        <f>SUM(Q9:Q248)</f>
        <v>5912</v>
      </c>
      <c r="S248" s="313">
        <f>SUM(M9:M248)</f>
        <v>115794</v>
      </c>
    </row>
    <row r="249" ht="22.65" customHeight="1">
      <c r="B249" s="339">
        <v>44131</v>
      </c>
      <c r="C249" s="310">
        <v>115785</v>
      </c>
      <c r="D249" s="311">
        <v>5918</v>
      </c>
      <c r="E249" s="343"/>
      <c r="F249" s="311">
        <v>32516</v>
      </c>
      <c r="G249" s="311">
        <v>23328</v>
      </c>
      <c r="H249" s="325">
        <v>4407</v>
      </c>
      <c r="I249" s="325">
        <v>8652</v>
      </c>
      <c r="J249" s="325"/>
      <c r="K249" s="325"/>
      <c r="L249" s="331"/>
      <c r="M249" s="325">
        <v>0</v>
      </c>
      <c r="N249" s="311">
        <f>D249-D248</f>
        <v>-15</v>
      </c>
      <c r="O249" s="325">
        <f>M249-M248</f>
        <v>-922</v>
      </c>
      <c r="P249" s="311">
        <f>N249-N248</f>
        <v>-15</v>
      </c>
      <c r="Q249" s="311">
        <v>0</v>
      </c>
      <c r="R249" s="311">
        <f>SUM(Q10:Q249)</f>
        <v>5912</v>
      </c>
      <c r="S249" s="311">
        <f>SUM(M10:M249)</f>
        <v>115794</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49"/>
  <sheetViews>
    <sheetView workbookViewId="0" showGridLines="0" defaultGridColor="1"/>
  </sheetViews>
  <sheetFormatPr defaultColWidth="16.3333" defaultRowHeight="20.05" customHeight="1" outlineLevelRow="0" outlineLevelCol="0"/>
  <cols>
    <col min="1" max="1" width="19.0625" style="344" customWidth="1"/>
    <col min="2" max="17" width="16.3516" style="344" customWidth="1"/>
    <col min="18" max="16384" width="16.3516" style="344"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299">
        <v>62</v>
      </c>
      <c r="D3" t="s" s="300">
        <v>63</v>
      </c>
      <c r="E3" t="s" s="299">
        <v>64</v>
      </c>
      <c r="F3" t="s" s="301">
        <v>65</v>
      </c>
      <c r="G3" t="s" s="302">
        <v>66</v>
      </c>
      <c r="H3" t="s" s="303">
        <v>67</v>
      </c>
      <c r="I3" t="s" s="304">
        <v>68</v>
      </c>
      <c r="J3" t="s" s="299">
        <v>71</v>
      </c>
      <c r="K3" t="s" s="300">
        <v>72</v>
      </c>
      <c r="L3" t="s" s="300">
        <v>75</v>
      </c>
      <c r="M3" t="s" s="300">
        <v>76</v>
      </c>
      <c r="N3" t="s" s="299">
        <v>77</v>
      </c>
      <c r="O3" t="s" s="301">
        <v>78</v>
      </c>
      <c r="P3" t="s" s="302">
        <v>79</v>
      </c>
      <c r="Q3" t="s" s="303">
        <v>80</v>
      </c>
    </row>
    <row r="4" ht="22.9" customHeight="1">
      <c r="B4" s="306">
        <v>43861</v>
      </c>
      <c r="C4" s="307">
        <v>1</v>
      </c>
      <c r="D4" s="308">
        <v>0</v>
      </c>
      <c r="E4" s="308">
        <v>0</v>
      </c>
      <c r="F4" s="308">
        <v>0</v>
      </c>
      <c r="G4" s="308">
        <v>0</v>
      </c>
      <c r="H4" s="308">
        <v>0</v>
      </c>
      <c r="I4" s="308">
        <v>0</v>
      </c>
      <c r="J4" s="308">
        <v>0</v>
      </c>
      <c r="K4" s="308">
        <v>0</v>
      </c>
      <c r="L4" s="308">
        <v>0</v>
      </c>
      <c r="M4" s="308">
        <f>SUM(L3:L4)</f>
        <v>0</v>
      </c>
      <c r="N4" s="308">
        <f>SUM(J3:J4)</f>
        <v>0</v>
      </c>
      <c r="O4" s="308">
        <v>0</v>
      </c>
      <c r="P4" s="308">
        <v>0</v>
      </c>
      <c r="Q4" s="308">
        <v>0</v>
      </c>
    </row>
    <row r="5" ht="22.65" customHeight="1">
      <c r="B5" s="309">
        <v>43887</v>
      </c>
      <c r="C5" s="310">
        <v>2</v>
      </c>
      <c r="D5" s="311">
        <v>0</v>
      </c>
      <c r="E5" s="311">
        <v>0</v>
      </c>
      <c r="F5" s="311">
        <v>0</v>
      </c>
      <c r="G5" s="311">
        <v>1</v>
      </c>
      <c r="H5" s="311">
        <v>0</v>
      </c>
      <c r="I5" s="311">
        <v>0</v>
      </c>
      <c r="J5" s="311">
        <v>1</v>
      </c>
      <c r="K5" s="311">
        <f>D5-D4</f>
        <v>0</v>
      </c>
      <c r="L5" s="311">
        <v>0</v>
      </c>
      <c r="M5" s="311">
        <f>SUM(L3:L5)</f>
        <v>0</v>
      </c>
      <c r="N5" s="311">
        <f>SUM(J3:J5)</f>
        <v>1</v>
      </c>
      <c r="O5" s="311">
        <v>0</v>
      </c>
      <c r="P5" s="311">
        <v>1</v>
      </c>
      <c r="Q5" s="311">
        <v>0</v>
      </c>
    </row>
    <row r="6" ht="22.65" customHeight="1">
      <c r="B6" s="309">
        <v>43888</v>
      </c>
      <c r="C6" s="312">
        <v>7</v>
      </c>
      <c r="D6" s="313">
        <v>0</v>
      </c>
      <c r="E6" s="313">
        <v>0</v>
      </c>
      <c r="F6" s="313">
        <v>1</v>
      </c>
      <c r="G6" s="313">
        <v>4</v>
      </c>
      <c r="H6" s="313">
        <v>0</v>
      </c>
      <c r="I6" s="313">
        <v>0</v>
      </c>
      <c r="J6" s="313">
        <v>1</v>
      </c>
      <c r="K6" s="313">
        <f>D6-D5</f>
        <v>0</v>
      </c>
      <c r="L6" s="313">
        <v>0</v>
      </c>
      <c r="M6" s="313">
        <f>SUM(L3:L6)</f>
        <v>0</v>
      </c>
      <c r="N6" s="313">
        <f>SUM(J3:J6)</f>
        <v>2</v>
      </c>
      <c r="O6" s="313">
        <v>1</v>
      </c>
      <c r="P6" s="313">
        <v>0</v>
      </c>
      <c r="Q6" s="313">
        <v>0</v>
      </c>
    </row>
    <row r="7" ht="22.65" customHeight="1">
      <c r="B7" s="309">
        <v>43889</v>
      </c>
      <c r="C7" s="310">
        <v>11</v>
      </c>
      <c r="D7" s="311">
        <v>0</v>
      </c>
      <c r="E7" s="311">
        <v>0</v>
      </c>
      <c r="F7" s="311">
        <v>3</v>
      </c>
      <c r="G7" s="311">
        <v>4</v>
      </c>
      <c r="H7" s="311">
        <v>0</v>
      </c>
      <c r="I7" s="311">
        <v>0</v>
      </c>
      <c r="J7" s="311">
        <v>8</v>
      </c>
      <c r="K7" s="311">
        <f>D7-D6</f>
        <v>0</v>
      </c>
      <c r="L7" s="311">
        <v>0</v>
      </c>
      <c r="M7" s="311">
        <f>SUM(L3:L7)</f>
        <v>0</v>
      </c>
      <c r="N7" s="311">
        <f>SUM(J3:J7)</f>
        <v>10</v>
      </c>
      <c r="O7" s="311">
        <v>2</v>
      </c>
      <c r="P7" s="311">
        <v>3</v>
      </c>
      <c r="Q7" s="311">
        <v>0</v>
      </c>
    </row>
    <row r="8" ht="22.65" customHeight="1">
      <c r="B8" s="309">
        <v>43890</v>
      </c>
      <c r="C8" s="312">
        <v>13</v>
      </c>
      <c r="D8" s="313">
        <v>0</v>
      </c>
      <c r="E8" s="313">
        <v>0</v>
      </c>
      <c r="F8" s="313">
        <v>4</v>
      </c>
      <c r="G8" s="313">
        <v>5</v>
      </c>
      <c r="H8" s="313">
        <v>0</v>
      </c>
      <c r="I8" s="313">
        <v>0</v>
      </c>
      <c r="J8" s="313">
        <v>3</v>
      </c>
      <c r="K8" s="313">
        <f>D8-D7</f>
        <v>0</v>
      </c>
      <c r="L8" s="313">
        <v>0</v>
      </c>
      <c r="M8" s="313">
        <f>SUM(L3:L8)</f>
        <v>0</v>
      </c>
      <c r="N8" s="313">
        <f>SUM(J3:J8)</f>
        <v>13</v>
      </c>
      <c r="O8" s="313">
        <v>0</v>
      </c>
      <c r="P8" s="313">
        <v>2</v>
      </c>
      <c r="Q8" s="313">
        <v>0</v>
      </c>
    </row>
    <row r="9" ht="22.65" customHeight="1">
      <c r="B9" s="309">
        <v>43891</v>
      </c>
      <c r="C9" s="310">
        <v>14</v>
      </c>
      <c r="D9" s="311">
        <v>0</v>
      </c>
      <c r="E9" s="311">
        <v>0</v>
      </c>
      <c r="F9" s="311">
        <v>4</v>
      </c>
      <c r="G9" s="311">
        <v>6</v>
      </c>
      <c r="H9" s="311">
        <v>0</v>
      </c>
      <c r="I9" s="311">
        <v>0</v>
      </c>
      <c r="J9" s="311">
        <v>0</v>
      </c>
      <c r="K9" s="311">
        <f>D9-D8</f>
        <v>0</v>
      </c>
      <c r="L9" s="311">
        <v>0</v>
      </c>
      <c r="M9" s="311">
        <f>SUM(L3:L9)</f>
        <v>0</v>
      </c>
      <c r="N9" s="311">
        <f>SUM(J3:J9)</f>
        <v>13</v>
      </c>
      <c r="O9" s="311">
        <v>0</v>
      </c>
      <c r="P9" s="311">
        <v>0</v>
      </c>
      <c r="Q9" s="311">
        <v>0</v>
      </c>
    </row>
    <row r="10" ht="22.65" customHeight="1">
      <c r="B10" s="309">
        <v>43892</v>
      </c>
      <c r="C10" s="312">
        <v>15</v>
      </c>
      <c r="D10" s="313">
        <v>0</v>
      </c>
      <c r="E10" s="313">
        <v>0</v>
      </c>
      <c r="F10" s="313">
        <v>5</v>
      </c>
      <c r="G10" s="313">
        <v>6</v>
      </c>
      <c r="H10" s="313">
        <v>0</v>
      </c>
      <c r="I10" s="313">
        <v>0</v>
      </c>
      <c r="J10" s="313">
        <v>5</v>
      </c>
      <c r="K10" s="313">
        <f>D10-D9</f>
        <v>0</v>
      </c>
      <c r="L10" s="313">
        <v>0</v>
      </c>
      <c r="M10" s="313">
        <f>SUM(L3:L10)</f>
        <v>0</v>
      </c>
      <c r="N10" s="313">
        <f>SUM(J3:J10)</f>
        <v>18</v>
      </c>
      <c r="O10" s="313">
        <v>1</v>
      </c>
      <c r="P10" s="313">
        <v>3</v>
      </c>
      <c r="Q10" s="313">
        <v>0</v>
      </c>
    </row>
    <row r="11" ht="22.65" customHeight="1">
      <c r="B11" s="309">
        <v>43893</v>
      </c>
      <c r="C11" s="310">
        <v>30</v>
      </c>
      <c r="D11" s="311">
        <v>0</v>
      </c>
      <c r="E11" s="311">
        <v>0</v>
      </c>
      <c r="F11" s="311">
        <v>15</v>
      </c>
      <c r="G11" s="311">
        <v>9</v>
      </c>
      <c r="H11" s="311">
        <v>0</v>
      </c>
      <c r="I11" s="311">
        <v>1</v>
      </c>
      <c r="J11" s="311">
        <v>13</v>
      </c>
      <c r="K11" s="311">
        <f>D11-D10</f>
        <v>0</v>
      </c>
      <c r="L11" s="311">
        <v>0</v>
      </c>
      <c r="M11" s="311">
        <f>SUM(L3:L11)</f>
        <v>0</v>
      </c>
      <c r="N11" s="311">
        <f>SUM(J3:J11)</f>
        <v>31</v>
      </c>
      <c r="O11" s="311">
        <v>10</v>
      </c>
      <c r="P11" s="311">
        <v>2</v>
      </c>
      <c r="Q11" s="311">
        <v>0</v>
      </c>
    </row>
    <row r="12" ht="22.65" customHeight="1">
      <c r="B12" s="309">
        <v>43894</v>
      </c>
      <c r="C12" s="312">
        <v>52</v>
      </c>
      <c r="D12" s="313">
        <v>0</v>
      </c>
      <c r="E12" s="313">
        <v>0</v>
      </c>
      <c r="F12" s="313">
        <v>31</v>
      </c>
      <c r="G12" s="313">
        <v>11</v>
      </c>
      <c r="H12" s="313">
        <v>1</v>
      </c>
      <c r="I12" s="313">
        <v>2</v>
      </c>
      <c r="J12" s="313">
        <v>30</v>
      </c>
      <c r="K12" s="313">
        <f>D12-D11</f>
        <v>0</v>
      </c>
      <c r="L12" s="313">
        <v>0</v>
      </c>
      <c r="M12" s="313">
        <f>SUM(L3:L12)</f>
        <v>0</v>
      </c>
      <c r="N12" s="313">
        <f>SUM(J3:J12)</f>
        <v>61</v>
      </c>
      <c r="O12" s="313">
        <v>21</v>
      </c>
      <c r="P12" s="313">
        <v>1</v>
      </c>
      <c r="Q12" s="313">
        <v>1</v>
      </c>
    </row>
    <row r="13" ht="22.65" customHeight="1">
      <c r="B13" s="309">
        <v>43895</v>
      </c>
      <c r="C13" s="310">
        <v>94</v>
      </c>
      <c r="D13" s="311">
        <v>0</v>
      </c>
      <c r="E13" s="311">
        <v>0</v>
      </c>
      <c r="F13" s="311">
        <v>59</v>
      </c>
      <c r="G13" s="311">
        <v>12</v>
      </c>
      <c r="H13" s="311">
        <v>1</v>
      </c>
      <c r="I13" s="311">
        <v>9</v>
      </c>
      <c r="J13" s="311">
        <v>25</v>
      </c>
      <c r="K13" s="311">
        <f>D13-D12</f>
        <v>0</v>
      </c>
      <c r="L13" s="311">
        <v>0</v>
      </c>
      <c r="M13" s="311">
        <f>SUM(L3:L13)</f>
        <v>0</v>
      </c>
      <c r="N13" s="311">
        <f>SUM(J3:J13)</f>
        <v>86</v>
      </c>
      <c r="O13" s="311">
        <v>22</v>
      </c>
      <c r="P13" s="311">
        <v>1</v>
      </c>
      <c r="Q13" s="311">
        <v>0</v>
      </c>
    </row>
    <row r="14" ht="22.65" customHeight="1">
      <c r="B14" s="309">
        <v>43896</v>
      </c>
      <c r="C14" s="312">
        <v>137</v>
      </c>
      <c r="D14" s="313">
        <v>0</v>
      </c>
      <c r="E14" s="313">
        <v>0</v>
      </c>
      <c r="F14" s="313">
        <v>80</v>
      </c>
      <c r="G14" s="313">
        <v>14</v>
      </c>
      <c r="H14" s="313">
        <v>1</v>
      </c>
      <c r="I14" s="313">
        <v>14</v>
      </c>
      <c r="J14" s="313">
        <v>59</v>
      </c>
      <c r="K14" s="313">
        <f>D14-D13</f>
        <v>0</v>
      </c>
      <c r="L14" s="313">
        <v>0</v>
      </c>
      <c r="M14" s="313">
        <f>SUM(L3:L14)</f>
        <v>0</v>
      </c>
      <c r="N14" s="313">
        <f>SUM(J3:J14)</f>
        <v>145</v>
      </c>
      <c r="O14" s="313">
        <v>36</v>
      </c>
      <c r="P14" s="313">
        <v>1</v>
      </c>
      <c r="Q14" s="313">
        <v>0</v>
      </c>
    </row>
    <row r="15" ht="22.65" customHeight="1">
      <c r="B15" s="309">
        <v>43897</v>
      </c>
      <c r="C15" s="310">
        <v>162</v>
      </c>
      <c r="D15" s="311">
        <v>0</v>
      </c>
      <c r="E15" s="311">
        <v>0</v>
      </c>
      <c r="F15" s="311">
        <v>102</v>
      </c>
      <c r="G15" s="311">
        <v>14</v>
      </c>
      <c r="H15" s="311">
        <v>1</v>
      </c>
      <c r="I15" s="311">
        <v>17</v>
      </c>
      <c r="J15" s="311">
        <v>33</v>
      </c>
      <c r="K15" s="311">
        <f>D15-D14</f>
        <v>0</v>
      </c>
      <c r="L15" s="311">
        <v>0</v>
      </c>
      <c r="M15" s="311">
        <f>SUM(L3:L15)</f>
        <v>0</v>
      </c>
      <c r="N15" s="311">
        <f>SUM(J3:J15)</f>
        <v>178</v>
      </c>
      <c r="O15" s="311">
        <v>21</v>
      </c>
      <c r="P15" s="311">
        <v>5</v>
      </c>
      <c r="Q15" s="311">
        <v>1</v>
      </c>
    </row>
    <row r="16" ht="22.65" customHeight="1">
      <c r="B16" s="309">
        <v>43898</v>
      </c>
      <c r="C16" s="312">
        <v>203</v>
      </c>
      <c r="D16" s="313">
        <v>0</v>
      </c>
      <c r="E16" s="313">
        <v>0</v>
      </c>
      <c r="F16" s="313">
        <v>115</v>
      </c>
      <c r="G16" s="313">
        <v>26</v>
      </c>
      <c r="H16" s="313">
        <v>4</v>
      </c>
      <c r="I16" s="313">
        <v>22</v>
      </c>
      <c r="J16" s="313">
        <v>46</v>
      </c>
      <c r="K16" s="313">
        <f>D16-D15</f>
        <v>0</v>
      </c>
      <c r="L16" s="313">
        <v>0</v>
      </c>
      <c r="M16" s="313">
        <f>SUM(L3:L16)</f>
        <v>0</v>
      </c>
      <c r="N16" s="313">
        <f>SUM(J3:J16)</f>
        <v>224</v>
      </c>
      <c r="O16" s="313">
        <v>29</v>
      </c>
      <c r="P16" s="313">
        <v>11</v>
      </c>
      <c r="Q16" s="313">
        <v>2</v>
      </c>
    </row>
    <row r="17" ht="22.65" customHeight="1">
      <c r="B17" s="309">
        <v>43899</v>
      </c>
      <c r="C17" s="310">
        <v>259</v>
      </c>
      <c r="D17" s="311">
        <v>0</v>
      </c>
      <c r="E17" s="311">
        <v>1</v>
      </c>
      <c r="F17" s="311">
        <v>147</v>
      </c>
      <c r="G17" s="311">
        <v>33</v>
      </c>
      <c r="H17" s="311">
        <v>4</v>
      </c>
      <c r="I17" s="311">
        <v>22</v>
      </c>
      <c r="J17" s="311">
        <v>101</v>
      </c>
      <c r="K17" s="311">
        <f>D17-D16</f>
        <v>0</v>
      </c>
      <c r="L17" s="311">
        <v>0</v>
      </c>
      <c r="M17" s="311">
        <f>SUM(L3:L17)</f>
        <v>0</v>
      </c>
      <c r="N17" s="311">
        <f>SUM(J3:J17)</f>
        <v>325</v>
      </c>
      <c r="O17" s="311">
        <v>64</v>
      </c>
      <c r="P17" s="311">
        <v>15</v>
      </c>
      <c r="Q17" s="311">
        <v>0</v>
      </c>
    </row>
    <row r="18" ht="24.15" customHeight="1">
      <c r="B18" s="314">
        <v>43900</v>
      </c>
      <c r="C18" s="315">
        <v>355</v>
      </c>
      <c r="D18" s="316">
        <v>0</v>
      </c>
      <c r="E18" s="316">
        <v>1</v>
      </c>
      <c r="F18" s="316">
        <v>207</v>
      </c>
      <c r="G18" s="316">
        <v>48</v>
      </c>
      <c r="H18" s="316">
        <v>5</v>
      </c>
      <c r="I18" s="316">
        <v>25</v>
      </c>
      <c r="J18" s="313">
        <v>98</v>
      </c>
      <c r="K18" s="313">
        <f>D18-D17</f>
        <v>0</v>
      </c>
      <c r="L18" s="313">
        <v>0</v>
      </c>
      <c r="M18" s="313">
        <f>SUM(L3:L18)</f>
        <v>0</v>
      </c>
      <c r="N18" s="313">
        <f>SUM(J3:J18)</f>
        <v>423</v>
      </c>
      <c r="O18" s="313">
        <v>26</v>
      </c>
      <c r="P18" s="313">
        <v>13</v>
      </c>
      <c r="Q18" s="313">
        <v>0</v>
      </c>
    </row>
    <row r="19" ht="25.65" customHeight="1">
      <c r="B19" s="317">
        <v>43901</v>
      </c>
      <c r="C19" s="318">
        <v>497</v>
      </c>
      <c r="D19" s="319">
        <v>1</v>
      </c>
      <c r="E19" s="319">
        <v>1</v>
      </c>
      <c r="F19" s="319">
        <v>233</v>
      </c>
      <c r="G19" s="319">
        <v>85</v>
      </c>
      <c r="H19" s="319">
        <v>7</v>
      </c>
      <c r="I19" s="320">
        <v>60</v>
      </c>
      <c r="J19" s="321">
        <v>196</v>
      </c>
      <c r="K19" s="311">
        <f>D19-D18</f>
        <v>1</v>
      </c>
      <c r="L19" s="311">
        <v>1</v>
      </c>
      <c r="M19" s="311">
        <f>SUM(L3:L19)</f>
        <v>1</v>
      </c>
      <c r="N19" s="311">
        <f>SUM(J3:J19)</f>
        <v>619</v>
      </c>
      <c r="O19" s="311">
        <v>32</v>
      </c>
      <c r="P19" s="311">
        <v>57</v>
      </c>
      <c r="Q19" s="311">
        <v>0</v>
      </c>
    </row>
    <row r="20" ht="24.15" customHeight="1">
      <c r="B20" s="322">
        <v>43902</v>
      </c>
      <c r="C20" s="323">
        <v>684</v>
      </c>
      <c r="D20" s="324">
        <v>1</v>
      </c>
      <c r="E20" s="324">
        <v>1</v>
      </c>
      <c r="F20" s="324">
        <v>267</v>
      </c>
      <c r="G20" s="324">
        <v>116</v>
      </c>
      <c r="H20" s="324">
        <v>8</v>
      </c>
      <c r="I20" s="324">
        <v>98</v>
      </c>
      <c r="J20" s="313">
        <v>151</v>
      </c>
      <c r="K20" s="313">
        <f>D20-D19</f>
        <v>0</v>
      </c>
      <c r="L20" s="313">
        <v>0</v>
      </c>
      <c r="M20" s="313">
        <f>SUM(L3:L20)</f>
        <v>1</v>
      </c>
      <c r="N20" s="313">
        <f>SUM(J3:J20)</f>
        <v>770</v>
      </c>
      <c r="O20" s="313">
        <v>42</v>
      </c>
      <c r="P20" s="313">
        <v>19</v>
      </c>
      <c r="Q20" s="313">
        <v>3</v>
      </c>
    </row>
    <row r="21" ht="22.65" customHeight="1">
      <c r="B21" s="309">
        <v>43903</v>
      </c>
      <c r="C21" s="310">
        <v>800</v>
      </c>
      <c r="D21" s="311">
        <v>1</v>
      </c>
      <c r="E21" s="311">
        <v>1</v>
      </c>
      <c r="F21" s="311">
        <v>309</v>
      </c>
      <c r="G21" s="311">
        <v>134</v>
      </c>
      <c r="H21" s="311">
        <v>8</v>
      </c>
      <c r="I21" s="325">
        <v>129</v>
      </c>
      <c r="J21" s="325">
        <v>152</v>
      </c>
      <c r="K21" s="311">
        <f>D21-D20</f>
        <v>0</v>
      </c>
      <c r="L21" s="311">
        <v>1</v>
      </c>
      <c r="M21" s="311">
        <f>SUM(L3:L21)</f>
        <v>2</v>
      </c>
      <c r="N21" s="311">
        <f>SUM(J3:J21)</f>
        <v>922</v>
      </c>
      <c r="O21" s="311">
        <v>31</v>
      </c>
      <c r="P21" s="311">
        <v>19</v>
      </c>
      <c r="Q21" s="311">
        <v>2</v>
      </c>
    </row>
    <row r="22" ht="22.65" customHeight="1">
      <c r="B22" s="326">
        <v>43904</v>
      </c>
      <c r="C22" s="312">
        <v>924</v>
      </c>
      <c r="D22" s="313">
        <v>2</v>
      </c>
      <c r="E22" s="313">
        <v>1</v>
      </c>
      <c r="F22" s="313">
        <v>341</v>
      </c>
      <c r="G22" s="313">
        <v>155</v>
      </c>
      <c r="H22" s="327">
        <v>9</v>
      </c>
      <c r="I22" s="327">
        <v>170</v>
      </c>
      <c r="J22" s="327">
        <v>71</v>
      </c>
      <c r="K22" s="313">
        <f>D22-D21</f>
        <v>1</v>
      </c>
      <c r="L22" s="313">
        <v>1</v>
      </c>
      <c r="M22" s="313">
        <f>SUM(L3:L22)</f>
        <v>3</v>
      </c>
      <c r="N22" s="313">
        <f>SUM(J3:J22)</f>
        <v>993</v>
      </c>
      <c r="O22" s="313">
        <v>18</v>
      </c>
      <c r="P22" s="313">
        <v>5</v>
      </c>
      <c r="Q22" s="313">
        <v>0</v>
      </c>
    </row>
    <row r="23" ht="22.65" customHeight="1">
      <c r="B23" s="329">
        <v>43905</v>
      </c>
      <c r="C23" s="330">
        <v>992</v>
      </c>
      <c r="D23" s="311">
        <v>3</v>
      </c>
      <c r="E23" s="311">
        <v>1</v>
      </c>
      <c r="F23" s="311">
        <v>359</v>
      </c>
      <c r="G23" s="311">
        <v>159</v>
      </c>
      <c r="H23" s="325">
        <v>9</v>
      </c>
      <c r="I23" s="325">
        <v>197</v>
      </c>
      <c r="J23" s="325">
        <v>69</v>
      </c>
      <c r="K23" s="311">
        <f>D23-D22</f>
        <v>1</v>
      </c>
      <c r="L23" s="311">
        <v>2</v>
      </c>
      <c r="M23" s="311">
        <f>SUM(L3:L23)</f>
        <v>5</v>
      </c>
      <c r="N23" s="311">
        <f>SUM(J3:J23)</f>
        <v>1062</v>
      </c>
      <c r="O23" s="311">
        <v>17</v>
      </c>
      <c r="P23" s="311">
        <v>18</v>
      </c>
      <c r="Q23" s="311">
        <v>0</v>
      </c>
    </row>
    <row r="24" ht="24.15" customHeight="1">
      <c r="B24" s="332">
        <v>43906</v>
      </c>
      <c r="C24" s="312">
        <v>1059</v>
      </c>
      <c r="D24" s="313">
        <v>7</v>
      </c>
      <c r="E24" s="313">
        <v>1</v>
      </c>
      <c r="F24" s="313">
        <v>377</v>
      </c>
      <c r="G24" s="313">
        <v>176</v>
      </c>
      <c r="H24" s="327">
        <v>9</v>
      </c>
      <c r="I24" s="327">
        <v>201</v>
      </c>
      <c r="J24" s="327">
        <v>83</v>
      </c>
      <c r="K24" s="313">
        <f>D24-D23</f>
        <v>4</v>
      </c>
      <c r="L24" s="313">
        <v>2</v>
      </c>
      <c r="M24" s="313">
        <f>SUM(L3:L24)</f>
        <v>7</v>
      </c>
      <c r="N24" s="313">
        <f>SUM(J3:J24)</f>
        <v>1145</v>
      </c>
      <c r="O24" s="313">
        <v>34</v>
      </c>
      <c r="P24" s="313">
        <v>6</v>
      </c>
      <c r="Q24" s="313">
        <v>0</v>
      </c>
    </row>
    <row r="25" ht="25.65" customHeight="1">
      <c r="B25" s="333">
        <v>43907</v>
      </c>
      <c r="C25" s="334">
        <v>1167</v>
      </c>
      <c r="D25" s="311">
        <v>8</v>
      </c>
      <c r="E25" s="311">
        <v>1</v>
      </c>
      <c r="F25" s="311">
        <v>410</v>
      </c>
      <c r="G25" s="311">
        <v>179</v>
      </c>
      <c r="H25" s="325">
        <v>12</v>
      </c>
      <c r="I25" s="325">
        <v>207</v>
      </c>
      <c r="J25" s="325">
        <v>119</v>
      </c>
      <c r="K25" s="311">
        <f>D25-D24</f>
        <v>1</v>
      </c>
      <c r="L25" s="311">
        <v>1</v>
      </c>
      <c r="M25" s="311">
        <f>SUM(L3:L25)</f>
        <v>8</v>
      </c>
      <c r="N25" s="311">
        <f>SUM(J3:J25)</f>
        <v>1264</v>
      </c>
      <c r="O25" s="311">
        <v>35</v>
      </c>
      <c r="P25" s="311">
        <v>13</v>
      </c>
      <c r="Q25" s="311">
        <v>16</v>
      </c>
    </row>
    <row r="26" ht="25.65" customHeight="1">
      <c r="B26" s="333">
        <v>43908</v>
      </c>
      <c r="C26" s="335">
        <v>1279</v>
      </c>
      <c r="D26" s="313">
        <v>10</v>
      </c>
      <c r="E26" s="313">
        <v>1</v>
      </c>
      <c r="F26" s="313">
        <v>446</v>
      </c>
      <c r="G26" s="313">
        <v>199</v>
      </c>
      <c r="H26" s="327">
        <v>23</v>
      </c>
      <c r="I26" s="327">
        <v>209</v>
      </c>
      <c r="J26" s="327">
        <v>145</v>
      </c>
      <c r="K26" s="313">
        <f>D26-D25</f>
        <v>2</v>
      </c>
      <c r="L26" s="313">
        <v>6</v>
      </c>
      <c r="M26" s="313">
        <f>SUM(L3:L26)</f>
        <v>14</v>
      </c>
      <c r="N26" s="313">
        <f>SUM(J3:J26)</f>
        <v>1409</v>
      </c>
      <c r="O26" s="313">
        <v>58</v>
      </c>
      <c r="P26" s="313">
        <v>10</v>
      </c>
      <c r="Q26" s="313">
        <v>3</v>
      </c>
    </row>
    <row r="27" ht="24.15" customHeight="1">
      <c r="B27" s="336">
        <v>43909</v>
      </c>
      <c r="C27" s="310">
        <v>1423</v>
      </c>
      <c r="D27" s="311">
        <v>10</v>
      </c>
      <c r="E27" s="311">
        <v>16</v>
      </c>
      <c r="F27" s="311">
        <v>501</v>
      </c>
      <c r="G27" s="311">
        <v>207</v>
      </c>
      <c r="H27" s="325">
        <v>27</v>
      </c>
      <c r="I27" s="325">
        <v>216</v>
      </c>
      <c r="J27" s="325">
        <v>143</v>
      </c>
      <c r="K27" s="311">
        <f>D27-D26</f>
        <v>0</v>
      </c>
      <c r="L27" s="311">
        <v>7</v>
      </c>
      <c r="M27" s="311">
        <f>SUM(L3:L27)</f>
        <v>21</v>
      </c>
      <c r="N27" s="311">
        <f>SUM(J3:J27)</f>
        <v>1552</v>
      </c>
      <c r="O27" s="311">
        <v>66</v>
      </c>
      <c r="P27" s="311">
        <v>14</v>
      </c>
      <c r="Q27" s="311">
        <v>9</v>
      </c>
    </row>
    <row r="28" ht="22.65" customHeight="1">
      <c r="B28" s="309">
        <v>43910</v>
      </c>
      <c r="C28" s="312">
        <v>1623</v>
      </c>
      <c r="D28" s="313">
        <v>11</v>
      </c>
      <c r="E28" s="313">
        <v>16</v>
      </c>
      <c r="F28" s="313">
        <v>606</v>
      </c>
      <c r="G28" s="313">
        <v>228</v>
      </c>
      <c r="H28" s="327">
        <v>33</v>
      </c>
      <c r="I28" s="327">
        <v>220</v>
      </c>
      <c r="J28" s="327">
        <v>180</v>
      </c>
      <c r="K28" s="313">
        <f>D28-D27</f>
        <v>1</v>
      </c>
      <c r="L28" s="313">
        <v>9</v>
      </c>
      <c r="M28" s="313">
        <f>SUM(L3:L28)</f>
        <v>30</v>
      </c>
      <c r="N28" s="313">
        <f>SUM(J3:J28)</f>
        <v>1732</v>
      </c>
      <c r="O28" s="313">
        <v>84</v>
      </c>
      <c r="P28" s="313">
        <v>23</v>
      </c>
      <c r="Q28" s="313">
        <v>5</v>
      </c>
    </row>
    <row r="29" ht="22.65" customHeight="1">
      <c r="B29" s="309">
        <v>43911</v>
      </c>
      <c r="C29" s="310">
        <v>1746</v>
      </c>
      <c r="D29" s="311">
        <v>20</v>
      </c>
      <c r="E29" s="311">
        <v>16</v>
      </c>
      <c r="F29" s="311">
        <v>661</v>
      </c>
      <c r="G29" s="311">
        <v>242</v>
      </c>
      <c r="H29" s="325">
        <v>41</v>
      </c>
      <c r="I29" s="325">
        <v>223</v>
      </c>
      <c r="J29" s="325">
        <v>136</v>
      </c>
      <c r="K29" s="311">
        <f>D29-D28</f>
        <v>9</v>
      </c>
      <c r="L29" s="311">
        <v>8</v>
      </c>
      <c r="M29" s="311">
        <f>SUM(L3:L29)</f>
        <v>38</v>
      </c>
      <c r="N29" s="311">
        <f>SUM(J3:J29)</f>
        <v>1868</v>
      </c>
      <c r="O29" s="311">
        <v>71</v>
      </c>
      <c r="P29" s="311">
        <v>8</v>
      </c>
      <c r="Q29" s="311">
        <v>0</v>
      </c>
    </row>
    <row r="30" ht="24.15" customHeight="1">
      <c r="B30" s="337">
        <v>43912</v>
      </c>
      <c r="C30" s="312">
        <v>1906</v>
      </c>
      <c r="D30" s="313">
        <v>21</v>
      </c>
      <c r="E30" s="313">
        <v>16</v>
      </c>
      <c r="F30" s="313">
        <v>760</v>
      </c>
      <c r="G30" s="313">
        <v>250</v>
      </c>
      <c r="H30" s="327">
        <v>42</v>
      </c>
      <c r="I30" s="327">
        <v>228</v>
      </c>
      <c r="J30" s="327">
        <v>118</v>
      </c>
      <c r="K30" s="313">
        <f>D30-D29</f>
        <v>1</v>
      </c>
      <c r="L30" s="313">
        <v>11</v>
      </c>
      <c r="M30" s="313">
        <f>SUM(L3:L30)</f>
        <v>49</v>
      </c>
      <c r="N30" s="313">
        <f>SUM(J3:J30)</f>
        <v>1986</v>
      </c>
      <c r="O30" s="313">
        <v>59</v>
      </c>
      <c r="P30" s="313">
        <v>4</v>
      </c>
      <c r="Q30" s="313">
        <v>0</v>
      </c>
    </row>
    <row r="31" ht="25.65" customHeight="1">
      <c r="B31" s="333">
        <v>43913</v>
      </c>
      <c r="C31" s="334">
        <v>2016</v>
      </c>
      <c r="D31" s="311">
        <v>25</v>
      </c>
      <c r="E31" s="311">
        <v>16</v>
      </c>
      <c r="F31" s="311">
        <v>816</v>
      </c>
      <c r="G31" s="311">
        <v>254</v>
      </c>
      <c r="H31" s="325">
        <v>42</v>
      </c>
      <c r="I31" s="325">
        <v>231</v>
      </c>
      <c r="J31" s="325">
        <v>182</v>
      </c>
      <c r="K31" s="311">
        <f>D31-D30</f>
        <v>4</v>
      </c>
      <c r="L31" s="311">
        <v>11</v>
      </c>
      <c r="M31" s="311">
        <f>SUM(L3:L31)</f>
        <v>60</v>
      </c>
      <c r="N31" s="311">
        <f>SUM(J3:J31)</f>
        <v>2168</v>
      </c>
      <c r="O31" s="311">
        <v>99</v>
      </c>
      <c r="P31" s="311">
        <v>9</v>
      </c>
      <c r="Q31" s="311">
        <v>6</v>
      </c>
    </row>
    <row r="32" ht="24.15" customHeight="1">
      <c r="B32" s="338">
        <v>43914</v>
      </c>
      <c r="C32" s="312">
        <v>2272</v>
      </c>
      <c r="D32" s="313">
        <v>36</v>
      </c>
      <c r="E32" s="313">
        <v>16</v>
      </c>
      <c r="F32" s="313">
        <v>959</v>
      </c>
      <c r="G32" s="313">
        <v>265</v>
      </c>
      <c r="H32" s="327">
        <v>48</v>
      </c>
      <c r="I32" s="327">
        <v>238</v>
      </c>
      <c r="J32" s="327">
        <v>230</v>
      </c>
      <c r="K32" s="313">
        <f>D32-D31</f>
        <v>11</v>
      </c>
      <c r="L32" s="313">
        <v>21</v>
      </c>
      <c r="M32" s="313">
        <f>SUM(L3:L32)</f>
        <v>81</v>
      </c>
      <c r="N32" s="313">
        <f>SUM(J3:J32)</f>
        <v>2398</v>
      </c>
      <c r="O32" s="313">
        <v>105</v>
      </c>
      <c r="P32" s="313">
        <v>10</v>
      </c>
      <c r="Q32" s="313">
        <v>11</v>
      </c>
    </row>
    <row r="33" ht="22.65" customHeight="1">
      <c r="B33" s="339">
        <v>43915</v>
      </c>
      <c r="C33" s="310">
        <v>2510</v>
      </c>
      <c r="D33" s="311">
        <v>42</v>
      </c>
      <c r="E33" s="311">
        <v>16</v>
      </c>
      <c r="F33" s="311">
        <v>1070</v>
      </c>
      <c r="G33" s="311">
        <v>275</v>
      </c>
      <c r="H33" s="325">
        <v>58</v>
      </c>
      <c r="I33" s="325">
        <v>246</v>
      </c>
      <c r="J33" s="325">
        <v>314</v>
      </c>
      <c r="K33" s="311">
        <f>D33-D32</f>
        <v>6</v>
      </c>
      <c r="L33" s="311">
        <v>22</v>
      </c>
      <c r="M33" s="311">
        <f>SUM(L3:L33)</f>
        <v>103</v>
      </c>
      <c r="N33" s="311">
        <f>SUM(J3:J33)</f>
        <v>2712</v>
      </c>
      <c r="O33" s="311">
        <v>154</v>
      </c>
      <c r="P33" s="311">
        <v>19</v>
      </c>
      <c r="Q33" s="311">
        <v>8</v>
      </c>
    </row>
    <row r="34" ht="24.15" customHeight="1">
      <c r="B34" s="340">
        <v>43916</v>
      </c>
      <c r="C34" s="312">
        <v>2806</v>
      </c>
      <c r="D34" s="313">
        <v>66</v>
      </c>
      <c r="E34" s="313">
        <v>16</v>
      </c>
      <c r="F34" s="313">
        <v>1216</v>
      </c>
      <c r="G34" s="313">
        <v>297</v>
      </c>
      <c r="H34" s="327">
        <v>66</v>
      </c>
      <c r="I34" s="327">
        <v>256</v>
      </c>
      <c r="J34" s="327">
        <v>286</v>
      </c>
      <c r="K34" s="313">
        <f>D34-D33</f>
        <v>24</v>
      </c>
      <c r="L34" s="313">
        <v>31</v>
      </c>
      <c r="M34" s="313">
        <f>SUM(L3:L34)</f>
        <v>134</v>
      </c>
      <c r="N34" s="313">
        <f>SUM(J3:J34)</f>
        <v>2998</v>
      </c>
      <c r="O34" s="313">
        <v>132</v>
      </c>
      <c r="P34" s="313">
        <v>20</v>
      </c>
      <c r="Q34" s="313">
        <v>6</v>
      </c>
    </row>
    <row r="35" ht="25.65" customHeight="1">
      <c r="B35" s="341">
        <v>43917</v>
      </c>
      <c r="C35" s="334">
        <v>3046</v>
      </c>
      <c r="D35" s="311">
        <v>92</v>
      </c>
      <c r="E35" s="311">
        <v>16</v>
      </c>
      <c r="F35" s="311">
        <v>1300</v>
      </c>
      <c r="G35" s="311">
        <v>317</v>
      </c>
      <c r="H35" s="325">
        <v>68</v>
      </c>
      <c r="I35" s="325">
        <v>263</v>
      </c>
      <c r="J35" s="325">
        <v>365</v>
      </c>
      <c r="K35" s="311">
        <f>D35-D34</f>
        <v>26</v>
      </c>
      <c r="L35" s="311">
        <v>32</v>
      </c>
      <c r="M35" s="311">
        <f>SUM(L3:L35)</f>
        <v>166</v>
      </c>
      <c r="N35" s="311">
        <f>SUM(J3:J35)</f>
        <v>3363</v>
      </c>
      <c r="O35" s="311">
        <v>176</v>
      </c>
      <c r="P35" s="311">
        <v>18</v>
      </c>
      <c r="Q35" s="311">
        <v>6</v>
      </c>
    </row>
    <row r="36" ht="24.15" customHeight="1">
      <c r="B36" s="338">
        <v>43918</v>
      </c>
      <c r="C36" s="312">
        <v>3447</v>
      </c>
      <c r="D36" s="313">
        <v>102</v>
      </c>
      <c r="E36" s="313">
        <v>16</v>
      </c>
      <c r="F36" s="313">
        <v>1500</v>
      </c>
      <c r="G36" s="313">
        <v>330</v>
      </c>
      <c r="H36" s="327">
        <v>75</v>
      </c>
      <c r="I36" s="327">
        <v>271</v>
      </c>
      <c r="J36" s="327">
        <v>300</v>
      </c>
      <c r="K36" s="313">
        <f>D36-D35</f>
        <v>10</v>
      </c>
      <c r="L36" s="313">
        <v>35</v>
      </c>
      <c r="M36" s="313">
        <f>SUM(L3:L36)</f>
        <v>201</v>
      </c>
      <c r="N36" s="313">
        <f>SUM(J3:J36)</f>
        <v>3663</v>
      </c>
      <c r="O36" s="313">
        <v>147</v>
      </c>
      <c r="P36" s="313">
        <v>25</v>
      </c>
      <c r="Q36" s="313">
        <v>8</v>
      </c>
    </row>
    <row r="37" ht="22.65" customHeight="1">
      <c r="B37" s="339">
        <v>43919</v>
      </c>
      <c r="C37" s="310">
        <v>3700</v>
      </c>
      <c r="D37" s="311">
        <v>110</v>
      </c>
      <c r="E37" s="311">
        <v>16</v>
      </c>
      <c r="F37" s="311">
        <v>1700</v>
      </c>
      <c r="G37" s="311">
        <v>351</v>
      </c>
      <c r="H37" s="325">
        <v>77</v>
      </c>
      <c r="I37" s="325">
        <v>275</v>
      </c>
      <c r="J37" s="325">
        <v>280</v>
      </c>
      <c r="K37" s="311">
        <f>D37-D36</f>
        <v>8</v>
      </c>
      <c r="L37" s="311">
        <v>38</v>
      </c>
      <c r="M37" s="311">
        <f>SUM(L3:L37)</f>
        <v>239</v>
      </c>
      <c r="N37" s="311">
        <f>SUM(J3:J37)</f>
        <v>3943</v>
      </c>
      <c r="O37" s="311">
        <v>150</v>
      </c>
      <c r="P37" s="311">
        <v>15</v>
      </c>
      <c r="Q37" s="311">
        <v>3</v>
      </c>
    </row>
    <row r="38" ht="22.65" customHeight="1">
      <c r="B38" s="339">
        <v>43920</v>
      </c>
      <c r="C38" s="312">
        <v>4028</v>
      </c>
      <c r="D38" s="313">
        <v>146</v>
      </c>
      <c r="E38" s="313">
        <v>16</v>
      </c>
      <c r="F38" s="313">
        <v>1806</v>
      </c>
      <c r="G38" s="313">
        <v>372</v>
      </c>
      <c r="H38" s="327">
        <v>86</v>
      </c>
      <c r="I38" s="327">
        <v>279</v>
      </c>
      <c r="J38" s="327">
        <v>416</v>
      </c>
      <c r="K38" s="313">
        <f>D38-D37</f>
        <v>36</v>
      </c>
      <c r="L38" s="313">
        <v>45</v>
      </c>
      <c r="M38" s="313">
        <f>SUM(L3:L38)</f>
        <v>284</v>
      </c>
      <c r="N38" s="313">
        <f>SUM(J3:J38)</f>
        <v>4359</v>
      </c>
      <c r="O38" s="313">
        <v>172</v>
      </c>
      <c r="P38" s="313">
        <v>27</v>
      </c>
      <c r="Q38" s="313">
        <v>17</v>
      </c>
    </row>
    <row r="39" ht="22.65" customHeight="1">
      <c r="B39" s="339">
        <v>43921</v>
      </c>
      <c r="C39" s="310">
        <v>4435</v>
      </c>
      <c r="D39" s="311">
        <v>180</v>
      </c>
      <c r="E39" s="311">
        <v>16</v>
      </c>
      <c r="F39" s="311">
        <v>1979</v>
      </c>
      <c r="G39" s="311">
        <v>399</v>
      </c>
      <c r="H39" s="325">
        <v>109</v>
      </c>
      <c r="I39" s="325">
        <v>283</v>
      </c>
      <c r="J39" s="325">
        <v>475</v>
      </c>
      <c r="K39" s="311">
        <f>D39-D38</f>
        <v>34</v>
      </c>
      <c r="L39" s="311">
        <v>48</v>
      </c>
      <c r="M39" s="311">
        <f>SUM(L3:L39)</f>
        <v>332</v>
      </c>
      <c r="N39" s="311">
        <f>SUM(J3:J39)</f>
        <v>4834</v>
      </c>
      <c r="O39" s="311">
        <v>209</v>
      </c>
      <c r="P39" s="311">
        <v>29</v>
      </c>
      <c r="Q39" s="311">
        <v>11</v>
      </c>
    </row>
    <row r="40" ht="22.65" customHeight="1">
      <c r="B40" s="339">
        <v>43922</v>
      </c>
      <c r="C40" s="312">
        <v>4947</v>
      </c>
      <c r="D40" s="313">
        <v>239</v>
      </c>
      <c r="E40" s="342"/>
      <c r="F40" s="313">
        <v>2224</v>
      </c>
      <c r="G40" s="313">
        <v>427</v>
      </c>
      <c r="H40" s="327">
        <v>117</v>
      </c>
      <c r="I40" s="327">
        <v>291</v>
      </c>
      <c r="J40" s="327">
        <v>486</v>
      </c>
      <c r="K40" s="313">
        <f>D40-D39</f>
        <v>59</v>
      </c>
      <c r="L40" s="313">
        <v>53</v>
      </c>
      <c r="M40" s="313">
        <f>SUM(L3:L40)</f>
        <v>385</v>
      </c>
      <c r="N40" s="313">
        <f>SUM(J3:J40)</f>
        <v>5320</v>
      </c>
      <c r="O40" s="313">
        <v>205</v>
      </c>
      <c r="P40" s="313">
        <v>29</v>
      </c>
      <c r="Q40" s="313">
        <v>5</v>
      </c>
    </row>
    <row r="41" ht="22.65" customHeight="1">
      <c r="B41" s="339">
        <v>43923</v>
      </c>
      <c r="C41" s="310">
        <v>5466</v>
      </c>
      <c r="D41" s="311">
        <v>282</v>
      </c>
      <c r="E41" s="343"/>
      <c r="F41" s="311">
        <v>2439</v>
      </c>
      <c r="G41" s="311">
        <v>457</v>
      </c>
      <c r="H41" s="325">
        <v>121</v>
      </c>
      <c r="I41" s="325">
        <v>298</v>
      </c>
      <c r="J41" s="325">
        <v>554</v>
      </c>
      <c r="K41" s="311">
        <f>D41-D40</f>
        <v>43</v>
      </c>
      <c r="L41" s="311">
        <v>70</v>
      </c>
      <c r="M41" s="311">
        <f>SUM(L3:L41)</f>
        <v>455</v>
      </c>
      <c r="N41" s="311">
        <f>SUM(J3:J41)</f>
        <v>5874</v>
      </c>
      <c r="O41" s="311">
        <v>216</v>
      </c>
      <c r="P41" s="311">
        <v>47</v>
      </c>
      <c r="Q41" s="311">
        <v>28</v>
      </c>
    </row>
    <row r="42" ht="22.65" customHeight="1">
      <c r="B42" s="339">
        <v>43924</v>
      </c>
      <c r="C42" s="312">
        <v>6078</v>
      </c>
      <c r="D42" s="313">
        <v>333</v>
      </c>
      <c r="E42" s="342"/>
      <c r="F42" s="313">
        <v>2662</v>
      </c>
      <c r="G42" s="313">
        <v>509</v>
      </c>
      <c r="H42" s="327">
        <v>166</v>
      </c>
      <c r="I42" s="327">
        <v>311</v>
      </c>
      <c r="J42" s="327">
        <v>601</v>
      </c>
      <c r="K42" s="313">
        <f>D42-D41</f>
        <v>51</v>
      </c>
      <c r="L42" s="313">
        <v>79</v>
      </c>
      <c r="M42" s="313">
        <f>SUM(L3:L42)</f>
        <v>534</v>
      </c>
      <c r="N42" s="313">
        <f>SUM(J3:J42)</f>
        <v>6475</v>
      </c>
      <c r="O42" s="313">
        <v>245</v>
      </c>
      <c r="P42" s="313">
        <v>48</v>
      </c>
      <c r="Q42" s="313">
        <v>20</v>
      </c>
    </row>
    <row r="43" ht="22.65" customHeight="1">
      <c r="B43" s="339">
        <v>43925</v>
      </c>
      <c r="C43" s="310">
        <v>6443</v>
      </c>
      <c r="D43" s="311">
        <v>373</v>
      </c>
      <c r="E43" s="343"/>
      <c r="F43" s="311">
        <v>2849</v>
      </c>
      <c r="G43" s="311">
        <v>537</v>
      </c>
      <c r="H43" s="325">
        <v>166</v>
      </c>
      <c r="I43" s="325">
        <v>322</v>
      </c>
      <c r="J43" s="325">
        <v>357</v>
      </c>
      <c r="K43" s="311">
        <f>D43-D42</f>
        <v>40</v>
      </c>
      <c r="L43" s="311">
        <v>70</v>
      </c>
      <c r="M43" s="311">
        <f>SUM(L3:L43)</f>
        <v>604</v>
      </c>
      <c r="N43" s="311">
        <f>SUM(J3:J43)</f>
        <v>6832</v>
      </c>
      <c r="O43" s="311">
        <v>129</v>
      </c>
      <c r="P43" s="311">
        <v>30</v>
      </c>
      <c r="Q43" s="311">
        <v>3</v>
      </c>
    </row>
    <row r="44" ht="22.65" customHeight="1">
      <c r="B44" s="339">
        <v>43926</v>
      </c>
      <c r="C44" s="312">
        <v>6830</v>
      </c>
      <c r="D44" s="313">
        <v>401</v>
      </c>
      <c r="E44" s="342"/>
      <c r="F44" s="313">
        <v>3016</v>
      </c>
      <c r="G44" s="313">
        <v>561</v>
      </c>
      <c r="H44" s="327">
        <v>172</v>
      </c>
      <c r="I44" s="327">
        <v>333</v>
      </c>
      <c r="J44" s="327">
        <v>340</v>
      </c>
      <c r="K44" s="313">
        <f>D44-D43</f>
        <v>28</v>
      </c>
      <c r="L44" s="313">
        <v>86</v>
      </c>
      <c r="M44" s="313">
        <f>SUM(L3:L44)</f>
        <v>690</v>
      </c>
      <c r="N44" s="313">
        <f>SUM(J3:J44)</f>
        <v>7172</v>
      </c>
      <c r="O44" s="313">
        <v>172</v>
      </c>
      <c r="P44" s="313">
        <v>30</v>
      </c>
      <c r="Q44" s="313">
        <v>0</v>
      </c>
    </row>
    <row r="45" ht="22.65" customHeight="1">
      <c r="B45" s="339">
        <v>43927</v>
      </c>
      <c r="C45" s="310">
        <v>7206</v>
      </c>
      <c r="D45" s="311">
        <v>477</v>
      </c>
      <c r="E45" s="343"/>
      <c r="F45" s="311">
        <v>3143</v>
      </c>
      <c r="G45" s="311">
        <v>605</v>
      </c>
      <c r="H45" s="325">
        <v>173</v>
      </c>
      <c r="I45" s="325">
        <v>348</v>
      </c>
      <c r="J45" s="325">
        <v>389</v>
      </c>
      <c r="K45" s="311">
        <f>D45-D44</f>
        <v>76</v>
      </c>
      <c r="L45" s="311">
        <v>90</v>
      </c>
      <c r="M45" s="311">
        <f>SUM(L3:L45)</f>
        <v>780</v>
      </c>
      <c r="N45" s="311">
        <f>SUM(J3:J45)</f>
        <v>7561</v>
      </c>
      <c r="O45" s="311">
        <v>131</v>
      </c>
      <c r="P45" s="311">
        <v>53</v>
      </c>
      <c r="Q45" s="311">
        <v>12</v>
      </c>
    </row>
    <row r="46" ht="22.65" customHeight="1">
      <c r="B46" s="339">
        <v>43928</v>
      </c>
      <c r="C46" s="312">
        <v>7693</v>
      </c>
      <c r="D46" s="313">
        <v>591</v>
      </c>
      <c r="E46" s="342"/>
      <c r="F46" s="313">
        <v>3279</v>
      </c>
      <c r="G46" s="313">
        <v>674</v>
      </c>
      <c r="H46" s="327">
        <v>185</v>
      </c>
      <c r="I46" s="327">
        <v>366</v>
      </c>
      <c r="J46" s="327">
        <v>738</v>
      </c>
      <c r="K46" s="313">
        <f>D46-D45</f>
        <v>114</v>
      </c>
      <c r="L46" s="313">
        <v>84</v>
      </c>
      <c r="M46" s="313">
        <f>SUM(L3:L46)</f>
        <v>864</v>
      </c>
      <c r="N46" s="313">
        <f>SUM(J3:J46)</f>
        <v>8299</v>
      </c>
      <c r="O46" s="313">
        <v>243</v>
      </c>
      <c r="P46" s="313">
        <v>64</v>
      </c>
      <c r="Q46" s="313">
        <v>73</v>
      </c>
    </row>
    <row r="47" ht="22.65" customHeight="1">
      <c r="B47" s="339">
        <v>43929</v>
      </c>
      <c r="C47" s="310">
        <v>8419</v>
      </c>
      <c r="D47" s="311">
        <v>687</v>
      </c>
      <c r="E47" s="343"/>
      <c r="F47" s="311">
        <v>3577</v>
      </c>
      <c r="G47" s="311">
        <v>730</v>
      </c>
      <c r="H47" s="325">
        <v>230</v>
      </c>
      <c r="I47" s="325">
        <v>381</v>
      </c>
      <c r="J47" s="325">
        <v>655</v>
      </c>
      <c r="K47" s="311">
        <f>D47-D46</f>
        <v>96</v>
      </c>
      <c r="L47" s="311">
        <v>115</v>
      </c>
      <c r="M47" s="311">
        <f>SUM(L3:L47)</f>
        <v>979</v>
      </c>
      <c r="N47" s="311">
        <f>SUM(J3:J47)</f>
        <v>8954</v>
      </c>
      <c r="O47" s="311">
        <v>271</v>
      </c>
      <c r="P47" s="311">
        <v>68</v>
      </c>
      <c r="Q47" s="311">
        <v>37</v>
      </c>
    </row>
    <row r="48" ht="22.65" customHeight="1">
      <c r="B48" s="339">
        <v>43930</v>
      </c>
      <c r="C48" s="312">
        <v>9141</v>
      </c>
      <c r="D48" s="313">
        <v>793</v>
      </c>
      <c r="E48" s="342"/>
      <c r="F48" s="313">
        <v>3831</v>
      </c>
      <c r="G48" s="313">
        <v>827</v>
      </c>
      <c r="H48" s="327">
        <v>279</v>
      </c>
      <c r="I48" s="327">
        <v>397</v>
      </c>
      <c r="J48" s="327">
        <v>645</v>
      </c>
      <c r="K48" s="313">
        <f>D48-D47</f>
        <v>106</v>
      </c>
      <c r="L48" s="313">
        <v>86</v>
      </c>
      <c r="M48" s="313">
        <f>SUM(L3:L48)</f>
        <v>1065</v>
      </c>
      <c r="N48" s="313">
        <f>SUM(J3:J48)</f>
        <v>9599</v>
      </c>
      <c r="O48" s="313">
        <v>240</v>
      </c>
      <c r="P48" s="313">
        <v>116</v>
      </c>
      <c r="Q48" s="313">
        <v>10</v>
      </c>
    </row>
    <row r="49" ht="22.65" customHeight="1">
      <c r="B49" s="339">
        <v>43931</v>
      </c>
      <c r="C49" s="310">
        <v>9685</v>
      </c>
      <c r="D49" s="311">
        <v>870</v>
      </c>
      <c r="E49" s="343"/>
      <c r="F49" s="311">
        <v>4061</v>
      </c>
      <c r="G49" s="311">
        <v>902</v>
      </c>
      <c r="H49" s="325">
        <v>302</v>
      </c>
      <c r="I49" s="325">
        <v>405</v>
      </c>
      <c r="J49" s="325">
        <v>454</v>
      </c>
      <c r="K49" s="311">
        <f>D49-D48</f>
        <v>77</v>
      </c>
      <c r="L49" s="311">
        <v>90</v>
      </c>
      <c r="M49" s="311">
        <f>SUM(L3:L49)</f>
        <v>1155</v>
      </c>
      <c r="N49" s="311">
        <f>SUM(J3:J49)</f>
        <v>10053</v>
      </c>
      <c r="O49" s="311">
        <v>148</v>
      </c>
      <c r="P49" s="311">
        <v>69</v>
      </c>
      <c r="Q49" s="311">
        <v>7</v>
      </c>
    </row>
    <row r="50" ht="22.65" customHeight="1">
      <c r="B50" s="339">
        <v>43932</v>
      </c>
      <c r="C50" s="312">
        <v>10151</v>
      </c>
      <c r="D50" s="313">
        <v>887</v>
      </c>
      <c r="E50" s="342"/>
      <c r="F50" s="313">
        <v>4205</v>
      </c>
      <c r="G50" s="313">
        <v>982</v>
      </c>
      <c r="H50" s="327">
        <v>308</v>
      </c>
      <c r="I50" s="327">
        <v>429</v>
      </c>
      <c r="J50" s="327">
        <v>395</v>
      </c>
      <c r="K50" s="313">
        <f>D50-D49</f>
        <v>17</v>
      </c>
      <c r="L50" s="313">
        <v>103</v>
      </c>
      <c r="M50" s="313">
        <f>SUM(L3:L50)</f>
        <v>1258</v>
      </c>
      <c r="N50" s="313">
        <f>SUM(J3:J50)</f>
        <v>10448</v>
      </c>
      <c r="O50" s="313">
        <v>200</v>
      </c>
      <c r="P50" s="313">
        <v>32</v>
      </c>
      <c r="Q50" s="313">
        <v>13</v>
      </c>
    </row>
    <row r="51" ht="22.65" customHeight="1">
      <c r="B51" s="339">
        <v>43933</v>
      </c>
      <c r="C51" s="310">
        <v>10483</v>
      </c>
      <c r="D51" s="311">
        <v>899</v>
      </c>
      <c r="E51" s="343"/>
      <c r="F51" s="311">
        <v>4397</v>
      </c>
      <c r="G51" s="311">
        <v>1018</v>
      </c>
      <c r="H51" s="325">
        <v>316</v>
      </c>
      <c r="I51" s="325">
        <v>435</v>
      </c>
      <c r="J51" s="325">
        <v>464</v>
      </c>
      <c r="K51" s="311">
        <f>D51-D50</f>
        <v>12</v>
      </c>
      <c r="L51" s="311">
        <v>97</v>
      </c>
      <c r="M51" s="311">
        <f>SUM(L3:L51)</f>
        <v>1355</v>
      </c>
      <c r="N51" s="311">
        <f>SUM(J3:J51)</f>
        <v>10912</v>
      </c>
      <c r="O51" s="311">
        <v>182</v>
      </c>
      <c r="P51" s="311">
        <v>42</v>
      </c>
      <c r="Q51" s="311">
        <v>75</v>
      </c>
    </row>
    <row r="52" ht="22.65" customHeight="1">
      <c r="B52" s="339">
        <v>43934</v>
      </c>
      <c r="C52" s="312">
        <v>10948</v>
      </c>
      <c r="D52" s="313">
        <v>919</v>
      </c>
      <c r="E52" s="342"/>
      <c r="F52" s="313">
        <v>4575</v>
      </c>
      <c r="G52" s="313">
        <v>1064</v>
      </c>
      <c r="H52" s="327">
        <v>383</v>
      </c>
      <c r="I52" s="327">
        <v>449</v>
      </c>
      <c r="J52" s="327">
        <v>437</v>
      </c>
      <c r="K52" s="313">
        <f>D52-D51</f>
        <v>20</v>
      </c>
      <c r="L52" s="313">
        <v>85</v>
      </c>
      <c r="M52" s="313">
        <f>SUM(L3:L52)</f>
        <v>1440</v>
      </c>
      <c r="N52" s="313">
        <f>SUM(J3:J52)</f>
        <v>11349</v>
      </c>
      <c r="O52" s="313">
        <v>200</v>
      </c>
      <c r="P52" s="313">
        <v>48</v>
      </c>
      <c r="Q52" s="313">
        <v>21</v>
      </c>
    </row>
    <row r="53" ht="22.65" customHeight="1">
      <c r="B53" s="339">
        <v>43935</v>
      </c>
      <c r="C53" s="310">
        <v>11445</v>
      </c>
      <c r="D53" s="311">
        <v>1033</v>
      </c>
      <c r="E53" s="343"/>
      <c r="F53" s="311">
        <v>4806</v>
      </c>
      <c r="G53" s="311">
        <v>1106</v>
      </c>
      <c r="H53" s="325">
        <v>388</v>
      </c>
      <c r="I53" s="325">
        <v>458</v>
      </c>
      <c r="J53" s="325">
        <v>479</v>
      </c>
      <c r="K53" s="311">
        <f>D53-D52</f>
        <v>114</v>
      </c>
      <c r="L53" s="311">
        <v>92</v>
      </c>
      <c r="M53" s="311">
        <f>SUM(L3:L53)</f>
        <v>1532</v>
      </c>
      <c r="N53" s="311">
        <f>SUM(J3:J53)</f>
        <v>11828</v>
      </c>
      <c r="O53" s="311">
        <v>179</v>
      </c>
      <c r="P53" s="311">
        <v>63</v>
      </c>
      <c r="Q53" s="311">
        <v>53</v>
      </c>
    </row>
    <row r="54" ht="22.65" customHeight="1">
      <c r="B54" s="339">
        <v>43936</v>
      </c>
      <c r="C54" s="312">
        <v>11927</v>
      </c>
      <c r="D54" s="313">
        <v>1203</v>
      </c>
      <c r="E54" s="342"/>
      <c r="F54" s="313">
        <v>4990</v>
      </c>
      <c r="G54" s="313">
        <v>1171</v>
      </c>
      <c r="H54" s="327">
        <v>401</v>
      </c>
      <c r="I54" s="327">
        <v>481</v>
      </c>
      <c r="J54" s="327">
        <v>604</v>
      </c>
      <c r="K54" s="313">
        <f>D54-D53</f>
        <v>170</v>
      </c>
      <c r="L54" s="313">
        <v>115</v>
      </c>
      <c r="M54" s="313">
        <f>SUM(L3:L54)</f>
        <v>1647</v>
      </c>
      <c r="N54" s="313">
        <f>SUM(J3:J54)</f>
        <v>12432</v>
      </c>
      <c r="O54" s="313">
        <v>215</v>
      </c>
      <c r="P54" s="313">
        <v>70</v>
      </c>
      <c r="Q54" s="313">
        <v>30</v>
      </c>
    </row>
    <row r="55" ht="22.65" customHeight="1">
      <c r="B55" s="339">
        <v>43937</v>
      </c>
      <c r="C55" s="310">
        <v>12540</v>
      </c>
      <c r="D55" s="311">
        <v>1333</v>
      </c>
      <c r="E55" s="343"/>
      <c r="F55" s="311">
        <v>5206</v>
      </c>
      <c r="G55" s="311">
        <v>1242</v>
      </c>
      <c r="H55" s="325">
        <v>421</v>
      </c>
      <c r="I55" s="325">
        <v>498</v>
      </c>
      <c r="J55" s="325">
        <v>623</v>
      </c>
      <c r="K55" s="311">
        <f>D55-D54</f>
        <v>130</v>
      </c>
      <c r="L55" s="311">
        <v>111</v>
      </c>
      <c r="M55" s="311">
        <f>SUM(L4:L55)</f>
        <v>1758</v>
      </c>
      <c r="N55" s="311">
        <f>SUM(J4:J55)</f>
        <v>13055</v>
      </c>
      <c r="O55" s="311">
        <v>221</v>
      </c>
      <c r="P55" s="311">
        <v>84</v>
      </c>
      <c r="Q55" s="311">
        <v>30</v>
      </c>
    </row>
    <row r="56" ht="22.65" customHeight="1">
      <c r="B56" s="339">
        <v>43938</v>
      </c>
      <c r="C56" s="312">
        <v>13216</v>
      </c>
      <c r="D56" s="313">
        <v>1400</v>
      </c>
      <c r="E56" s="342"/>
      <c r="F56" s="313">
        <v>5387</v>
      </c>
      <c r="G56" s="313">
        <v>1316</v>
      </c>
      <c r="H56" s="327">
        <v>537</v>
      </c>
      <c r="I56" s="327">
        <v>514</v>
      </c>
      <c r="J56" s="327">
        <v>688</v>
      </c>
      <c r="K56" s="313">
        <f>D56-D55</f>
        <v>67</v>
      </c>
      <c r="L56" s="313">
        <v>83</v>
      </c>
      <c r="M56" s="313">
        <f>SUM(L4:L56)</f>
        <v>1841</v>
      </c>
      <c r="N56" s="313">
        <f>SUM(J4:J56)</f>
        <v>13743</v>
      </c>
      <c r="O56" s="313">
        <v>221</v>
      </c>
      <c r="P56" s="313">
        <v>77</v>
      </c>
      <c r="Q56" s="313">
        <v>32</v>
      </c>
    </row>
    <row r="57" ht="22.65" customHeight="1">
      <c r="B57" s="339">
        <v>43939</v>
      </c>
      <c r="C57" s="310">
        <v>13822</v>
      </c>
      <c r="D57" s="311">
        <v>1511</v>
      </c>
      <c r="E57" s="343"/>
      <c r="F57" s="311">
        <v>5651</v>
      </c>
      <c r="G57" s="311">
        <v>1405</v>
      </c>
      <c r="H57" s="325">
        <v>566</v>
      </c>
      <c r="I57" s="325">
        <v>530</v>
      </c>
      <c r="J57" s="325">
        <v>532</v>
      </c>
      <c r="K57" s="311">
        <f>D57-D56</f>
        <v>111</v>
      </c>
      <c r="L57" s="311">
        <v>86</v>
      </c>
      <c r="M57" s="311">
        <f>SUM(L4:L57)</f>
        <v>1927</v>
      </c>
      <c r="N57" s="311">
        <f>SUM(J4:J57)</f>
        <v>14275</v>
      </c>
      <c r="O57" s="311">
        <v>180</v>
      </c>
      <c r="P57" s="311">
        <v>48</v>
      </c>
      <c r="Q57" s="311">
        <v>52</v>
      </c>
    </row>
    <row r="58" ht="22.65" customHeight="1">
      <c r="B58" s="339">
        <v>43940</v>
      </c>
      <c r="C58" s="312">
        <v>14385</v>
      </c>
      <c r="D58" s="313">
        <v>1540</v>
      </c>
      <c r="E58" s="342"/>
      <c r="F58" s="313">
        <v>5826</v>
      </c>
      <c r="G58" s="313">
        <v>1442</v>
      </c>
      <c r="H58" s="327">
        <v>617</v>
      </c>
      <c r="I58" s="327">
        <v>544</v>
      </c>
      <c r="J58" s="327">
        <v>388</v>
      </c>
      <c r="K58" s="313">
        <f>D58-D57</f>
        <v>29</v>
      </c>
      <c r="L58" s="313">
        <v>87</v>
      </c>
      <c r="M58" s="313">
        <f>SUM(L4:L58)</f>
        <v>2014</v>
      </c>
      <c r="N58" s="313">
        <f>SUM(J4:J58)</f>
        <v>14663</v>
      </c>
      <c r="O58" s="313">
        <v>192</v>
      </c>
      <c r="P58" s="313">
        <v>31</v>
      </c>
      <c r="Q58" s="313">
        <v>6</v>
      </c>
    </row>
    <row r="59" ht="22.65" customHeight="1">
      <c r="B59" s="339">
        <v>43941</v>
      </c>
      <c r="C59" s="310">
        <v>14777</v>
      </c>
      <c r="D59" s="311">
        <v>1580</v>
      </c>
      <c r="E59" s="343"/>
      <c r="F59" s="311">
        <v>5992</v>
      </c>
      <c r="G59" s="311">
        <v>1478</v>
      </c>
      <c r="H59" s="325">
        <v>630</v>
      </c>
      <c r="I59" s="325">
        <v>549</v>
      </c>
      <c r="J59" s="325">
        <v>461</v>
      </c>
      <c r="K59" s="311">
        <f>D59-D58</f>
        <v>40</v>
      </c>
      <c r="L59" s="311">
        <v>85</v>
      </c>
      <c r="M59" s="311">
        <f>SUM(L4:L59)</f>
        <v>2099</v>
      </c>
      <c r="N59" s="311">
        <f>SUM(J4:J59)</f>
        <v>15124</v>
      </c>
      <c r="O59" s="311">
        <v>211</v>
      </c>
      <c r="P59" s="311">
        <v>50</v>
      </c>
      <c r="Q59" s="311">
        <v>23</v>
      </c>
    </row>
    <row r="60" ht="22.65" customHeight="1">
      <c r="B60" s="339">
        <v>43942</v>
      </c>
      <c r="C60" s="312">
        <v>15322</v>
      </c>
      <c r="D60" s="313">
        <v>1765</v>
      </c>
      <c r="E60" s="342"/>
      <c r="F60" s="313">
        <v>6189</v>
      </c>
      <c r="G60" s="313">
        <v>1557</v>
      </c>
      <c r="H60" s="327">
        <v>663</v>
      </c>
      <c r="I60" s="327">
        <v>560</v>
      </c>
      <c r="J60" s="327">
        <v>707</v>
      </c>
      <c r="K60" s="313">
        <f>D60-D59</f>
        <v>185</v>
      </c>
      <c r="L60" s="313">
        <v>62</v>
      </c>
      <c r="M60" s="313">
        <f>SUM(L4:L60)</f>
        <v>2161</v>
      </c>
      <c r="N60" s="313">
        <f>SUM(J4:J60)</f>
        <v>15831</v>
      </c>
      <c r="O60" s="313">
        <v>163</v>
      </c>
      <c r="P60" s="313">
        <v>123</v>
      </c>
      <c r="Q60" s="313">
        <v>64</v>
      </c>
    </row>
    <row r="61" ht="22.65" customHeight="1">
      <c r="B61" s="339">
        <v>43943</v>
      </c>
      <c r="C61" s="310">
        <v>16004</v>
      </c>
      <c r="D61" s="311">
        <v>1937</v>
      </c>
      <c r="E61" s="343"/>
      <c r="F61" s="311">
        <v>6401</v>
      </c>
      <c r="G61" s="311">
        <v>1667</v>
      </c>
      <c r="H61" s="325">
        <v>720</v>
      </c>
      <c r="I61" s="325">
        <v>575</v>
      </c>
      <c r="J61" s="325">
        <v>722</v>
      </c>
      <c r="K61" s="311">
        <f>D61-D60</f>
        <v>172</v>
      </c>
      <c r="L61" s="311">
        <v>77</v>
      </c>
      <c r="M61" s="311">
        <f>SUM(L4:L61)</f>
        <v>2238</v>
      </c>
      <c r="N61" s="311">
        <f>SUM(J4:J61)</f>
        <v>16553</v>
      </c>
      <c r="O61" s="311">
        <v>288</v>
      </c>
      <c r="P61" s="311">
        <v>79</v>
      </c>
      <c r="Q61" s="311">
        <v>27</v>
      </c>
    </row>
    <row r="62" ht="22.65" customHeight="1">
      <c r="B62" s="339">
        <v>43944</v>
      </c>
      <c r="C62" s="312">
        <v>16755</v>
      </c>
      <c r="D62" s="313">
        <v>2021</v>
      </c>
      <c r="E62" s="342"/>
      <c r="F62" s="313">
        <v>6681</v>
      </c>
      <c r="G62" s="313">
        <v>1745</v>
      </c>
      <c r="H62" s="327">
        <v>753</v>
      </c>
      <c r="I62" s="327">
        <v>592</v>
      </c>
      <c r="J62" s="327">
        <v>758</v>
      </c>
      <c r="K62" s="313">
        <f>D62-D61</f>
        <v>84</v>
      </c>
      <c r="L62" s="313">
        <v>86</v>
      </c>
      <c r="M62" s="313">
        <f>SUM(L4:L62)</f>
        <v>2324</v>
      </c>
      <c r="N62" s="313">
        <f>SUM(J4:J62)</f>
        <v>17311</v>
      </c>
      <c r="O62" s="313">
        <v>291</v>
      </c>
      <c r="P62" s="313">
        <v>72</v>
      </c>
      <c r="Q62" s="313">
        <v>38</v>
      </c>
    </row>
    <row r="63" ht="22.65" customHeight="1">
      <c r="B63" s="339">
        <v>43945</v>
      </c>
      <c r="C63" s="310">
        <v>17567</v>
      </c>
      <c r="D63" s="311">
        <v>2152</v>
      </c>
      <c r="E63" s="343"/>
      <c r="F63" s="311">
        <v>6967</v>
      </c>
      <c r="G63" s="311">
        <v>1886</v>
      </c>
      <c r="H63" s="325">
        <v>802</v>
      </c>
      <c r="I63" s="325">
        <v>606</v>
      </c>
      <c r="J63" s="325">
        <v>780</v>
      </c>
      <c r="K63" s="311">
        <f>D63-D62</f>
        <v>131</v>
      </c>
      <c r="L63" s="311">
        <v>89</v>
      </c>
      <c r="M63" s="311">
        <f>SUM(L4:L63)</f>
        <v>2413</v>
      </c>
      <c r="N63" s="311">
        <f>SUM(J4:J63)</f>
        <v>18091</v>
      </c>
      <c r="O63" s="311">
        <v>233</v>
      </c>
      <c r="P63" s="311">
        <v>147</v>
      </c>
      <c r="Q63" s="311">
        <v>41</v>
      </c>
    </row>
    <row r="64" ht="22.65" customHeight="1">
      <c r="B64" s="339">
        <v>43946</v>
      </c>
      <c r="C64" s="312">
        <v>18177</v>
      </c>
      <c r="D64" s="313">
        <v>2192</v>
      </c>
      <c r="E64" s="342"/>
      <c r="F64" s="313">
        <v>7148</v>
      </c>
      <c r="G64" s="313">
        <v>1965</v>
      </c>
      <c r="H64" s="327">
        <v>838</v>
      </c>
      <c r="I64" s="327">
        <v>644</v>
      </c>
      <c r="J64" s="327">
        <v>473</v>
      </c>
      <c r="K64" s="313">
        <f>D64-D63</f>
        <v>40</v>
      </c>
      <c r="L64" s="313">
        <v>73</v>
      </c>
      <c r="M64" s="313">
        <f>SUM(L4:L64)</f>
        <v>2486</v>
      </c>
      <c r="N64" s="313">
        <f>SUM(J4:J64)</f>
        <v>18564</v>
      </c>
      <c r="O64" s="313">
        <v>138</v>
      </c>
      <c r="P64" s="313">
        <v>94</v>
      </c>
      <c r="Q64" s="313">
        <v>37</v>
      </c>
    </row>
    <row r="65" ht="22.65" customHeight="1">
      <c r="B65" s="339">
        <v>43947</v>
      </c>
      <c r="C65" s="310">
        <v>18640</v>
      </c>
      <c r="D65" s="311">
        <v>2194</v>
      </c>
      <c r="E65" s="343"/>
      <c r="F65" s="311">
        <v>7290</v>
      </c>
      <c r="G65" s="311">
        <v>2058</v>
      </c>
      <c r="H65" s="325">
        <v>860</v>
      </c>
      <c r="I65" s="325">
        <v>656</v>
      </c>
      <c r="J65" s="325">
        <v>300</v>
      </c>
      <c r="K65" s="311">
        <f>D65-D64</f>
        <v>2</v>
      </c>
      <c r="L65" s="311">
        <v>74</v>
      </c>
      <c r="M65" s="311">
        <f>SUM(L4:L65)</f>
        <v>2560</v>
      </c>
      <c r="N65" s="311">
        <f>SUM(J4:J65)</f>
        <v>18864</v>
      </c>
      <c r="O65" s="311">
        <v>110</v>
      </c>
      <c r="P65" s="311">
        <v>46</v>
      </c>
      <c r="Q65" s="311">
        <v>17</v>
      </c>
    </row>
    <row r="66" ht="22.65" customHeight="1">
      <c r="B66" s="339">
        <v>43948</v>
      </c>
      <c r="C66" s="312">
        <v>18926</v>
      </c>
      <c r="D66" s="313">
        <v>2274</v>
      </c>
      <c r="E66" s="342"/>
      <c r="F66" s="313">
        <v>7378</v>
      </c>
      <c r="G66" s="313">
        <v>2101</v>
      </c>
      <c r="H66" s="327">
        <v>877</v>
      </c>
      <c r="I66" s="327">
        <v>679</v>
      </c>
      <c r="J66" s="327">
        <v>563</v>
      </c>
      <c r="K66" s="313">
        <f>D66-D65</f>
        <v>80</v>
      </c>
      <c r="L66" s="313">
        <v>74</v>
      </c>
      <c r="M66" s="313">
        <f>SUM(L4:L66)</f>
        <v>2634</v>
      </c>
      <c r="N66" s="313">
        <f>SUM(J4:J66)</f>
        <v>19427</v>
      </c>
      <c r="O66" s="313">
        <v>226</v>
      </c>
      <c r="P66" s="313">
        <v>99</v>
      </c>
      <c r="Q66" s="313">
        <v>18</v>
      </c>
    </row>
    <row r="67" ht="22.65" customHeight="1">
      <c r="B67" s="339">
        <v>43949</v>
      </c>
      <c r="C67" s="310">
        <v>19621</v>
      </c>
      <c r="D67" s="311">
        <v>2355</v>
      </c>
      <c r="E67" s="343"/>
      <c r="F67" s="311">
        <v>7622</v>
      </c>
      <c r="G67" s="311">
        <v>2212</v>
      </c>
      <c r="H67" s="325">
        <v>928</v>
      </c>
      <c r="I67" s="325">
        <v>713</v>
      </c>
      <c r="J67" s="325">
        <v>742</v>
      </c>
      <c r="K67" s="311">
        <f>D67-D66</f>
        <v>81</v>
      </c>
      <c r="L67" s="311">
        <v>83</v>
      </c>
      <c r="M67" s="311">
        <f>SUM(L4:L67)</f>
        <v>2717</v>
      </c>
      <c r="N67" s="311">
        <f>SUM(J4:J67)</f>
        <v>20169</v>
      </c>
      <c r="O67" s="311">
        <v>259</v>
      </c>
      <c r="P67" s="311">
        <v>83</v>
      </c>
      <c r="Q67" s="311">
        <v>74</v>
      </c>
    </row>
    <row r="68" ht="22.65" customHeight="1">
      <c r="B68" s="339">
        <v>43950</v>
      </c>
      <c r="C68" s="312">
        <v>20302</v>
      </c>
      <c r="D68" s="313">
        <v>2462</v>
      </c>
      <c r="E68" s="342"/>
      <c r="F68" s="313">
        <v>7835</v>
      </c>
      <c r="G68" s="313">
        <v>2291</v>
      </c>
      <c r="H68" s="327">
        <v>974</v>
      </c>
      <c r="I68" s="327">
        <v>746</v>
      </c>
      <c r="J68" s="327">
        <v>798</v>
      </c>
      <c r="K68" s="313">
        <f>D68-D67</f>
        <v>107</v>
      </c>
      <c r="L68" s="313">
        <v>83</v>
      </c>
      <c r="M68" s="313">
        <f>SUM(L4:L68)</f>
        <v>2800</v>
      </c>
      <c r="N68" s="313">
        <f>SUM(J4:J68)</f>
        <v>20967</v>
      </c>
      <c r="O68" s="313">
        <v>279</v>
      </c>
      <c r="P68" s="313">
        <v>149</v>
      </c>
      <c r="Q68" s="313">
        <v>34</v>
      </c>
    </row>
    <row r="69" ht="22.65" customHeight="1">
      <c r="B69" s="339">
        <v>43951</v>
      </c>
      <c r="C69" s="310">
        <v>21092</v>
      </c>
      <c r="D69" s="311">
        <v>2586</v>
      </c>
      <c r="E69" s="343"/>
      <c r="F69" s="311">
        <v>8033</v>
      </c>
      <c r="G69" s="311">
        <v>2459</v>
      </c>
      <c r="H69" s="325">
        <v>1013</v>
      </c>
      <c r="I69" s="325">
        <v>783</v>
      </c>
      <c r="J69" s="325">
        <v>635</v>
      </c>
      <c r="K69" s="311">
        <f>D69-D68</f>
        <v>124</v>
      </c>
      <c r="L69" s="311">
        <v>78</v>
      </c>
      <c r="M69" s="311">
        <f>SUM(L4:L69)</f>
        <v>2878</v>
      </c>
      <c r="N69" s="311">
        <f>SUM(J4:J69)</f>
        <v>21602</v>
      </c>
      <c r="O69" s="311">
        <v>257</v>
      </c>
      <c r="P69" s="311">
        <v>95</v>
      </c>
      <c r="Q69" s="311">
        <v>44</v>
      </c>
    </row>
    <row r="70" ht="22.65" customHeight="1">
      <c r="B70" s="339">
        <v>43952</v>
      </c>
      <c r="C70" s="312">
        <v>21520</v>
      </c>
      <c r="D70" s="313">
        <v>2653</v>
      </c>
      <c r="E70" s="342"/>
      <c r="F70" s="313">
        <v>8205</v>
      </c>
      <c r="G70" s="313">
        <v>2512</v>
      </c>
      <c r="H70" s="327">
        <v>1035</v>
      </c>
      <c r="I70" s="327">
        <v>809</v>
      </c>
      <c r="J70" s="327">
        <v>532</v>
      </c>
      <c r="K70" s="313">
        <f>D70-D69</f>
        <v>67</v>
      </c>
      <c r="L70" s="313">
        <v>78</v>
      </c>
      <c r="M70" s="313">
        <f>SUM(L4:L70)</f>
        <v>2956</v>
      </c>
      <c r="N70" s="313">
        <f>SUM(J4:J70)</f>
        <v>22134</v>
      </c>
      <c r="O70" s="313">
        <v>141</v>
      </c>
      <c r="P70" s="313">
        <v>123</v>
      </c>
      <c r="Q70" s="313">
        <v>34</v>
      </c>
    </row>
    <row r="71" ht="22.65" customHeight="1">
      <c r="B71" s="339">
        <v>43953</v>
      </c>
      <c r="C71" s="310">
        <v>22082</v>
      </c>
      <c r="D71" s="311">
        <v>2669</v>
      </c>
      <c r="E71" s="343"/>
      <c r="F71" s="311">
        <v>8334</v>
      </c>
      <c r="G71" s="311">
        <v>2636</v>
      </c>
      <c r="H71" s="325">
        <v>1078</v>
      </c>
      <c r="I71" s="325">
        <v>823</v>
      </c>
      <c r="J71" s="325">
        <v>299</v>
      </c>
      <c r="K71" s="311">
        <f>D71-D70</f>
        <v>16</v>
      </c>
      <c r="L71" s="311">
        <v>73</v>
      </c>
      <c r="M71" s="311">
        <f>SUM(L4:L71)</f>
        <v>3029</v>
      </c>
      <c r="N71" s="311">
        <f>SUM(J4:J71)</f>
        <v>22433</v>
      </c>
      <c r="O71" s="311">
        <v>80</v>
      </c>
      <c r="P71" s="311">
        <v>33</v>
      </c>
      <c r="Q71" s="311">
        <v>20</v>
      </c>
    </row>
    <row r="72" ht="22.65" customHeight="1">
      <c r="B72" s="339">
        <v>43954</v>
      </c>
      <c r="C72" s="312">
        <v>22317</v>
      </c>
      <c r="D72" s="313">
        <v>2679</v>
      </c>
      <c r="E72" s="342"/>
      <c r="F72" s="313">
        <v>8405</v>
      </c>
      <c r="G72" s="313">
        <v>2661</v>
      </c>
      <c r="H72" s="327">
        <v>1090</v>
      </c>
      <c r="I72" s="327">
        <v>851</v>
      </c>
      <c r="J72" s="327">
        <v>261</v>
      </c>
      <c r="K72" s="313">
        <f>D72-D71</f>
        <v>10</v>
      </c>
      <c r="L72" s="313">
        <v>75</v>
      </c>
      <c r="M72" s="313">
        <f>SUM(L4:L72)</f>
        <v>3104</v>
      </c>
      <c r="N72" s="313">
        <f>SUM(J4:J72)</f>
        <v>22694</v>
      </c>
      <c r="O72" s="313">
        <v>128</v>
      </c>
      <c r="P72" s="313">
        <v>42</v>
      </c>
      <c r="Q72" s="313">
        <v>14</v>
      </c>
    </row>
    <row r="73" ht="22.65" customHeight="1">
      <c r="B73" s="339">
        <v>43955</v>
      </c>
      <c r="C73" s="310">
        <v>22721</v>
      </c>
      <c r="D73" s="311">
        <v>2769</v>
      </c>
      <c r="E73" s="343"/>
      <c r="F73" s="311">
        <v>8536</v>
      </c>
      <c r="G73" s="311">
        <v>2720</v>
      </c>
      <c r="H73" s="325">
        <v>1111</v>
      </c>
      <c r="I73" s="325">
        <v>857</v>
      </c>
      <c r="J73" s="325">
        <v>476</v>
      </c>
      <c r="K73" s="311">
        <f>D73-D72</f>
        <v>90</v>
      </c>
      <c r="L73" s="311">
        <v>84</v>
      </c>
      <c r="M73" s="311">
        <f>SUM(L4:L73)</f>
        <v>3188</v>
      </c>
      <c r="N73" s="311">
        <f>SUM(J4:J73)</f>
        <v>23170</v>
      </c>
      <c r="O73" s="311">
        <v>173</v>
      </c>
      <c r="P73" s="311">
        <v>75</v>
      </c>
      <c r="Q73" s="311">
        <v>17</v>
      </c>
    </row>
    <row r="74" ht="22.65" customHeight="1">
      <c r="B74" s="339">
        <v>43956</v>
      </c>
      <c r="C74" s="312">
        <v>23216</v>
      </c>
      <c r="D74" s="313">
        <v>2854</v>
      </c>
      <c r="E74" s="342"/>
      <c r="F74" s="313">
        <v>8686</v>
      </c>
      <c r="G74" s="313">
        <v>2813</v>
      </c>
      <c r="H74" s="327">
        <v>1129</v>
      </c>
      <c r="I74" s="327">
        <v>899</v>
      </c>
      <c r="J74" s="327">
        <v>657</v>
      </c>
      <c r="K74" s="313">
        <f>D74-D73</f>
        <v>85</v>
      </c>
      <c r="L74" s="313">
        <v>72</v>
      </c>
      <c r="M74" s="313">
        <f>SUM(L4:L74)</f>
        <v>3260</v>
      </c>
      <c r="N74" s="313">
        <f>SUM(J4:J74)</f>
        <v>23827</v>
      </c>
      <c r="O74" s="313">
        <v>173</v>
      </c>
      <c r="P74" s="313">
        <v>110</v>
      </c>
      <c r="Q74" s="313">
        <v>49</v>
      </c>
    </row>
    <row r="75" ht="22.65" customHeight="1">
      <c r="B75" s="339">
        <v>43957</v>
      </c>
      <c r="C75" s="310">
        <v>23918</v>
      </c>
      <c r="D75" s="311">
        <v>2941</v>
      </c>
      <c r="E75" s="343"/>
      <c r="F75" s="311">
        <v>8833</v>
      </c>
      <c r="G75" s="311">
        <v>2971</v>
      </c>
      <c r="H75" s="325">
        <v>1182</v>
      </c>
      <c r="I75" s="325">
        <v>932</v>
      </c>
      <c r="J75" s="325">
        <v>745</v>
      </c>
      <c r="K75" s="311">
        <f>D75-D74</f>
        <v>87</v>
      </c>
      <c r="L75" s="311">
        <v>73</v>
      </c>
      <c r="M75" s="311">
        <f>SUM(L4:L75)</f>
        <v>3333</v>
      </c>
      <c r="N75" s="311">
        <f>SUM(J4:J75)</f>
        <v>24572</v>
      </c>
      <c r="O75" s="311">
        <v>213</v>
      </c>
      <c r="P75" s="311">
        <v>177</v>
      </c>
      <c r="Q75" s="311">
        <v>35</v>
      </c>
    </row>
    <row r="76" ht="22.65" customHeight="1">
      <c r="B76" s="339">
        <v>43958</v>
      </c>
      <c r="C76" s="312">
        <v>24623</v>
      </c>
      <c r="D76" s="313">
        <v>3040</v>
      </c>
      <c r="E76" s="342"/>
      <c r="F76" s="313">
        <v>9027</v>
      </c>
      <c r="G76" s="313">
        <v>3117</v>
      </c>
      <c r="H76" s="327">
        <v>1225</v>
      </c>
      <c r="I76" s="327">
        <v>962</v>
      </c>
      <c r="J76" s="327">
        <v>784</v>
      </c>
      <c r="K76" s="313">
        <f>D76-D75</f>
        <v>99</v>
      </c>
      <c r="L76" s="313">
        <v>80</v>
      </c>
      <c r="M76" s="313">
        <f>SUM(L4:L76)</f>
        <v>3413</v>
      </c>
      <c r="N76" s="313">
        <f>SUM(J4:J76)</f>
        <v>25356</v>
      </c>
      <c r="O76" s="313">
        <v>304</v>
      </c>
      <c r="P76" s="313">
        <v>163</v>
      </c>
      <c r="Q76" s="313">
        <v>37</v>
      </c>
    </row>
    <row r="77" ht="22.65" customHeight="1">
      <c r="B77" s="339">
        <v>43959</v>
      </c>
      <c r="C77" s="310">
        <v>25265</v>
      </c>
      <c r="D77" s="311">
        <v>3175</v>
      </c>
      <c r="E77" s="343"/>
      <c r="F77" s="311">
        <v>9227</v>
      </c>
      <c r="G77" s="311">
        <v>3254</v>
      </c>
      <c r="H77" s="325">
        <v>1242</v>
      </c>
      <c r="I77" s="325">
        <v>1004</v>
      </c>
      <c r="J77" s="325">
        <v>700</v>
      </c>
      <c r="K77" s="311">
        <f>D77-D76</f>
        <v>135</v>
      </c>
      <c r="L77" s="311">
        <v>60</v>
      </c>
      <c r="M77" s="311">
        <f>SUM(L4:L77)</f>
        <v>3473</v>
      </c>
      <c r="N77" s="311">
        <f>SUM(J4:J77)</f>
        <v>26056</v>
      </c>
      <c r="O77" s="311">
        <v>235</v>
      </c>
      <c r="P77" s="311">
        <v>129</v>
      </c>
      <c r="Q77" s="311">
        <v>35</v>
      </c>
    </row>
    <row r="78" ht="22.65" customHeight="1">
      <c r="B78" s="339">
        <v>43960</v>
      </c>
      <c r="C78" s="312">
        <v>25921</v>
      </c>
      <c r="D78" s="313">
        <v>3220</v>
      </c>
      <c r="E78" s="342"/>
      <c r="F78" s="313">
        <v>9461</v>
      </c>
      <c r="G78" s="313">
        <v>3378</v>
      </c>
      <c r="H78" s="327">
        <v>1282</v>
      </c>
      <c r="I78" s="327">
        <v>1026</v>
      </c>
      <c r="J78" s="327">
        <v>509</v>
      </c>
      <c r="K78" s="313">
        <f>D78-D77</f>
        <v>45</v>
      </c>
      <c r="L78" s="313">
        <v>68</v>
      </c>
      <c r="M78" s="313">
        <f>SUM(L4:L78)</f>
        <v>3541</v>
      </c>
      <c r="N78" s="313">
        <f>SUM(J4:J78)</f>
        <v>26565</v>
      </c>
      <c r="O78" s="313">
        <v>115</v>
      </c>
      <c r="P78" s="313">
        <v>109</v>
      </c>
      <c r="Q78" s="313">
        <v>29</v>
      </c>
    </row>
    <row r="79" ht="22.65" customHeight="1">
      <c r="B79" s="339">
        <v>43961</v>
      </c>
      <c r="C79" s="310">
        <v>26322</v>
      </c>
      <c r="D79" s="311">
        <v>3225</v>
      </c>
      <c r="E79" s="343"/>
      <c r="F79" s="311">
        <v>9536</v>
      </c>
      <c r="G79" s="311">
        <v>3473</v>
      </c>
      <c r="H79" s="325">
        <v>1305</v>
      </c>
      <c r="I79" s="325">
        <v>1044</v>
      </c>
      <c r="J79" s="325">
        <v>278</v>
      </c>
      <c r="K79" s="311">
        <f>D79-D78</f>
        <v>5</v>
      </c>
      <c r="L79" s="311">
        <v>73</v>
      </c>
      <c r="M79" s="311">
        <f>SUM(L4:L79)</f>
        <v>3614</v>
      </c>
      <c r="N79" s="311">
        <f>SUM(J4:J79)</f>
        <v>26843</v>
      </c>
      <c r="O79" s="311">
        <v>78</v>
      </c>
      <c r="P79" s="311">
        <v>86</v>
      </c>
      <c r="Q79" s="311">
        <v>16</v>
      </c>
    </row>
    <row r="80" ht="22.65" customHeight="1">
      <c r="B80" s="339">
        <v>43962</v>
      </c>
      <c r="C80" s="312">
        <v>26670</v>
      </c>
      <c r="D80" s="313">
        <v>3256</v>
      </c>
      <c r="E80" s="342"/>
      <c r="F80" s="313">
        <v>9607</v>
      </c>
      <c r="G80" s="313">
        <v>3560</v>
      </c>
      <c r="H80" s="327">
        <v>1323</v>
      </c>
      <c r="I80" s="327">
        <v>1061</v>
      </c>
      <c r="J80" s="327">
        <v>455</v>
      </c>
      <c r="K80" s="313">
        <f>D80-D79</f>
        <v>31</v>
      </c>
      <c r="L80" s="313">
        <v>65</v>
      </c>
      <c r="M80" s="313">
        <f>SUM(L4:L80)</f>
        <v>3679</v>
      </c>
      <c r="N80" s="313">
        <f>SUM(J4:J80)</f>
        <v>27298</v>
      </c>
      <c r="O80" s="313">
        <v>242</v>
      </c>
      <c r="P80" s="313">
        <v>54</v>
      </c>
      <c r="Q80" s="313">
        <v>27</v>
      </c>
    </row>
    <row r="81" ht="22.65" customHeight="1">
      <c r="B81" s="339">
        <v>43963</v>
      </c>
      <c r="C81" s="310">
        <v>27272</v>
      </c>
      <c r="D81" s="311">
        <v>3313</v>
      </c>
      <c r="E81" s="343"/>
      <c r="F81" s="311">
        <v>9829</v>
      </c>
      <c r="G81" s="311">
        <v>3679</v>
      </c>
      <c r="H81" s="325">
        <v>1367</v>
      </c>
      <c r="I81" s="325">
        <v>1088</v>
      </c>
      <c r="J81" s="325">
        <v>754</v>
      </c>
      <c r="K81" s="311">
        <f>D81-D80</f>
        <v>57</v>
      </c>
      <c r="L81" s="311">
        <v>61</v>
      </c>
      <c r="M81" s="311">
        <f>SUM(L4:L81)</f>
        <v>3740</v>
      </c>
      <c r="N81" s="311">
        <f>SUM(J4:J81)</f>
        <v>28052</v>
      </c>
      <c r="O81" s="311">
        <v>282</v>
      </c>
      <c r="P81" s="311">
        <v>150</v>
      </c>
      <c r="Q81" s="311">
        <v>46</v>
      </c>
    </row>
    <row r="82" ht="22.65" customHeight="1">
      <c r="B82" s="339">
        <v>43964</v>
      </c>
      <c r="C82" s="312">
        <v>27909</v>
      </c>
      <c r="D82" s="313">
        <v>3460</v>
      </c>
      <c r="E82" s="342"/>
      <c r="F82" s="313">
        <v>9998</v>
      </c>
      <c r="G82" s="313">
        <v>3785</v>
      </c>
      <c r="H82" s="327">
        <v>1407</v>
      </c>
      <c r="I82" s="327">
        <v>1121</v>
      </c>
      <c r="J82" s="327">
        <v>698</v>
      </c>
      <c r="K82" s="313">
        <f>D82-D81</f>
        <v>147</v>
      </c>
      <c r="L82" s="313">
        <v>50</v>
      </c>
      <c r="M82" s="313">
        <f>SUM(L4:L82)</f>
        <v>3790</v>
      </c>
      <c r="N82" s="313">
        <f>SUM(J4:J82)</f>
        <v>28750</v>
      </c>
      <c r="O82" s="313">
        <v>259</v>
      </c>
      <c r="P82" s="313">
        <v>133</v>
      </c>
      <c r="Q82" s="313">
        <v>30</v>
      </c>
    </row>
    <row r="83" ht="22.65" customHeight="1">
      <c r="B83" s="339">
        <v>43965</v>
      </c>
      <c r="C83" s="310">
        <v>28582</v>
      </c>
      <c r="D83" s="311">
        <v>3529</v>
      </c>
      <c r="E83" s="343"/>
      <c r="F83" s="311">
        <v>10188</v>
      </c>
      <c r="G83" s="311">
        <v>3910</v>
      </c>
      <c r="H83" s="325">
        <v>1433</v>
      </c>
      <c r="I83" s="325">
        <v>1159</v>
      </c>
      <c r="J83" s="325">
        <v>657</v>
      </c>
      <c r="K83" s="311">
        <f>D83-D82</f>
        <v>69</v>
      </c>
      <c r="L83" s="311">
        <v>46</v>
      </c>
      <c r="M83" s="311">
        <f>SUM(L4:L83)</f>
        <v>3836</v>
      </c>
      <c r="N83" s="311">
        <f>SUM(J4:J83)</f>
        <v>29407</v>
      </c>
      <c r="O83" s="311">
        <v>177</v>
      </c>
      <c r="P83" s="311">
        <v>151</v>
      </c>
      <c r="Q83" s="311">
        <v>24</v>
      </c>
    </row>
    <row r="84" ht="22.65" customHeight="1">
      <c r="B84" s="339">
        <v>43966</v>
      </c>
      <c r="C84" s="312">
        <v>29207</v>
      </c>
      <c r="D84" s="313">
        <v>3646</v>
      </c>
      <c r="E84" s="342"/>
      <c r="F84" s="313">
        <v>10311</v>
      </c>
      <c r="G84" s="313">
        <v>4112</v>
      </c>
      <c r="H84" s="327">
        <v>1432</v>
      </c>
      <c r="I84" s="327">
        <v>1189</v>
      </c>
      <c r="J84" s="327">
        <v>688</v>
      </c>
      <c r="K84" s="313">
        <f>D84-D83</f>
        <v>117</v>
      </c>
      <c r="L84" s="313">
        <v>58</v>
      </c>
      <c r="M84" s="313">
        <f>SUM(L5:L84)</f>
        <v>3894</v>
      </c>
      <c r="N84" s="313">
        <f>SUM(J4:J84)</f>
        <v>30095</v>
      </c>
      <c r="O84" s="313">
        <v>208</v>
      </c>
      <c r="P84" s="313">
        <v>154</v>
      </c>
      <c r="Q84" s="313">
        <v>26</v>
      </c>
    </row>
    <row r="85" ht="22.65" customHeight="1">
      <c r="B85" s="339">
        <v>43967</v>
      </c>
      <c r="C85" s="310">
        <v>29677</v>
      </c>
      <c r="D85" s="311">
        <v>3674</v>
      </c>
      <c r="E85" s="343"/>
      <c r="F85" s="311">
        <v>10425</v>
      </c>
      <c r="G85" s="311">
        <v>4201</v>
      </c>
      <c r="H85" s="325">
        <v>1481</v>
      </c>
      <c r="I85" s="325">
        <v>1220</v>
      </c>
      <c r="J85" s="325">
        <v>358</v>
      </c>
      <c r="K85" s="311">
        <f>D85-D84</f>
        <v>28</v>
      </c>
      <c r="L85" s="311">
        <v>47</v>
      </c>
      <c r="M85" s="311">
        <f>SUM(L6:L85)</f>
        <v>3941</v>
      </c>
      <c r="N85" s="311">
        <f>SUM(J4:J85)</f>
        <v>30453</v>
      </c>
      <c r="O85" s="311">
        <v>64</v>
      </c>
      <c r="P85" s="311">
        <v>97</v>
      </c>
      <c r="Q85" s="311">
        <v>20</v>
      </c>
    </row>
    <row r="86" ht="22.65" customHeight="1">
      <c r="B86" s="339">
        <v>43968</v>
      </c>
      <c r="C86" s="312">
        <v>30143</v>
      </c>
      <c r="D86" s="313">
        <v>3679</v>
      </c>
      <c r="E86" s="342"/>
      <c r="F86" s="313">
        <v>10490</v>
      </c>
      <c r="G86" s="313">
        <v>4352</v>
      </c>
      <c r="H86" s="327">
        <v>1501</v>
      </c>
      <c r="I86" s="327">
        <v>1248</v>
      </c>
      <c r="J86" s="327">
        <v>259</v>
      </c>
      <c r="K86" s="313">
        <f>D86-D85</f>
        <v>5</v>
      </c>
      <c r="L86" s="313">
        <v>53</v>
      </c>
      <c r="M86" s="313">
        <f>SUM(L4:L86)</f>
        <v>3994</v>
      </c>
      <c r="N86" s="313">
        <f>SUM(J4:J86)</f>
        <v>30712</v>
      </c>
      <c r="O86" s="313">
        <v>59</v>
      </c>
      <c r="P86" s="313">
        <v>89</v>
      </c>
      <c r="Q86" s="313">
        <v>3</v>
      </c>
    </row>
    <row r="87" ht="22.65" customHeight="1">
      <c r="B87" s="339">
        <v>43969</v>
      </c>
      <c r="C87" s="310">
        <v>30377</v>
      </c>
      <c r="D87" s="311">
        <v>3698</v>
      </c>
      <c r="E87" s="343"/>
      <c r="F87" s="311">
        <v>10549</v>
      </c>
      <c r="G87" s="311">
        <v>4390</v>
      </c>
      <c r="H87" s="325">
        <v>1507</v>
      </c>
      <c r="I87" s="325">
        <v>1262</v>
      </c>
      <c r="J87" s="325">
        <v>430</v>
      </c>
      <c r="K87" s="311">
        <f>D87-D86</f>
        <v>19</v>
      </c>
      <c r="L87" s="311">
        <v>59</v>
      </c>
      <c r="M87" s="311">
        <f>SUM(L5:L87)</f>
        <v>4053</v>
      </c>
      <c r="N87" s="311">
        <f>SUM(J4:J87)</f>
        <v>31142</v>
      </c>
      <c r="O87" s="311">
        <v>177</v>
      </c>
      <c r="P87" s="311">
        <v>40</v>
      </c>
      <c r="Q87" s="311">
        <v>11</v>
      </c>
    </row>
    <row r="88" ht="22.65" customHeight="1">
      <c r="B88" s="339">
        <v>43970</v>
      </c>
      <c r="C88" s="312">
        <v>30799</v>
      </c>
      <c r="D88" s="313">
        <v>3743</v>
      </c>
      <c r="E88" s="342"/>
      <c r="F88" s="313">
        <v>10668</v>
      </c>
      <c r="G88" s="313">
        <v>4442</v>
      </c>
      <c r="H88" s="327">
        <v>1515</v>
      </c>
      <c r="I88" s="327">
        <v>1304</v>
      </c>
      <c r="J88" s="327">
        <v>666</v>
      </c>
      <c r="K88" s="313">
        <f>D88-D87</f>
        <v>45</v>
      </c>
      <c r="L88" s="313">
        <v>41</v>
      </c>
      <c r="M88" s="313">
        <f>SUM(L6:L88)</f>
        <v>4094</v>
      </c>
      <c r="N88" s="313">
        <f>SUM(J4:J88)</f>
        <v>31808</v>
      </c>
      <c r="O88" s="313">
        <v>202</v>
      </c>
      <c r="P88" s="313">
        <v>105</v>
      </c>
      <c r="Q88" s="313">
        <v>22</v>
      </c>
    </row>
    <row r="89" ht="22.65" customHeight="1">
      <c r="B89" s="339">
        <v>43971</v>
      </c>
      <c r="C89" s="310">
        <v>31523</v>
      </c>
      <c r="D89" s="311">
        <v>3831</v>
      </c>
      <c r="E89" s="343"/>
      <c r="F89" s="311">
        <v>10783</v>
      </c>
      <c r="G89" s="311">
        <v>4619</v>
      </c>
      <c r="H89" s="325">
        <v>1557</v>
      </c>
      <c r="I89" s="325">
        <v>1350</v>
      </c>
      <c r="J89" s="325">
        <v>808</v>
      </c>
      <c r="K89" s="311">
        <f>D89-D88</f>
        <v>88</v>
      </c>
      <c r="L89" s="311">
        <v>52</v>
      </c>
      <c r="M89" s="311">
        <f>SUM(L7:L89)</f>
        <v>4146</v>
      </c>
      <c r="N89" s="311">
        <f>SUM(J5:J89)</f>
        <v>32616</v>
      </c>
      <c r="O89" s="311">
        <v>192</v>
      </c>
      <c r="P89" s="311">
        <v>162</v>
      </c>
      <c r="Q89" s="311">
        <v>54</v>
      </c>
    </row>
    <row r="90" ht="22.65" customHeight="1">
      <c r="B90" s="339">
        <v>43972</v>
      </c>
      <c r="C90" s="312">
        <v>32172</v>
      </c>
      <c r="D90" s="313">
        <v>3871</v>
      </c>
      <c r="E90" s="342"/>
      <c r="F90" s="313">
        <v>10909</v>
      </c>
      <c r="G90" s="313">
        <v>4705</v>
      </c>
      <c r="H90" s="327">
        <v>1591</v>
      </c>
      <c r="I90" s="327">
        <v>1396</v>
      </c>
      <c r="J90" s="327">
        <v>610</v>
      </c>
      <c r="K90" s="313">
        <f>D90-D89</f>
        <v>40</v>
      </c>
      <c r="L90" s="313">
        <v>54</v>
      </c>
      <c r="M90" s="313">
        <f>SUM(L8:L90)</f>
        <v>4200</v>
      </c>
      <c r="N90" s="313">
        <f>SUM(J4:J90)</f>
        <v>33226</v>
      </c>
      <c r="O90" s="313">
        <v>124</v>
      </c>
      <c r="P90" s="313">
        <v>168</v>
      </c>
      <c r="Q90" s="313">
        <v>38</v>
      </c>
    </row>
    <row r="91" ht="22.65" customHeight="1">
      <c r="B91" s="339">
        <v>43973</v>
      </c>
      <c r="C91" s="310">
        <v>32809</v>
      </c>
      <c r="D91" s="311">
        <v>3925</v>
      </c>
      <c r="E91" s="343"/>
      <c r="F91" s="311">
        <v>11020</v>
      </c>
      <c r="G91" s="311">
        <v>4931</v>
      </c>
      <c r="H91" s="325">
        <v>1629</v>
      </c>
      <c r="I91" s="325">
        <v>1426</v>
      </c>
      <c r="J91" s="325">
        <v>532</v>
      </c>
      <c r="K91" s="311">
        <f>D91-D90</f>
        <v>54</v>
      </c>
      <c r="L91" s="311">
        <v>56</v>
      </c>
      <c r="M91" s="311">
        <f>SUM(L9:L91)</f>
        <v>4256</v>
      </c>
      <c r="N91" s="311">
        <f>SUM(J4:J91)</f>
        <v>33758</v>
      </c>
      <c r="O91" s="311">
        <v>148</v>
      </c>
      <c r="P91" s="311">
        <v>146</v>
      </c>
      <c r="Q91" s="311">
        <v>10</v>
      </c>
    </row>
    <row r="92" ht="22.65" customHeight="1">
      <c r="B92" s="339">
        <v>43974</v>
      </c>
      <c r="C92" s="312">
        <v>33188</v>
      </c>
      <c r="D92" s="313">
        <v>3992</v>
      </c>
      <c r="E92" s="342"/>
      <c r="F92" s="313">
        <v>11081</v>
      </c>
      <c r="G92" s="313">
        <v>5019</v>
      </c>
      <c r="H92" s="327">
        <v>1633</v>
      </c>
      <c r="I92" s="327">
        <v>1469</v>
      </c>
      <c r="J92" s="327">
        <v>403</v>
      </c>
      <c r="K92" s="313">
        <f>D92-D91</f>
        <v>67</v>
      </c>
      <c r="L92" s="313">
        <v>55</v>
      </c>
      <c r="M92" s="313">
        <f>SUM(L10:L92)</f>
        <v>4311</v>
      </c>
      <c r="N92" s="313">
        <f>SUM(J4:J92)</f>
        <v>34161</v>
      </c>
      <c r="O92" s="313">
        <v>78</v>
      </c>
      <c r="P92" s="313">
        <v>84</v>
      </c>
      <c r="Q92" s="313">
        <v>8</v>
      </c>
    </row>
    <row r="93" ht="22.65" customHeight="1">
      <c r="B93" s="339">
        <v>43975</v>
      </c>
      <c r="C93" s="310">
        <v>33459</v>
      </c>
      <c r="D93" s="311">
        <v>3998</v>
      </c>
      <c r="E93" s="343"/>
      <c r="F93" s="311">
        <v>11211</v>
      </c>
      <c r="G93" s="311">
        <v>5050</v>
      </c>
      <c r="H93" s="325">
        <v>1639</v>
      </c>
      <c r="I93" s="325">
        <v>1482</v>
      </c>
      <c r="J93" s="325">
        <v>210</v>
      </c>
      <c r="K93" s="311">
        <f>D93-D92</f>
        <v>6</v>
      </c>
      <c r="L93" s="311">
        <v>44</v>
      </c>
      <c r="M93" s="311">
        <f>SUM(L11:L93)</f>
        <v>4355</v>
      </c>
      <c r="N93" s="311">
        <f>SUM(J5:J93)</f>
        <v>34371</v>
      </c>
      <c r="O93" s="311">
        <v>59</v>
      </c>
      <c r="P93" s="311">
        <v>27</v>
      </c>
      <c r="Q93" s="311">
        <v>29</v>
      </c>
    </row>
    <row r="94" ht="22.65" customHeight="1">
      <c r="B94" s="339">
        <v>43976</v>
      </c>
      <c r="C94" s="312">
        <v>33843</v>
      </c>
      <c r="D94" s="313">
        <v>4029</v>
      </c>
      <c r="E94" s="342"/>
      <c r="F94" s="313">
        <v>11271</v>
      </c>
      <c r="G94" s="313">
        <v>5164</v>
      </c>
      <c r="H94" s="327">
        <v>1677</v>
      </c>
      <c r="I94" s="327">
        <v>1493</v>
      </c>
      <c r="J94" s="327">
        <v>491</v>
      </c>
      <c r="K94" s="313">
        <f>D94-D93</f>
        <v>31</v>
      </c>
      <c r="L94" s="313">
        <v>42</v>
      </c>
      <c r="M94" s="313">
        <f>SUM(L12:L94)</f>
        <v>4397</v>
      </c>
      <c r="N94" s="313">
        <f>SUM(J6:J94)</f>
        <v>34861</v>
      </c>
      <c r="O94" s="313">
        <v>182</v>
      </c>
      <c r="P94" s="313">
        <v>107</v>
      </c>
      <c r="Q94" s="313">
        <v>11</v>
      </c>
    </row>
    <row r="95" ht="22.65" customHeight="1">
      <c r="B95" s="339">
        <v>43977</v>
      </c>
      <c r="C95" s="310">
        <v>34440</v>
      </c>
      <c r="D95" s="311">
        <v>4125</v>
      </c>
      <c r="E95" s="343"/>
      <c r="F95" s="311">
        <v>11419</v>
      </c>
      <c r="G95" s="311">
        <v>5267</v>
      </c>
      <c r="H95" s="325">
        <v>1687</v>
      </c>
      <c r="I95" s="325">
        <v>1545</v>
      </c>
      <c r="J95" s="325">
        <v>746</v>
      </c>
      <c r="K95" s="311">
        <f>D95-D94</f>
        <v>96</v>
      </c>
      <c r="L95" s="311">
        <v>28</v>
      </c>
      <c r="M95" s="311">
        <f>SUM(L13:L95)</f>
        <v>4425</v>
      </c>
      <c r="N95" s="311">
        <f>SUM(J7:J95)</f>
        <v>35606</v>
      </c>
      <c r="O95" s="311">
        <v>213</v>
      </c>
      <c r="P95" s="311">
        <v>119</v>
      </c>
      <c r="Q95" s="311">
        <v>28</v>
      </c>
    </row>
    <row r="96" ht="22.65" customHeight="1">
      <c r="B96" s="339">
        <v>43978</v>
      </c>
      <c r="C96" s="312">
        <v>35088</v>
      </c>
      <c r="D96" s="313">
        <v>4220</v>
      </c>
      <c r="E96" s="342"/>
      <c r="F96" s="313">
        <v>11573</v>
      </c>
      <c r="G96" s="313">
        <v>5377</v>
      </c>
      <c r="H96" s="327">
        <v>1715</v>
      </c>
      <c r="I96" s="327">
        <v>1588</v>
      </c>
      <c r="J96" s="327">
        <v>800</v>
      </c>
      <c r="K96" s="313">
        <f>D96-D95</f>
        <v>95</v>
      </c>
      <c r="L96" s="313">
        <v>38</v>
      </c>
      <c r="M96" s="313">
        <f>SUM(L14:L96)</f>
        <v>4463</v>
      </c>
      <c r="N96" s="313">
        <f>SUM(J4:J96)</f>
        <v>36408</v>
      </c>
      <c r="O96" s="313">
        <v>226</v>
      </c>
      <c r="P96" s="313">
        <v>106</v>
      </c>
      <c r="Q96" s="313">
        <v>31</v>
      </c>
    </row>
    <row r="97" ht="22.65" customHeight="1">
      <c r="B97" s="339">
        <v>43979</v>
      </c>
      <c r="C97" s="310">
        <v>35727</v>
      </c>
      <c r="D97" s="311">
        <v>4266</v>
      </c>
      <c r="E97" s="343"/>
      <c r="F97" s="311">
        <v>11652</v>
      </c>
      <c r="G97" s="311">
        <v>5480</v>
      </c>
      <c r="H97" s="325">
        <v>1750</v>
      </c>
      <c r="I97" s="325">
        <v>1623</v>
      </c>
      <c r="J97" s="325">
        <v>774</v>
      </c>
      <c r="K97" s="311">
        <f>D97-D96</f>
        <v>46</v>
      </c>
      <c r="L97" s="311">
        <v>40</v>
      </c>
      <c r="M97" s="311">
        <f>SUM(L15:L97)</f>
        <v>4503</v>
      </c>
      <c r="N97" s="311">
        <f>SUM(J4:J97)</f>
        <v>37182</v>
      </c>
      <c r="O97" s="311">
        <v>284</v>
      </c>
      <c r="P97" s="311">
        <v>102</v>
      </c>
      <c r="Q97" s="311">
        <v>31</v>
      </c>
    </row>
    <row r="98" ht="22.65" customHeight="1">
      <c r="B98" s="339">
        <v>43980</v>
      </c>
      <c r="C98" s="312">
        <v>36476</v>
      </c>
      <c r="D98" s="313">
        <v>4350</v>
      </c>
      <c r="E98" s="342"/>
      <c r="F98" s="313">
        <v>11911</v>
      </c>
      <c r="G98" s="313">
        <v>5574</v>
      </c>
      <c r="H98" s="327">
        <v>1777</v>
      </c>
      <c r="I98" s="327">
        <v>1664</v>
      </c>
      <c r="J98" s="327">
        <v>773</v>
      </c>
      <c r="K98" s="313">
        <f>D98-D97</f>
        <v>84</v>
      </c>
      <c r="L98" s="313">
        <v>41</v>
      </c>
      <c r="M98" s="313">
        <f>SUM(L16:L98)</f>
        <v>4544</v>
      </c>
      <c r="N98" s="313">
        <f>SUM(J4:J98)</f>
        <v>37955</v>
      </c>
      <c r="O98" s="313">
        <v>218</v>
      </c>
      <c r="P98" s="313">
        <v>223</v>
      </c>
      <c r="Q98" s="313">
        <v>18</v>
      </c>
    </row>
    <row r="99" ht="22.65" customHeight="1">
      <c r="B99" s="339">
        <v>43981</v>
      </c>
      <c r="C99" s="310">
        <v>37113</v>
      </c>
      <c r="D99" s="311">
        <v>4395</v>
      </c>
      <c r="E99" s="343"/>
      <c r="F99" s="311">
        <v>12060</v>
      </c>
      <c r="G99" s="311">
        <v>5772</v>
      </c>
      <c r="H99" s="325">
        <v>1795</v>
      </c>
      <c r="I99" s="325">
        <v>1704</v>
      </c>
      <c r="J99" s="325">
        <v>432</v>
      </c>
      <c r="K99" s="311">
        <f>D99-D98</f>
        <v>45</v>
      </c>
      <c r="L99" s="311">
        <v>39</v>
      </c>
      <c r="M99" s="311">
        <f>SUM(L17:L99)</f>
        <v>4583</v>
      </c>
      <c r="N99" s="311">
        <f>SUM(J4:J99)</f>
        <v>38387</v>
      </c>
      <c r="O99" s="311">
        <v>73</v>
      </c>
      <c r="P99" s="311">
        <v>117</v>
      </c>
      <c r="Q99" s="311">
        <v>0</v>
      </c>
    </row>
    <row r="100" ht="22.65" customHeight="1">
      <c r="B100" s="339">
        <v>43982</v>
      </c>
      <c r="C100" s="312">
        <v>37542</v>
      </c>
      <c r="D100" s="313">
        <v>4395</v>
      </c>
      <c r="E100" s="342"/>
      <c r="F100" s="313">
        <v>12149</v>
      </c>
      <c r="G100" s="313">
        <v>5898</v>
      </c>
      <c r="H100" s="327">
        <v>1795</v>
      </c>
      <c r="I100" s="327">
        <v>1739</v>
      </c>
      <c r="J100" s="327">
        <v>265</v>
      </c>
      <c r="K100" s="313">
        <f>D100-D99</f>
        <v>0</v>
      </c>
      <c r="L100" s="313">
        <v>46</v>
      </c>
      <c r="M100" s="313">
        <f>SUM(L18:L100)</f>
        <v>4629</v>
      </c>
      <c r="N100" s="313">
        <f>SUM(J4:J100)</f>
        <v>38652</v>
      </c>
      <c r="O100" s="313">
        <v>67</v>
      </c>
      <c r="P100" s="313">
        <v>99</v>
      </c>
      <c r="Q100" s="313">
        <v>0</v>
      </c>
    </row>
    <row r="101" ht="22.65" customHeight="1">
      <c r="B101" s="339">
        <v>43983</v>
      </c>
      <c r="C101" s="310">
        <v>37814</v>
      </c>
      <c r="D101" s="311">
        <v>4403</v>
      </c>
      <c r="E101" s="343"/>
      <c r="F101" s="311">
        <v>12208</v>
      </c>
      <c r="G101" s="311">
        <v>6021</v>
      </c>
      <c r="H101" s="325">
        <v>1795</v>
      </c>
      <c r="I101" s="325">
        <v>1747</v>
      </c>
      <c r="J101" s="325">
        <v>648</v>
      </c>
      <c r="K101" s="311">
        <f>D101-D100</f>
        <v>8</v>
      </c>
      <c r="L101" s="311">
        <v>39</v>
      </c>
      <c r="M101" s="311">
        <f>SUM(L19:L101)</f>
        <v>4668</v>
      </c>
      <c r="N101" s="311">
        <f>SUM(J4:J101)</f>
        <v>39300</v>
      </c>
      <c r="O101" s="311">
        <v>162</v>
      </c>
      <c r="P101" s="311">
        <v>93</v>
      </c>
      <c r="Q101" s="311">
        <v>51</v>
      </c>
    </row>
    <row r="102" ht="22.65" customHeight="1">
      <c r="B102" s="339">
        <v>43984</v>
      </c>
      <c r="C102" s="312">
        <v>38589</v>
      </c>
      <c r="D102" s="313">
        <v>4468</v>
      </c>
      <c r="E102" s="342"/>
      <c r="F102" s="313">
        <v>12333</v>
      </c>
      <c r="G102" s="313">
        <v>6184</v>
      </c>
      <c r="H102" s="327">
        <v>1853</v>
      </c>
      <c r="I102" s="327">
        <v>1793</v>
      </c>
      <c r="J102" s="327">
        <v>901</v>
      </c>
      <c r="K102" s="313">
        <f>D102-D101</f>
        <v>65</v>
      </c>
      <c r="L102" s="313">
        <v>36</v>
      </c>
      <c r="M102" s="313">
        <f>SUM(L4:L102)</f>
        <v>4704</v>
      </c>
      <c r="N102" s="313">
        <f>SUM(J4:J102)</f>
        <v>40201</v>
      </c>
      <c r="O102" s="313">
        <v>153</v>
      </c>
      <c r="P102" s="313">
        <v>269</v>
      </c>
      <c r="Q102" s="313">
        <v>18</v>
      </c>
    </row>
    <row r="103" ht="22.65" customHeight="1">
      <c r="B103" s="339">
        <v>43985</v>
      </c>
      <c r="C103" s="310">
        <v>40803</v>
      </c>
      <c r="D103" s="311">
        <v>4542</v>
      </c>
      <c r="E103" s="343"/>
      <c r="F103" s="311">
        <v>13877</v>
      </c>
      <c r="G103" s="311">
        <v>6414</v>
      </c>
      <c r="H103" s="325">
        <v>1870</v>
      </c>
      <c r="I103" s="325">
        <v>1848</v>
      </c>
      <c r="J103" s="325">
        <v>1046</v>
      </c>
      <c r="K103" s="311">
        <f>D103-D102</f>
        <v>74</v>
      </c>
      <c r="L103" s="311">
        <v>28</v>
      </c>
      <c r="M103" s="311">
        <f>SUM(L4:L103)</f>
        <v>4732</v>
      </c>
      <c r="N103" s="311">
        <f>SUM(J4:J103)</f>
        <v>41247</v>
      </c>
      <c r="O103" s="311">
        <v>251</v>
      </c>
      <c r="P103" s="311">
        <v>429</v>
      </c>
      <c r="Q103" s="311">
        <v>24</v>
      </c>
    </row>
    <row r="104" ht="22.65" customHeight="1">
      <c r="B104" s="339">
        <v>43986</v>
      </c>
      <c r="C104" s="312">
        <v>41883</v>
      </c>
      <c r="D104" s="313">
        <v>4562</v>
      </c>
      <c r="E104" s="342"/>
      <c r="F104" s="313">
        <v>14108</v>
      </c>
      <c r="G104" s="313">
        <v>6833</v>
      </c>
      <c r="H104" s="327">
        <v>1894</v>
      </c>
      <c r="I104" s="327">
        <v>1892</v>
      </c>
      <c r="J104" s="327">
        <v>1039</v>
      </c>
      <c r="K104" s="313">
        <f>D104-D103</f>
        <v>20</v>
      </c>
      <c r="L104" s="313">
        <v>43</v>
      </c>
      <c r="M104" s="313">
        <f>SUM(L5:L104)</f>
        <v>4775</v>
      </c>
      <c r="N104" s="313">
        <f>SUM(J5:J104)</f>
        <v>42286</v>
      </c>
      <c r="O104" s="313">
        <v>220</v>
      </c>
      <c r="P104" s="313">
        <v>405</v>
      </c>
      <c r="Q104" s="313">
        <v>8</v>
      </c>
    </row>
    <row r="105" ht="22.65" customHeight="1">
      <c r="B105" s="339">
        <v>43987</v>
      </c>
      <c r="C105" s="310">
        <v>42939</v>
      </c>
      <c r="D105" s="311">
        <v>4639</v>
      </c>
      <c r="E105" s="343"/>
      <c r="F105" s="311">
        <v>14366</v>
      </c>
      <c r="G105" s="311">
        <v>7218</v>
      </c>
      <c r="H105" s="325">
        <v>1896</v>
      </c>
      <c r="I105" s="325">
        <v>1928</v>
      </c>
      <c r="J105" s="325">
        <v>1146</v>
      </c>
      <c r="K105" s="311">
        <f>D105-D104</f>
        <v>77</v>
      </c>
      <c r="L105" s="311">
        <v>37</v>
      </c>
      <c r="M105" s="311">
        <f>SUM(L6:L105)</f>
        <v>4812</v>
      </c>
      <c r="N105" s="311">
        <f>SUM(J6:J105)</f>
        <v>43431</v>
      </c>
      <c r="O105" s="311">
        <v>238</v>
      </c>
      <c r="P105" s="311">
        <v>483</v>
      </c>
      <c r="Q105" s="311">
        <v>46</v>
      </c>
    </row>
    <row r="106" ht="22.65" customHeight="1">
      <c r="B106" s="339">
        <v>43988</v>
      </c>
      <c r="C106" s="312">
        <v>43887</v>
      </c>
      <c r="D106" s="313">
        <v>4656</v>
      </c>
      <c r="E106" s="342"/>
      <c r="F106" s="313">
        <v>14571</v>
      </c>
      <c r="G106" s="313">
        <v>7589</v>
      </c>
      <c r="H106" s="327">
        <v>1942</v>
      </c>
      <c r="I106" s="327">
        <v>1957</v>
      </c>
      <c r="J106" s="327">
        <v>780</v>
      </c>
      <c r="K106" s="313">
        <f>D106-D105</f>
        <v>17</v>
      </c>
      <c r="L106" s="313">
        <v>29</v>
      </c>
      <c r="M106" s="313">
        <f>SUM(L7:L106)</f>
        <v>4841</v>
      </c>
      <c r="N106" s="313">
        <f>SUM(J7:J106)</f>
        <v>44210</v>
      </c>
      <c r="O106" s="313">
        <v>207</v>
      </c>
      <c r="P106" s="313">
        <v>284</v>
      </c>
      <c r="Q106" s="313">
        <v>19</v>
      </c>
    </row>
    <row r="107" ht="22.65" customHeight="1">
      <c r="B107" s="339">
        <v>43989</v>
      </c>
      <c r="C107" s="310">
        <v>44730</v>
      </c>
      <c r="D107" s="311">
        <v>4659</v>
      </c>
      <c r="E107" s="343"/>
      <c r="F107" s="311">
        <v>14745</v>
      </c>
      <c r="G107" s="311">
        <v>7973</v>
      </c>
      <c r="H107" s="325">
        <v>1957</v>
      </c>
      <c r="I107" s="325">
        <v>1985</v>
      </c>
      <c r="J107" s="325">
        <v>462</v>
      </c>
      <c r="K107" s="311">
        <f>D107-D106</f>
        <v>3</v>
      </c>
      <c r="L107" s="311">
        <v>33</v>
      </c>
      <c r="M107" s="311">
        <f>SUM(L8:L107)</f>
        <v>4874</v>
      </c>
      <c r="N107" s="311">
        <f>SUM(J8:J107)</f>
        <v>44664</v>
      </c>
      <c r="O107" s="311">
        <v>47</v>
      </c>
      <c r="P107" s="311">
        <v>230</v>
      </c>
      <c r="Q107" s="311">
        <v>15</v>
      </c>
    </row>
    <row r="108" ht="22.65" customHeight="1">
      <c r="B108" s="339">
        <v>43990</v>
      </c>
      <c r="C108" s="312">
        <v>45133</v>
      </c>
      <c r="D108" s="313">
        <v>4694</v>
      </c>
      <c r="E108" s="342"/>
      <c r="F108" s="313">
        <v>14803</v>
      </c>
      <c r="G108" s="313">
        <v>8128</v>
      </c>
      <c r="H108" s="327">
        <v>1975</v>
      </c>
      <c r="I108" s="327">
        <v>1995</v>
      </c>
      <c r="J108" s="327">
        <v>677</v>
      </c>
      <c r="K108" s="313">
        <f>D108-D107</f>
        <v>35</v>
      </c>
      <c r="L108" s="313">
        <v>38</v>
      </c>
      <c r="M108" s="313">
        <f>SUM(L9:L108)</f>
        <v>4912</v>
      </c>
      <c r="N108" s="313">
        <f>SUM(J9:J108)</f>
        <v>45338</v>
      </c>
      <c r="O108" s="313">
        <v>242</v>
      </c>
      <c r="P108" s="313">
        <v>123</v>
      </c>
      <c r="Q108" s="313">
        <v>7</v>
      </c>
    </row>
    <row r="109" ht="22.65" customHeight="1">
      <c r="B109" s="339">
        <v>43991</v>
      </c>
      <c r="C109" s="310">
        <v>45924</v>
      </c>
      <c r="D109" s="311">
        <v>4717</v>
      </c>
      <c r="E109" s="343"/>
      <c r="F109" s="311">
        <v>14971</v>
      </c>
      <c r="G109" s="311">
        <v>8383</v>
      </c>
      <c r="H109" s="325">
        <v>1983</v>
      </c>
      <c r="I109" s="325">
        <v>2028</v>
      </c>
      <c r="J109" s="325">
        <v>936</v>
      </c>
      <c r="K109" s="311">
        <f>D109-D108</f>
        <v>23</v>
      </c>
      <c r="L109" s="311">
        <v>33</v>
      </c>
      <c r="M109" s="311">
        <f>SUM(L10:L109)</f>
        <v>4945</v>
      </c>
      <c r="N109" s="311">
        <f>SUM(J10:J109)</f>
        <v>46274</v>
      </c>
      <c r="O109" s="311">
        <v>257</v>
      </c>
      <c r="P109" s="311">
        <v>258</v>
      </c>
      <c r="Q109" s="311">
        <v>26</v>
      </c>
    </row>
    <row r="110" ht="22.65" customHeight="1">
      <c r="B110" s="339">
        <v>43992</v>
      </c>
      <c r="C110" s="312">
        <v>46814</v>
      </c>
      <c r="D110" s="313">
        <v>4795</v>
      </c>
      <c r="E110" s="342"/>
      <c r="F110" s="313">
        <v>15173</v>
      </c>
      <c r="G110" s="313">
        <v>8608</v>
      </c>
      <c r="H110" s="327">
        <v>2016</v>
      </c>
      <c r="I110" s="327">
        <v>2088</v>
      </c>
      <c r="J110" s="327">
        <v>1437</v>
      </c>
      <c r="K110" s="313">
        <f>D110-D109</f>
        <v>78</v>
      </c>
      <c r="L110" s="313">
        <v>40</v>
      </c>
      <c r="M110" s="313">
        <f>SUM(L11:L110)</f>
        <v>4985</v>
      </c>
      <c r="N110" s="313">
        <f>SUM(J11:J110)</f>
        <v>47706</v>
      </c>
      <c r="O110" s="313">
        <v>267</v>
      </c>
      <c r="P110" s="313">
        <v>584</v>
      </c>
      <c r="Q110" s="313">
        <v>27</v>
      </c>
    </row>
    <row r="111" ht="22.65" customHeight="1">
      <c r="B111" s="339">
        <v>43993</v>
      </c>
      <c r="C111" s="310">
        <v>48288</v>
      </c>
      <c r="D111" s="311">
        <v>4814</v>
      </c>
      <c r="E111" s="343"/>
      <c r="F111" s="311">
        <v>15425</v>
      </c>
      <c r="G111" s="311">
        <v>9255</v>
      </c>
      <c r="H111" s="325">
        <v>2036</v>
      </c>
      <c r="I111" s="325">
        <v>2144</v>
      </c>
      <c r="J111" s="325">
        <v>1293</v>
      </c>
      <c r="K111" s="311">
        <f>D111-D110</f>
        <v>19</v>
      </c>
      <c r="L111" s="311">
        <v>35</v>
      </c>
      <c r="M111" s="311">
        <f>SUM(L12:L111)</f>
        <v>5020</v>
      </c>
      <c r="N111" s="311">
        <f>SUM(J12:J111)</f>
        <v>48986</v>
      </c>
      <c r="O111" s="311">
        <v>222</v>
      </c>
      <c r="P111" s="311">
        <v>529</v>
      </c>
      <c r="Q111" s="311">
        <v>36</v>
      </c>
    </row>
    <row r="112" ht="22.65" customHeight="1">
      <c r="B112" s="339">
        <v>43994</v>
      </c>
      <c r="C112" s="312">
        <v>49684</v>
      </c>
      <c r="D112" s="313">
        <v>4854</v>
      </c>
      <c r="E112" s="342"/>
      <c r="F112" s="313">
        <v>15673</v>
      </c>
      <c r="G112" s="313">
        <v>9752</v>
      </c>
      <c r="H112" s="327">
        <v>2077</v>
      </c>
      <c r="I112" s="327">
        <v>2198</v>
      </c>
      <c r="J112" s="327">
        <v>1329</v>
      </c>
      <c r="K112" s="313">
        <f>D112-D111</f>
        <v>40</v>
      </c>
      <c r="L112" s="313">
        <v>29</v>
      </c>
      <c r="M112" s="313">
        <f>SUM(L13:L112)</f>
        <v>5049</v>
      </c>
      <c r="N112" s="313">
        <f>SUM(J13:J112)</f>
        <v>50285</v>
      </c>
      <c r="O112" s="313">
        <v>203</v>
      </c>
      <c r="P112" s="313">
        <v>541</v>
      </c>
      <c r="Q112" s="313">
        <v>12</v>
      </c>
    </row>
    <row r="113" ht="22.65" customHeight="1">
      <c r="B113" s="339">
        <v>43995</v>
      </c>
      <c r="C113" s="310">
        <v>50931</v>
      </c>
      <c r="D113" s="311">
        <v>4874</v>
      </c>
      <c r="E113" s="343"/>
      <c r="F113" s="311">
        <v>15844</v>
      </c>
      <c r="G113" s="311">
        <v>10231</v>
      </c>
      <c r="H113" s="325">
        <v>2096</v>
      </c>
      <c r="I113" s="325">
        <v>2254</v>
      </c>
      <c r="J113" s="325">
        <v>1032</v>
      </c>
      <c r="K113" s="311">
        <f>D113-D112</f>
        <v>20</v>
      </c>
      <c r="L113" s="311">
        <v>33</v>
      </c>
      <c r="M113" s="311">
        <f>SUM(L14:L113)</f>
        <v>5082</v>
      </c>
      <c r="N113" s="311">
        <f>SUM(J14:J113)</f>
        <v>51292</v>
      </c>
      <c r="O113" s="311">
        <v>182</v>
      </c>
      <c r="P113" s="311">
        <v>448</v>
      </c>
      <c r="Q113" s="311">
        <v>14</v>
      </c>
    </row>
    <row r="114" ht="22.65" customHeight="1">
      <c r="B114" s="339">
        <v>43996</v>
      </c>
      <c r="C114" s="312">
        <v>51614</v>
      </c>
      <c r="D114" s="313">
        <v>4874</v>
      </c>
      <c r="E114" s="342"/>
      <c r="F114" s="313">
        <v>15971</v>
      </c>
      <c r="G114" s="313">
        <v>10609</v>
      </c>
      <c r="H114" s="327">
        <v>2099</v>
      </c>
      <c r="I114" s="327">
        <v>2270</v>
      </c>
      <c r="J114" s="327">
        <v>418</v>
      </c>
      <c r="K114" s="313">
        <f>D114-D113</f>
        <v>0</v>
      </c>
      <c r="L114" s="313">
        <v>27</v>
      </c>
      <c r="M114" s="313">
        <f>SUM(L15:L114)</f>
        <v>5109</v>
      </c>
      <c r="N114" s="313">
        <f>SUM(J15:J114)</f>
        <v>51651</v>
      </c>
      <c r="O114" s="313">
        <v>75</v>
      </c>
      <c r="P114" s="313">
        <v>162</v>
      </c>
      <c r="Q114" s="313">
        <v>11</v>
      </c>
    </row>
    <row r="115" ht="22.65" customHeight="1">
      <c r="B115" s="339">
        <v>43997</v>
      </c>
      <c r="C115" s="310">
        <v>52383</v>
      </c>
      <c r="D115" s="311">
        <v>4891</v>
      </c>
      <c r="E115" s="343"/>
      <c r="F115" s="311">
        <v>16607</v>
      </c>
      <c r="G115" s="311">
        <v>10743</v>
      </c>
      <c r="H115" s="325">
        <v>2107</v>
      </c>
      <c r="I115" s="325">
        <v>2300</v>
      </c>
      <c r="J115" s="325">
        <v>684</v>
      </c>
      <c r="K115" s="311">
        <f>D115-D114</f>
        <v>17</v>
      </c>
      <c r="L115" s="311">
        <v>30</v>
      </c>
      <c r="M115" s="311">
        <f>SUM(L16:L115)</f>
        <v>5139</v>
      </c>
      <c r="N115" s="311">
        <f>SUM(J16:J115)</f>
        <v>52302</v>
      </c>
      <c r="O115" s="311">
        <v>141</v>
      </c>
      <c r="P115" s="311">
        <v>222</v>
      </c>
      <c r="Q115" s="311">
        <v>8</v>
      </c>
    </row>
    <row r="116" ht="22.65" customHeight="1">
      <c r="B116" s="339">
        <v>43998</v>
      </c>
      <c r="C116" s="312">
        <v>53323</v>
      </c>
      <c r="D116" s="313">
        <v>4939</v>
      </c>
      <c r="E116" s="342"/>
      <c r="F116" s="313">
        <v>16275</v>
      </c>
      <c r="G116" s="313">
        <v>11083</v>
      </c>
      <c r="H116" s="327">
        <v>2151</v>
      </c>
      <c r="I116" s="327">
        <v>2336</v>
      </c>
      <c r="J116" s="327">
        <v>1209</v>
      </c>
      <c r="K116" s="313">
        <f>D116-D115</f>
        <v>48</v>
      </c>
      <c r="L116" s="313">
        <v>28</v>
      </c>
      <c r="M116" s="313">
        <f>SUM(L17:L116)</f>
        <v>5167</v>
      </c>
      <c r="N116" s="327">
        <f>SUM(J17:J116)</f>
        <v>53465</v>
      </c>
      <c r="O116" s="313">
        <v>238</v>
      </c>
      <c r="P116" s="313">
        <v>354</v>
      </c>
      <c r="Q116" s="313">
        <v>54</v>
      </c>
    </row>
    <row r="117" ht="22.65" customHeight="1">
      <c r="B117" s="339">
        <v>43999</v>
      </c>
      <c r="C117" s="310">
        <v>54562</v>
      </c>
      <c r="D117" s="311">
        <v>5041</v>
      </c>
      <c r="E117" s="343"/>
      <c r="F117" s="311">
        <v>16492</v>
      </c>
      <c r="G117" s="311">
        <v>11455</v>
      </c>
      <c r="H117" s="325">
        <v>2176</v>
      </c>
      <c r="I117" s="325">
        <v>2437</v>
      </c>
      <c r="J117" s="325">
        <v>1457</v>
      </c>
      <c r="K117" s="311">
        <f>D117-D116</f>
        <v>102</v>
      </c>
      <c r="L117" s="311">
        <v>32</v>
      </c>
      <c r="M117" s="311">
        <f>SUM(L18:L117)</f>
        <v>5199</v>
      </c>
      <c r="N117" s="325">
        <f>SUM(J18:J117)</f>
        <v>54821</v>
      </c>
      <c r="O117" s="311">
        <v>380</v>
      </c>
      <c r="P117" s="311">
        <v>335</v>
      </c>
      <c r="Q117" s="311">
        <v>20</v>
      </c>
    </row>
    <row r="118" ht="22.65" customHeight="1">
      <c r="B118" s="339">
        <v>44000</v>
      </c>
      <c r="C118" s="312">
        <v>56043</v>
      </c>
      <c r="D118" s="313">
        <v>5053</v>
      </c>
      <c r="E118" s="342"/>
      <c r="F118" s="313">
        <v>16878</v>
      </c>
      <c r="G118" s="313">
        <v>11828</v>
      </c>
      <c r="H118" s="327">
        <v>2183</v>
      </c>
      <c r="I118" s="327">
        <v>2532</v>
      </c>
      <c r="J118" s="327">
        <v>1494</v>
      </c>
      <c r="K118" s="313">
        <f>D118-D117</f>
        <v>12</v>
      </c>
      <c r="L118" s="313">
        <v>29</v>
      </c>
      <c r="M118" s="313">
        <f>SUM(L19:L118)</f>
        <v>5228</v>
      </c>
      <c r="N118" s="327">
        <f>SUM(J19:J118)</f>
        <v>56217</v>
      </c>
      <c r="O118" s="313">
        <v>424</v>
      </c>
      <c r="P118" s="313">
        <v>304</v>
      </c>
      <c r="Q118" s="313">
        <v>21</v>
      </c>
    </row>
    <row r="119" ht="22.65" customHeight="1">
      <c r="B119" s="339">
        <v>44001</v>
      </c>
      <c r="C119" s="310">
        <v>56043</v>
      </c>
      <c r="D119" s="311">
        <v>5053</v>
      </c>
      <c r="E119" s="343"/>
      <c r="F119" s="311">
        <v>16878</v>
      </c>
      <c r="G119" s="311">
        <v>11828</v>
      </c>
      <c r="H119" s="325">
        <v>2183</v>
      </c>
      <c r="I119" s="325">
        <v>2532</v>
      </c>
      <c r="J119" s="325">
        <v>1209</v>
      </c>
      <c r="K119" s="311">
        <f>D119-D118</f>
        <v>0</v>
      </c>
      <c r="L119" s="311">
        <v>30</v>
      </c>
      <c r="M119" s="311">
        <f>SUM(L20:L119)</f>
        <v>5257</v>
      </c>
      <c r="N119" s="325">
        <f>SUM(J20:J119)</f>
        <v>57230</v>
      </c>
      <c r="O119" s="311">
        <v>448</v>
      </c>
      <c r="P119" s="311">
        <v>279</v>
      </c>
      <c r="Q119" s="311">
        <v>10</v>
      </c>
    </row>
    <row r="120" ht="22.65" customHeight="1">
      <c r="B120" s="339">
        <v>44002</v>
      </c>
      <c r="C120" s="312">
        <v>56043</v>
      </c>
      <c r="D120" s="313">
        <v>5053</v>
      </c>
      <c r="E120" s="342"/>
      <c r="F120" s="313">
        <v>16878</v>
      </c>
      <c r="G120" s="313">
        <v>11828</v>
      </c>
      <c r="H120" s="327">
        <v>2183</v>
      </c>
      <c r="I120" s="327">
        <v>2532</v>
      </c>
      <c r="J120" s="327">
        <v>698</v>
      </c>
      <c r="K120" s="313">
        <f>D120-D119</f>
        <v>0</v>
      </c>
      <c r="L120" s="313">
        <v>29</v>
      </c>
      <c r="M120" s="313">
        <f>SUM(L21:L120)</f>
        <v>5286</v>
      </c>
      <c r="N120" s="327">
        <f>SUM(J21:J120)</f>
        <v>57777</v>
      </c>
      <c r="O120" s="313">
        <v>211</v>
      </c>
      <c r="P120" s="313">
        <v>385</v>
      </c>
      <c r="Q120" s="313">
        <v>1</v>
      </c>
    </row>
    <row r="121" ht="22.65" customHeight="1">
      <c r="B121" s="339">
        <v>44003</v>
      </c>
      <c r="C121" s="310">
        <v>56043</v>
      </c>
      <c r="D121" s="311">
        <v>5053</v>
      </c>
      <c r="E121" s="343"/>
      <c r="F121" s="311">
        <v>16878</v>
      </c>
      <c r="G121" s="311">
        <v>11828</v>
      </c>
      <c r="H121" s="325">
        <v>2183</v>
      </c>
      <c r="I121" s="325">
        <v>2532</v>
      </c>
      <c r="J121" s="325">
        <v>321</v>
      </c>
      <c r="K121" s="311">
        <f>D121-D120</f>
        <v>0</v>
      </c>
      <c r="L121" s="311">
        <v>22</v>
      </c>
      <c r="M121" s="311">
        <f>SUM(L22:L121)</f>
        <v>5307</v>
      </c>
      <c r="N121" s="325">
        <f>SUM(J22:J121)</f>
        <v>57946</v>
      </c>
      <c r="O121" s="311">
        <v>92</v>
      </c>
      <c r="P121" s="311">
        <v>139</v>
      </c>
      <c r="Q121" s="311">
        <v>5</v>
      </c>
    </row>
    <row r="122" ht="22.65" customHeight="1">
      <c r="B122" s="339">
        <v>44004</v>
      </c>
      <c r="C122" s="312">
        <v>58932</v>
      </c>
      <c r="D122" s="313">
        <v>5122</v>
      </c>
      <c r="E122" s="342"/>
      <c r="F122" s="313">
        <v>17285</v>
      </c>
      <c r="G122" s="313">
        <v>12853</v>
      </c>
      <c r="H122" s="327">
        <v>2214</v>
      </c>
      <c r="I122" s="327">
        <v>2707</v>
      </c>
      <c r="J122" s="327">
        <v>800</v>
      </c>
      <c r="K122" s="313">
        <f>D122-D121</f>
        <v>69</v>
      </c>
      <c r="L122" s="313">
        <v>20</v>
      </c>
      <c r="M122" s="313">
        <f>SUM(L23:L122)</f>
        <v>5326</v>
      </c>
      <c r="N122" s="327">
        <f>SUM(J23:J122)</f>
        <v>58675</v>
      </c>
      <c r="O122" s="313">
        <v>230</v>
      </c>
      <c r="P122" s="313">
        <v>262</v>
      </c>
      <c r="Q122" s="313">
        <v>8</v>
      </c>
    </row>
    <row r="123" ht="22.65" customHeight="1">
      <c r="B123" s="339">
        <v>44005</v>
      </c>
      <c r="C123" s="310">
        <v>60837</v>
      </c>
      <c r="D123" s="311">
        <v>5161</v>
      </c>
      <c r="E123" s="343"/>
      <c r="F123" s="311">
        <v>18334</v>
      </c>
      <c r="G123" s="311">
        <v>13065</v>
      </c>
      <c r="H123" s="325">
        <v>2236</v>
      </c>
      <c r="I123" s="325">
        <v>2742</v>
      </c>
      <c r="J123" s="325">
        <v>1311</v>
      </c>
      <c r="K123" s="311">
        <f>D123-D122</f>
        <v>39</v>
      </c>
      <c r="L123" s="311">
        <v>25</v>
      </c>
      <c r="M123" s="311">
        <f>SUM(L24:L123)</f>
        <v>5349</v>
      </c>
      <c r="N123" s="325">
        <f>SUM(J24:J123)</f>
        <v>59917</v>
      </c>
      <c r="O123" s="311">
        <v>244</v>
      </c>
      <c r="P123" s="311">
        <v>268</v>
      </c>
      <c r="Q123" s="311">
        <v>19</v>
      </c>
    </row>
    <row r="124" ht="22.65" customHeight="1">
      <c r="B124" s="339">
        <v>44006</v>
      </c>
      <c r="C124" s="312">
        <v>62324</v>
      </c>
      <c r="D124" s="313">
        <v>5209</v>
      </c>
      <c r="E124" s="342"/>
      <c r="F124" s="313">
        <v>18595</v>
      </c>
      <c r="G124" s="313">
        <v>13510</v>
      </c>
      <c r="H124" s="327">
        <v>2253</v>
      </c>
      <c r="I124" s="327">
        <v>2809</v>
      </c>
      <c r="J124" s="327">
        <v>1698</v>
      </c>
      <c r="K124" s="313">
        <f>D124-D123</f>
        <v>48</v>
      </c>
      <c r="L124" s="313">
        <v>22</v>
      </c>
      <c r="M124" s="313">
        <f>SUM(L25:L124)</f>
        <v>5369</v>
      </c>
      <c r="N124" s="327">
        <f>SUM(J25:J124)</f>
        <v>61532</v>
      </c>
      <c r="O124" s="313">
        <v>322</v>
      </c>
      <c r="P124" s="313">
        <v>512</v>
      </c>
      <c r="Q124" s="313">
        <v>8</v>
      </c>
    </row>
    <row r="125" ht="22.65" customHeight="1">
      <c r="B125" s="339">
        <v>44007</v>
      </c>
      <c r="C125" s="310">
        <v>63890</v>
      </c>
      <c r="D125" s="311">
        <v>5230</v>
      </c>
      <c r="E125" s="343"/>
      <c r="F125" s="311">
        <v>18852</v>
      </c>
      <c r="G125" s="311">
        <v>14013</v>
      </c>
      <c r="H125" s="325">
        <v>2279</v>
      </c>
      <c r="I125" s="325">
        <v>2897</v>
      </c>
      <c r="J125" s="325">
        <v>1280</v>
      </c>
      <c r="K125" s="311">
        <f>D125-D124</f>
        <v>21</v>
      </c>
      <c r="L125" s="311">
        <v>23</v>
      </c>
      <c r="M125" s="311">
        <f>SUM(L26:L125)</f>
        <v>5391</v>
      </c>
      <c r="N125" s="325">
        <f>SUM(J26:J125)</f>
        <v>62693</v>
      </c>
      <c r="O125" s="311">
        <v>252</v>
      </c>
      <c r="P125" s="311">
        <v>377</v>
      </c>
      <c r="Q125" s="311">
        <v>27</v>
      </c>
    </row>
    <row r="126" ht="22.65" customHeight="1">
      <c r="B126" s="339">
        <v>44008</v>
      </c>
      <c r="C126" s="312">
        <v>65137</v>
      </c>
      <c r="D126" s="313">
        <v>5280</v>
      </c>
      <c r="E126" s="342"/>
      <c r="F126" s="313">
        <v>19164</v>
      </c>
      <c r="G126" s="313">
        <v>14384</v>
      </c>
      <c r="H126" s="327">
        <v>2293</v>
      </c>
      <c r="I126" s="327">
        <v>2952</v>
      </c>
      <c r="J126" s="327">
        <v>1203</v>
      </c>
      <c r="K126" s="313">
        <f>D126-D125</f>
        <v>50</v>
      </c>
      <c r="L126" s="313">
        <v>11</v>
      </c>
      <c r="M126" s="313">
        <f>SUM(L27:L126)</f>
        <v>5396</v>
      </c>
      <c r="N126" s="327">
        <f>SUM(J27:J126)</f>
        <v>63751</v>
      </c>
      <c r="O126" s="313">
        <v>229</v>
      </c>
      <c r="P126" s="313">
        <v>313</v>
      </c>
      <c r="Q126" s="313">
        <v>16</v>
      </c>
    </row>
    <row r="127" ht="22.65" customHeight="1">
      <c r="B127" s="339">
        <v>44009</v>
      </c>
      <c r="C127" s="310">
        <v>65137</v>
      </c>
      <c r="D127" s="311">
        <v>5280</v>
      </c>
      <c r="E127" s="343"/>
      <c r="F127" s="311">
        <v>19164</v>
      </c>
      <c r="G127" s="311">
        <v>14384</v>
      </c>
      <c r="H127" s="325">
        <v>2293</v>
      </c>
      <c r="I127" s="325">
        <v>2952</v>
      </c>
      <c r="J127" s="325">
        <v>755</v>
      </c>
      <c r="K127" s="311">
        <f>D127-D126</f>
        <v>0</v>
      </c>
      <c r="L127" s="311">
        <v>14</v>
      </c>
      <c r="M127" s="311">
        <f>SUM(L28:L127)</f>
        <v>5403</v>
      </c>
      <c r="N127" s="325">
        <f>SUM(J28:J127)</f>
        <v>64363</v>
      </c>
      <c r="O127" s="311">
        <v>322</v>
      </c>
      <c r="P127" s="311">
        <v>232</v>
      </c>
      <c r="Q127" s="311">
        <v>6</v>
      </c>
    </row>
    <row r="128" ht="22.65" customHeight="1">
      <c r="B128" s="339">
        <v>44010</v>
      </c>
      <c r="C128" s="312">
        <v>65137</v>
      </c>
      <c r="D128" s="313">
        <v>5280</v>
      </c>
      <c r="E128" s="342"/>
      <c r="F128" s="313">
        <v>19164</v>
      </c>
      <c r="G128" s="313">
        <v>14384</v>
      </c>
      <c r="H128" s="327">
        <v>2293</v>
      </c>
      <c r="I128" s="327">
        <v>2952</v>
      </c>
      <c r="J128" s="327">
        <v>415</v>
      </c>
      <c r="K128" s="313">
        <f>D128-D127</f>
        <v>0</v>
      </c>
      <c r="L128" s="313">
        <v>23</v>
      </c>
      <c r="M128" s="313">
        <f>SUM(L29:L128)</f>
        <v>5417</v>
      </c>
      <c r="N128" s="327">
        <f>SUM(J29:J128)</f>
        <v>64598</v>
      </c>
      <c r="O128" s="313">
        <v>226</v>
      </c>
      <c r="P128" s="313">
        <v>176</v>
      </c>
      <c r="Q128" s="313">
        <v>4</v>
      </c>
    </row>
    <row r="129" ht="22.65" customHeight="1">
      <c r="B129" s="339">
        <v>44011</v>
      </c>
      <c r="C129" s="310">
        <v>67667</v>
      </c>
      <c r="D129" s="311">
        <v>5310</v>
      </c>
      <c r="E129" s="343"/>
      <c r="F129" s="311">
        <v>19892</v>
      </c>
      <c r="G129" s="311">
        <v>15006</v>
      </c>
      <c r="H129" s="325">
        <v>2316</v>
      </c>
      <c r="I129" s="325">
        <v>3020</v>
      </c>
      <c r="J129" s="325">
        <v>727</v>
      </c>
      <c r="K129" s="311">
        <f>D129-D128</f>
        <v>30</v>
      </c>
      <c r="L129" s="311">
        <v>16</v>
      </c>
      <c r="M129" s="311">
        <f>SUM(L30:L129)</f>
        <v>5425</v>
      </c>
      <c r="N129" s="325">
        <f>SUM(J30:J129)</f>
        <v>65189</v>
      </c>
      <c r="O129" s="311">
        <v>286</v>
      </c>
      <c r="P129" s="311">
        <v>137</v>
      </c>
      <c r="Q129" s="311">
        <v>3</v>
      </c>
    </row>
    <row r="130" ht="22.65" customHeight="1">
      <c r="B130" s="339">
        <v>44012</v>
      </c>
      <c r="C130" s="312">
        <v>68451</v>
      </c>
      <c r="D130" s="313">
        <v>5333</v>
      </c>
      <c r="E130" s="342"/>
      <c r="F130" s="313">
        <v>20171</v>
      </c>
      <c r="G130" s="313">
        <v>15173</v>
      </c>
      <c r="H130" s="327">
        <v>2319</v>
      </c>
      <c r="I130" s="327">
        <v>3051</v>
      </c>
      <c r="J130" s="327">
        <v>803</v>
      </c>
      <c r="K130" s="313">
        <f>D130-D129</f>
        <v>23</v>
      </c>
      <c r="L130" s="313">
        <v>20</v>
      </c>
      <c r="M130" s="313">
        <f>SUM(L31:L130)</f>
        <v>5434</v>
      </c>
      <c r="N130" s="327">
        <f>SUM(J31:J130)</f>
        <v>65874</v>
      </c>
      <c r="O130" s="313">
        <v>215</v>
      </c>
      <c r="P130" s="313">
        <v>254</v>
      </c>
      <c r="Q130" s="313">
        <v>14</v>
      </c>
    </row>
    <row r="131" ht="22.65" customHeight="1">
      <c r="B131" s="339">
        <v>44013</v>
      </c>
      <c r="C131" s="310">
        <v>69692</v>
      </c>
      <c r="D131" s="311">
        <v>5370</v>
      </c>
      <c r="E131" s="343"/>
      <c r="F131" s="311">
        <v>20547</v>
      </c>
      <c r="G131" s="311">
        <v>15408</v>
      </c>
      <c r="H131" s="325">
        <v>2333</v>
      </c>
      <c r="I131" s="325">
        <v>3072</v>
      </c>
      <c r="J131" s="325">
        <v>684</v>
      </c>
      <c r="K131" s="311">
        <f>D131-D130</f>
        <v>37</v>
      </c>
      <c r="L131" s="311">
        <v>15</v>
      </c>
      <c r="M131" s="311">
        <f>SUM(L32:L131)</f>
        <v>5438</v>
      </c>
      <c r="N131" s="325">
        <f>SUM(J32:J131)</f>
        <v>66376</v>
      </c>
      <c r="O131" s="311">
        <v>194</v>
      </c>
      <c r="P131" s="311">
        <v>105</v>
      </c>
      <c r="Q131" s="311">
        <v>8</v>
      </c>
    </row>
    <row r="132" ht="22.65" customHeight="1">
      <c r="B132" s="339">
        <v>44014</v>
      </c>
      <c r="C132" s="312">
        <v>70639</v>
      </c>
      <c r="D132" s="313">
        <v>5411</v>
      </c>
      <c r="E132" s="342"/>
      <c r="F132" s="313">
        <v>20759</v>
      </c>
      <c r="G132" s="313">
        <v>15628</v>
      </c>
      <c r="H132" s="327">
        <v>2363</v>
      </c>
      <c r="I132" s="327">
        <v>3095</v>
      </c>
      <c r="J132" s="327">
        <v>687</v>
      </c>
      <c r="K132" s="313">
        <f>D132-D131</f>
        <v>41</v>
      </c>
      <c r="L132" s="313">
        <v>15</v>
      </c>
      <c r="M132" s="313">
        <f>SUM(L33:L132)</f>
        <v>5432</v>
      </c>
      <c r="N132" s="327">
        <f>SUM(J33:J132)</f>
        <v>66833</v>
      </c>
      <c r="O132" s="313">
        <v>196</v>
      </c>
      <c r="P132" s="313">
        <v>218</v>
      </c>
      <c r="Q132" s="313">
        <v>19</v>
      </c>
    </row>
    <row r="133" ht="22.65" customHeight="1">
      <c r="B133" s="339">
        <v>44015</v>
      </c>
      <c r="C133" s="310">
        <v>71419</v>
      </c>
      <c r="D133" s="311">
        <v>5420</v>
      </c>
      <c r="E133" s="343"/>
      <c r="F133" s="311">
        <v>20933</v>
      </c>
      <c r="G133" s="311">
        <v>15759</v>
      </c>
      <c r="H133" s="325">
        <v>2385</v>
      </c>
      <c r="I133" s="325">
        <v>3121</v>
      </c>
      <c r="J133" s="325">
        <v>694</v>
      </c>
      <c r="K133" s="311">
        <f>D133-D132</f>
        <v>9</v>
      </c>
      <c r="L133" s="311">
        <v>8</v>
      </c>
      <c r="M133" s="311">
        <f>SUM(L34:L133)</f>
        <v>5418</v>
      </c>
      <c r="N133" s="325">
        <f>SUM(J34:J133)</f>
        <v>67213</v>
      </c>
      <c r="O133" s="311">
        <v>222</v>
      </c>
      <c r="P133" s="311">
        <v>186</v>
      </c>
      <c r="Q133" s="311">
        <v>6</v>
      </c>
    </row>
    <row r="134" ht="22.65" customHeight="1">
      <c r="B134" s="339">
        <v>44016</v>
      </c>
      <c r="C134" s="312">
        <v>71419</v>
      </c>
      <c r="D134" s="313">
        <v>5420</v>
      </c>
      <c r="E134" s="342"/>
      <c r="F134" s="313">
        <v>20933</v>
      </c>
      <c r="G134" s="313">
        <v>15759</v>
      </c>
      <c r="H134" s="327">
        <v>2385</v>
      </c>
      <c r="I134" s="327">
        <v>3121</v>
      </c>
      <c r="J134" s="327">
        <v>364</v>
      </c>
      <c r="K134" s="313">
        <f>D134-D133</f>
        <v>0</v>
      </c>
      <c r="L134" s="313">
        <v>15</v>
      </c>
      <c r="M134" s="313">
        <f>SUM(L35:L134)</f>
        <v>5402</v>
      </c>
      <c r="N134" s="327">
        <f>SUM(J35:J134)</f>
        <v>67291</v>
      </c>
      <c r="O134" s="313">
        <v>143</v>
      </c>
      <c r="P134" s="313">
        <v>178</v>
      </c>
      <c r="Q134" s="313">
        <v>16</v>
      </c>
    </row>
    <row r="135" ht="22.65" customHeight="1">
      <c r="B135" s="339">
        <v>44017</v>
      </c>
      <c r="C135" s="310">
        <v>71419</v>
      </c>
      <c r="D135" s="311">
        <v>5420</v>
      </c>
      <c r="E135" s="343"/>
      <c r="F135" s="311">
        <v>20933</v>
      </c>
      <c r="G135" s="311">
        <v>15759</v>
      </c>
      <c r="H135" s="325">
        <v>2385</v>
      </c>
      <c r="I135" s="325">
        <v>3121</v>
      </c>
      <c r="J135" s="325">
        <v>315</v>
      </c>
      <c r="K135" s="311">
        <f>D135-D134</f>
        <v>0</v>
      </c>
      <c r="L135" s="311">
        <v>9</v>
      </c>
      <c r="M135" s="311">
        <f>SUM(L36:L135)</f>
        <v>5379</v>
      </c>
      <c r="N135" s="325">
        <f>SUM(J36:J135)</f>
        <v>67241</v>
      </c>
      <c r="O135" s="311">
        <v>137</v>
      </c>
      <c r="P135" s="311">
        <v>124</v>
      </c>
      <c r="Q135" s="311">
        <v>0</v>
      </c>
    </row>
    <row r="136" ht="22.65" customHeight="1">
      <c r="B136" s="339">
        <v>44018</v>
      </c>
      <c r="C136" s="312">
        <v>73061</v>
      </c>
      <c r="D136" s="313">
        <v>5433</v>
      </c>
      <c r="E136" s="342"/>
      <c r="F136" s="313">
        <v>21444</v>
      </c>
      <c r="G136" s="313">
        <v>16210</v>
      </c>
      <c r="H136" s="327">
        <v>2421</v>
      </c>
      <c r="I136" s="327">
        <v>3153</v>
      </c>
      <c r="J136" s="327">
        <v>251</v>
      </c>
      <c r="K136" s="313">
        <f>D136-D135</f>
        <v>13</v>
      </c>
      <c r="L136" s="313">
        <v>15</v>
      </c>
      <c r="M136" s="313">
        <f>SUM(L37:L136)</f>
        <v>5359</v>
      </c>
      <c r="N136" s="327">
        <f>SUM(J37:J136)</f>
        <v>67192</v>
      </c>
      <c r="O136" s="313">
        <v>53</v>
      </c>
      <c r="P136" s="313">
        <v>19</v>
      </c>
      <c r="Q136" s="313">
        <v>7</v>
      </c>
    </row>
    <row r="137" ht="22.65" customHeight="1">
      <c r="B137" s="339">
        <v>44019</v>
      </c>
      <c r="C137" s="310">
        <v>73344</v>
      </c>
      <c r="D137" s="311">
        <v>5447</v>
      </c>
      <c r="E137" s="343"/>
      <c r="F137" s="311">
        <v>21490</v>
      </c>
      <c r="G137" s="311">
        <v>16231</v>
      </c>
      <c r="H137" s="325">
        <v>2443</v>
      </c>
      <c r="I137" s="325">
        <v>3173</v>
      </c>
      <c r="J137" s="325">
        <v>278</v>
      </c>
      <c r="K137" s="311">
        <f>D137-D136</f>
        <v>14</v>
      </c>
      <c r="L137" s="311">
        <v>12</v>
      </c>
      <c r="M137" s="311">
        <f>SUM(L38:L137)</f>
        <v>5333</v>
      </c>
      <c r="N137" s="325">
        <f>SUM(J38:J137)</f>
        <v>67190</v>
      </c>
      <c r="O137" s="311">
        <v>47</v>
      </c>
      <c r="P137" s="311">
        <v>54</v>
      </c>
      <c r="Q137" s="311">
        <v>7</v>
      </c>
    </row>
    <row r="138" ht="22.65" customHeight="1">
      <c r="B138" s="339">
        <v>44020</v>
      </c>
      <c r="C138" s="312">
        <v>73858</v>
      </c>
      <c r="D138" s="313">
        <v>5482</v>
      </c>
      <c r="E138" s="342"/>
      <c r="F138" s="313">
        <v>21629</v>
      </c>
      <c r="G138" s="313">
        <v>16403</v>
      </c>
      <c r="H138" s="327">
        <v>2446</v>
      </c>
      <c r="I138" s="327">
        <v>3186</v>
      </c>
      <c r="J138" s="327">
        <v>533</v>
      </c>
      <c r="K138" s="313">
        <f>D138-D137</f>
        <v>35</v>
      </c>
      <c r="L138" s="313">
        <v>11</v>
      </c>
      <c r="M138" s="313">
        <f>SUM(L39:L138)</f>
        <v>5299</v>
      </c>
      <c r="N138" s="327">
        <f>SUM(J39:J138)</f>
        <v>67307</v>
      </c>
      <c r="O138" s="313">
        <v>183</v>
      </c>
      <c r="P138" s="313">
        <v>214</v>
      </c>
      <c r="Q138" s="313">
        <v>11</v>
      </c>
    </row>
    <row r="139" ht="22.65" customHeight="1">
      <c r="B139" s="339">
        <v>44021</v>
      </c>
      <c r="C139" s="310">
        <v>74333</v>
      </c>
      <c r="D139" s="311">
        <v>5500</v>
      </c>
      <c r="E139" s="343"/>
      <c r="F139" s="311">
        <v>21705</v>
      </c>
      <c r="G139" s="311">
        <v>16507</v>
      </c>
      <c r="H139" s="325">
        <v>2461</v>
      </c>
      <c r="I139" s="325">
        <v>3210</v>
      </c>
      <c r="J139" s="325">
        <v>334</v>
      </c>
      <c r="K139" s="311">
        <f>D139-D138</f>
        <v>18</v>
      </c>
      <c r="L139" s="311">
        <v>15</v>
      </c>
      <c r="M139" s="311">
        <f>SUM(L40:L139)</f>
        <v>5266</v>
      </c>
      <c r="N139" s="325">
        <f>SUM(J40:J139)</f>
        <v>67166</v>
      </c>
      <c r="O139" s="311">
        <v>145</v>
      </c>
      <c r="P139" s="311">
        <v>138</v>
      </c>
      <c r="Q139" s="311">
        <v>6</v>
      </c>
    </row>
    <row r="140" ht="22.65" customHeight="1">
      <c r="B140" s="339">
        <v>44022</v>
      </c>
      <c r="C140" s="312">
        <v>74898</v>
      </c>
      <c r="D140" s="313">
        <v>5526</v>
      </c>
      <c r="E140" s="342"/>
      <c r="F140" s="313">
        <v>21907</v>
      </c>
      <c r="G140" s="313">
        <v>16650</v>
      </c>
      <c r="H140" s="327">
        <v>2469</v>
      </c>
      <c r="I140" s="327">
        <v>3245</v>
      </c>
      <c r="J140" s="327">
        <v>369</v>
      </c>
      <c r="K140" s="313">
        <f>D140-D139</f>
        <v>26</v>
      </c>
      <c r="L140" s="313">
        <v>14</v>
      </c>
      <c r="M140" s="313">
        <f>SUM(L41:L140)</f>
        <v>5227</v>
      </c>
      <c r="N140" s="327">
        <f>SUM(J41:J140)</f>
        <v>67049</v>
      </c>
      <c r="O140" s="313">
        <v>125</v>
      </c>
      <c r="P140" s="313">
        <v>96</v>
      </c>
      <c r="Q140" s="313">
        <v>11</v>
      </c>
    </row>
    <row r="141" ht="22.65" customHeight="1">
      <c r="B141" s="339">
        <v>44023</v>
      </c>
      <c r="C141" s="310">
        <v>74898</v>
      </c>
      <c r="D141" s="311">
        <v>5526</v>
      </c>
      <c r="E141" s="343"/>
      <c r="F141" s="311">
        <v>21907</v>
      </c>
      <c r="G141" s="311">
        <v>16650</v>
      </c>
      <c r="H141" s="325">
        <v>2469</v>
      </c>
      <c r="I141" s="325">
        <v>3245</v>
      </c>
      <c r="J141" s="325">
        <v>308</v>
      </c>
      <c r="K141" s="311">
        <f>D141-D140</f>
        <v>0</v>
      </c>
      <c r="L141" s="311">
        <v>10</v>
      </c>
      <c r="M141" s="311">
        <f>SUM(L42:L141)</f>
        <v>5167</v>
      </c>
      <c r="N141" s="325">
        <f>SUM(J42:J141)</f>
        <v>66803</v>
      </c>
      <c r="O141" s="311">
        <v>129</v>
      </c>
      <c r="P141" s="311">
        <v>137</v>
      </c>
      <c r="Q141" s="311">
        <v>3</v>
      </c>
    </row>
    <row r="142" ht="22.65" customHeight="1">
      <c r="B142" s="339">
        <v>44024</v>
      </c>
      <c r="C142" s="312">
        <v>74898</v>
      </c>
      <c r="D142" s="313">
        <v>5526</v>
      </c>
      <c r="E142" s="342"/>
      <c r="F142" s="313">
        <v>21907</v>
      </c>
      <c r="G142" s="313">
        <v>16650</v>
      </c>
      <c r="H142" s="327">
        <v>2469</v>
      </c>
      <c r="I142" s="327">
        <v>3245</v>
      </c>
      <c r="J142" s="327">
        <v>106</v>
      </c>
      <c r="K142" s="313">
        <f>D142-D141</f>
        <v>0</v>
      </c>
      <c r="L142" s="313">
        <v>9</v>
      </c>
      <c r="M142" s="313">
        <f>SUM(L43:L142)</f>
        <v>5097</v>
      </c>
      <c r="N142" s="327">
        <f>SUM(J43:J142)</f>
        <v>66308</v>
      </c>
      <c r="O142" s="313">
        <v>29</v>
      </c>
      <c r="P142" s="313">
        <v>23</v>
      </c>
      <c r="Q142" s="313">
        <v>2</v>
      </c>
    </row>
    <row r="143" ht="22.65" customHeight="1">
      <c r="B143" s="339">
        <v>44025</v>
      </c>
      <c r="C143" s="310">
        <v>75826</v>
      </c>
      <c r="D143" s="311">
        <v>5536</v>
      </c>
      <c r="E143" s="343"/>
      <c r="F143" s="311">
        <v>22142</v>
      </c>
      <c r="G143" s="311">
        <v>16873</v>
      </c>
      <c r="H143" s="325">
        <v>2482</v>
      </c>
      <c r="I143" s="325">
        <v>3278</v>
      </c>
      <c r="J143" s="325">
        <v>170</v>
      </c>
      <c r="K143" s="311">
        <f>D143-D142</f>
        <v>10</v>
      </c>
      <c r="L143" s="311">
        <v>12</v>
      </c>
      <c r="M143" s="311">
        <f>SUM(L44:L143)</f>
        <v>5039</v>
      </c>
      <c r="N143" s="325">
        <f>SUM(J44:J143)</f>
        <v>66121</v>
      </c>
      <c r="O143" s="311">
        <v>31</v>
      </c>
      <c r="P143" s="311">
        <v>23</v>
      </c>
      <c r="Q143" s="311">
        <v>7</v>
      </c>
    </row>
    <row r="144" ht="22.65" customHeight="1">
      <c r="B144" s="339">
        <v>44026</v>
      </c>
      <c r="C144" s="312">
        <v>76001</v>
      </c>
      <c r="D144" s="313">
        <v>5545</v>
      </c>
      <c r="E144" s="342"/>
      <c r="F144" s="313">
        <v>22171</v>
      </c>
      <c r="G144" s="313">
        <v>16894</v>
      </c>
      <c r="H144" s="327">
        <v>2491</v>
      </c>
      <c r="I144" s="327">
        <v>3301</v>
      </c>
      <c r="J144" s="327">
        <v>312</v>
      </c>
      <c r="K144" s="313">
        <f>D144-D143</f>
        <v>9</v>
      </c>
      <c r="L144" s="313">
        <v>8</v>
      </c>
      <c r="M144" s="313">
        <f>SUM(L45:L144)</f>
        <v>4961</v>
      </c>
      <c r="N144" s="327">
        <f>SUM(J45:J144)</f>
        <v>66093</v>
      </c>
      <c r="O144" s="313">
        <v>162</v>
      </c>
      <c r="P144" s="313">
        <v>62</v>
      </c>
      <c r="Q144" s="313">
        <v>2</v>
      </c>
    </row>
    <row r="145" ht="22.65" customHeight="1">
      <c r="B145" s="339">
        <v>44027</v>
      </c>
      <c r="C145" s="310">
        <v>76492</v>
      </c>
      <c r="D145" s="311">
        <v>5572</v>
      </c>
      <c r="E145" s="343"/>
      <c r="F145" s="311">
        <v>22382</v>
      </c>
      <c r="G145" s="311">
        <v>16983</v>
      </c>
      <c r="H145" s="325">
        <v>2480</v>
      </c>
      <c r="I145" s="325">
        <v>3330</v>
      </c>
      <c r="J145" s="325">
        <v>287</v>
      </c>
      <c r="K145" s="311">
        <f>D145-D144</f>
        <v>27</v>
      </c>
      <c r="L145" s="311">
        <v>6</v>
      </c>
      <c r="M145" s="311">
        <f>SUM(L46:L145)</f>
        <v>4877</v>
      </c>
      <c r="N145" s="325">
        <f>SUM(J46:J145)</f>
        <v>65991</v>
      </c>
      <c r="O145" s="311">
        <v>120</v>
      </c>
      <c r="P145" s="311">
        <v>140</v>
      </c>
      <c r="Q145" s="311">
        <v>9</v>
      </c>
    </row>
    <row r="146" ht="22.65" customHeight="1">
      <c r="B146" s="339">
        <v>44028</v>
      </c>
      <c r="C146" s="312">
        <v>76877</v>
      </c>
      <c r="D146" s="313">
        <v>5593</v>
      </c>
      <c r="E146" s="342"/>
      <c r="F146" s="313">
        <v>22467</v>
      </c>
      <c r="G146" s="313">
        <v>17126</v>
      </c>
      <c r="H146" s="327">
        <v>2447</v>
      </c>
      <c r="I146" s="327">
        <v>3357</v>
      </c>
      <c r="J146" s="327">
        <v>268</v>
      </c>
      <c r="K146" s="313">
        <f>D146-D145</f>
        <v>21</v>
      </c>
      <c r="L146" s="313">
        <v>6</v>
      </c>
      <c r="M146" s="313">
        <f>SUM(L47:L146)</f>
        <v>4799</v>
      </c>
      <c r="N146" s="327">
        <f>SUM(J47:J146)</f>
        <v>65521</v>
      </c>
      <c r="O146" s="313">
        <v>129</v>
      </c>
      <c r="P146" s="313">
        <v>66</v>
      </c>
      <c r="Q146" s="313">
        <v>5</v>
      </c>
    </row>
    <row r="147" ht="22.65" customHeight="1">
      <c r="B147" s="339">
        <v>44029</v>
      </c>
      <c r="C147" s="310">
        <v>77281</v>
      </c>
      <c r="D147" s="311">
        <v>5619</v>
      </c>
      <c r="E147" s="343"/>
      <c r="F147" s="311">
        <v>22600</v>
      </c>
      <c r="G147" s="311">
        <v>17232</v>
      </c>
      <c r="H147" s="325">
        <v>2452</v>
      </c>
      <c r="I147" s="325">
        <v>3391</v>
      </c>
      <c r="J147" s="325">
        <v>284</v>
      </c>
      <c r="K147" s="311">
        <f>D147-D146</f>
        <v>26</v>
      </c>
      <c r="L147" s="311">
        <v>7</v>
      </c>
      <c r="M147" s="311">
        <f>SUM(L48:L147)</f>
        <v>4691</v>
      </c>
      <c r="N147" s="325">
        <f>SUM(J48:J147)</f>
        <v>65150</v>
      </c>
      <c r="O147" s="311">
        <v>109</v>
      </c>
      <c r="P147" s="311">
        <v>115</v>
      </c>
      <c r="Q147" s="311">
        <v>2</v>
      </c>
    </row>
    <row r="148" ht="22.65" customHeight="1">
      <c r="B148" s="339">
        <v>44030</v>
      </c>
      <c r="C148" s="312">
        <v>77281</v>
      </c>
      <c r="D148" s="313">
        <v>5619</v>
      </c>
      <c r="E148" s="342"/>
      <c r="F148" s="313">
        <v>22600</v>
      </c>
      <c r="G148" s="313">
        <v>17232</v>
      </c>
      <c r="H148" s="327">
        <v>2452</v>
      </c>
      <c r="I148" s="327">
        <v>3391</v>
      </c>
      <c r="J148" s="327">
        <v>192</v>
      </c>
      <c r="K148" s="313">
        <f>D148-D147</f>
        <v>0</v>
      </c>
      <c r="L148" s="313">
        <v>11</v>
      </c>
      <c r="M148" s="313">
        <f>SUM(L49:L148)</f>
        <v>4616</v>
      </c>
      <c r="N148" s="327">
        <f>SUM(J49:J148)</f>
        <v>64697</v>
      </c>
      <c r="O148" s="313">
        <v>56</v>
      </c>
      <c r="P148" s="313">
        <v>172</v>
      </c>
      <c r="Q148" s="313">
        <v>3</v>
      </c>
    </row>
    <row r="149" ht="22.65" customHeight="1">
      <c r="B149" s="339">
        <v>44031</v>
      </c>
      <c r="C149" s="310">
        <v>77281</v>
      </c>
      <c r="D149" s="311">
        <v>5619</v>
      </c>
      <c r="E149" s="343"/>
      <c r="F149" s="311">
        <v>22600</v>
      </c>
      <c r="G149" s="311">
        <v>17232</v>
      </c>
      <c r="H149" s="325">
        <v>2452</v>
      </c>
      <c r="I149" s="325">
        <v>3391</v>
      </c>
      <c r="J149" s="325">
        <v>110</v>
      </c>
      <c r="K149" s="311">
        <f>D149-D148</f>
        <v>0</v>
      </c>
      <c r="L149" s="311">
        <v>7</v>
      </c>
      <c r="M149" s="311">
        <f>SUM(L50:L149)</f>
        <v>4533</v>
      </c>
      <c r="N149" s="325">
        <f>SUM(J50:J149)</f>
        <v>64353</v>
      </c>
      <c r="O149" s="311">
        <v>18</v>
      </c>
      <c r="P149" s="311">
        <v>37</v>
      </c>
      <c r="Q149" s="311">
        <v>0</v>
      </c>
    </row>
    <row r="150" ht="22.65" customHeight="1">
      <c r="B150" s="339">
        <v>44032</v>
      </c>
      <c r="C150" s="312">
        <v>78048</v>
      </c>
      <c r="D150" s="313">
        <v>5639</v>
      </c>
      <c r="E150" s="342"/>
      <c r="F150" s="313">
        <v>22760</v>
      </c>
      <c r="G150" s="313">
        <v>17484</v>
      </c>
      <c r="H150" s="327">
        <v>2456</v>
      </c>
      <c r="I150" s="327">
        <v>3429</v>
      </c>
      <c r="J150" s="327">
        <v>131</v>
      </c>
      <c r="K150" s="313">
        <f>D150-D149</f>
        <v>20</v>
      </c>
      <c r="L150" s="313">
        <v>6</v>
      </c>
      <c r="M150" s="313">
        <f>SUM(L51:L150)</f>
        <v>4436</v>
      </c>
      <c r="N150" s="313">
        <f>SUM(J4:J150)</f>
        <v>74537</v>
      </c>
      <c r="O150" s="313">
        <v>24</v>
      </c>
      <c r="P150" s="313">
        <v>14</v>
      </c>
      <c r="Q150" s="313">
        <v>2</v>
      </c>
    </row>
    <row r="151" ht="22.65" customHeight="1">
      <c r="B151" s="339">
        <v>44033</v>
      </c>
      <c r="C151" s="310">
        <v>78166</v>
      </c>
      <c r="D151" s="311">
        <v>5646</v>
      </c>
      <c r="E151" s="343"/>
      <c r="F151" s="311">
        <v>22780</v>
      </c>
      <c r="G151" s="311">
        <v>17500</v>
      </c>
      <c r="H151" s="325">
        <v>2458</v>
      </c>
      <c r="I151" s="325">
        <v>3464</v>
      </c>
      <c r="J151" s="325">
        <v>226</v>
      </c>
      <c r="K151" s="311">
        <f>D151-D150</f>
        <v>7</v>
      </c>
      <c r="L151" s="311">
        <v>7</v>
      </c>
      <c r="M151" s="311">
        <f>SUM(L52:L151)</f>
        <v>4346</v>
      </c>
      <c r="N151" s="311">
        <f>SUM(J5:J151)</f>
        <v>74763</v>
      </c>
      <c r="O151" s="311">
        <v>84</v>
      </c>
      <c r="P151" s="311">
        <v>30</v>
      </c>
      <c r="Q151" s="311">
        <v>2</v>
      </c>
    </row>
    <row r="152" ht="22.65" customHeight="1">
      <c r="B152" s="339">
        <v>44034</v>
      </c>
      <c r="C152" s="312">
        <v>78504</v>
      </c>
      <c r="D152" s="313">
        <v>5667</v>
      </c>
      <c r="E152" s="342"/>
      <c r="F152" s="313">
        <v>22880</v>
      </c>
      <c r="G152" s="313">
        <v>17571</v>
      </c>
      <c r="H152" s="327">
        <v>2460</v>
      </c>
      <c r="I152" s="327">
        <v>3492</v>
      </c>
      <c r="J152" s="327">
        <v>297</v>
      </c>
      <c r="K152" s="313">
        <f>D152-D151</f>
        <v>21</v>
      </c>
      <c r="L152" s="313">
        <v>6</v>
      </c>
      <c r="M152" s="313">
        <f>SUM(L53:L152)</f>
        <v>4267</v>
      </c>
      <c r="N152" s="313">
        <f>SUM(J6:J152)</f>
        <v>75059</v>
      </c>
      <c r="O152" s="313">
        <v>78</v>
      </c>
      <c r="P152" s="313">
        <v>104</v>
      </c>
      <c r="Q152" s="313">
        <v>3</v>
      </c>
    </row>
    <row r="153" ht="22.65" customHeight="1">
      <c r="B153" s="339">
        <v>44035</v>
      </c>
      <c r="C153" s="310">
        <v>78763</v>
      </c>
      <c r="D153" s="311">
        <v>5676</v>
      </c>
      <c r="E153" s="343"/>
      <c r="F153" s="311">
        <v>22943</v>
      </c>
      <c r="G153" s="311">
        <v>17658</v>
      </c>
      <c r="H153" s="325">
        <v>2463</v>
      </c>
      <c r="I153" s="325">
        <v>3520</v>
      </c>
      <c r="J153" s="325">
        <v>220</v>
      </c>
      <c r="K153" s="311">
        <f>D153-D152</f>
        <v>9</v>
      </c>
      <c r="L153" s="311">
        <v>5</v>
      </c>
      <c r="M153" s="311">
        <f>SUM(L54:L153)</f>
        <v>4180</v>
      </c>
      <c r="N153" s="311">
        <f>SUM(J7:J153)</f>
        <v>75278</v>
      </c>
      <c r="O153" s="311">
        <v>56</v>
      </c>
      <c r="P153" s="311">
        <v>64</v>
      </c>
      <c r="Q153" s="311">
        <v>7</v>
      </c>
    </row>
    <row r="154" ht="22.65" customHeight="1">
      <c r="B154" s="339">
        <v>44036</v>
      </c>
      <c r="C154" s="312">
        <v>78997</v>
      </c>
      <c r="D154" s="313">
        <v>5697</v>
      </c>
      <c r="E154" s="342"/>
      <c r="F154" s="313">
        <v>22997</v>
      </c>
      <c r="G154" s="313">
        <v>17732</v>
      </c>
      <c r="H154" s="327">
        <v>2470</v>
      </c>
      <c r="I154" s="327">
        <v>3535</v>
      </c>
      <c r="J154" s="327">
        <v>262</v>
      </c>
      <c r="K154" s="313">
        <f>D154-D153</f>
        <v>21</v>
      </c>
      <c r="L154" s="313">
        <v>3</v>
      </c>
      <c r="M154" s="313">
        <f>SUM(L55:L154)</f>
        <v>4068</v>
      </c>
      <c r="N154" s="313">
        <f>SUM(J8:J154)</f>
        <v>75532</v>
      </c>
      <c r="O154" s="313">
        <v>63</v>
      </c>
      <c r="P154" s="313">
        <v>86</v>
      </c>
      <c r="Q154" s="313">
        <v>4</v>
      </c>
    </row>
    <row r="155" ht="22.65" customHeight="1">
      <c r="B155" s="339">
        <v>44037</v>
      </c>
      <c r="C155" s="310">
        <v>78997</v>
      </c>
      <c r="D155" s="311">
        <v>5697</v>
      </c>
      <c r="E155" s="343"/>
      <c r="F155" s="311">
        <v>22997</v>
      </c>
      <c r="G155" s="311">
        <v>17732</v>
      </c>
      <c r="H155" s="325">
        <v>2470</v>
      </c>
      <c r="I155" s="325">
        <v>3535</v>
      </c>
      <c r="J155" s="325">
        <v>138</v>
      </c>
      <c r="K155" s="311">
        <f>D155-D154</f>
        <v>0</v>
      </c>
      <c r="L155" s="311">
        <v>1</v>
      </c>
      <c r="M155" s="311">
        <f>SUM(L56:L155)</f>
        <v>3958</v>
      </c>
      <c r="N155" s="311">
        <f>SUM(J9:J155)</f>
        <v>75667</v>
      </c>
      <c r="O155" s="311">
        <v>22</v>
      </c>
      <c r="P155" s="311">
        <v>56</v>
      </c>
      <c r="Q155" s="311">
        <v>4</v>
      </c>
    </row>
    <row r="156" ht="22.65" customHeight="1">
      <c r="B156" s="339">
        <v>44038</v>
      </c>
      <c r="C156" s="312">
        <v>78997</v>
      </c>
      <c r="D156" s="313">
        <v>5697</v>
      </c>
      <c r="E156" s="342"/>
      <c r="F156" s="313">
        <v>22997</v>
      </c>
      <c r="G156" s="313">
        <v>17732</v>
      </c>
      <c r="H156" s="327">
        <v>2470</v>
      </c>
      <c r="I156" s="327">
        <v>3535</v>
      </c>
      <c r="J156" s="327">
        <v>42</v>
      </c>
      <c r="K156" s="313">
        <f>D156-D155</f>
        <v>0</v>
      </c>
      <c r="L156" s="313">
        <v>2</v>
      </c>
      <c r="M156" s="313">
        <f>SUM(L57:L156)</f>
        <v>3877</v>
      </c>
      <c r="N156" s="313">
        <f>SUM(J10:J156)</f>
        <v>75709</v>
      </c>
      <c r="O156" s="313">
        <v>21</v>
      </c>
      <c r="P156" s="313">
        <v>8</v>
      </c>
      <c r="Q156" s="313">
        <v>0</v>
      </c>
    </row>
    <row r="157" ht="22.65" customHeight="1">
      <c r="B157" s="339">
        <v>44039</v>
      </c>
      <c r="C157" s="310">
        <v>79395</v>
      </c>
      <c r="D157" s="311">
        <v>5700</v>
      </c>
      <c r="E157" s="343"/>
      <c r="F157" s="311">
        <v>23101</v>
      </c>
      <c r="G157" s="311">
        <v>17850</v>
      </c>
      <c r="H157" s="325">
        <v>2478</v>
      </c>
      <c r="I157" s="325">
        <v>3568</v>
      </c>
      <c r="J157" s="325">
        <v>71</v>
      </c>
      <c r="K157" s="311">
        <f>D157-D156</f>
        <v>3</v>
      </c>
      <c r="L157" s="311">
        <v>6</v>
      </c>
      <c r="M157" s="311">
        <f>SUM(L58:L157)</f>
        <v>3797</v>
      </c>
      <c r="N157" s="311">
        <f>SUM(J11:J157)</f>
        <v>75775</v>
      </c>
      <c r="O157" s="311">
        <v>9</v>
      </c>
      <c r="P157" s="311">
        <v>10</v>
      </c>
      <c r="Q157" s="311">
        <v>3</v>
      </c>
    </row>
    <row r="158" ht="22.65" customHeight="1">
      <c r="B158" s="339">
        <v>44040</v>
      </c>
      <c r="C158" s="312">
        <v>79494</v>
      </c>
      <c r="D158" s="313">
        <v>5702</v>
      </c>
      <c r="E158" s="342"/>
      <c r="F158" s="313">
        <v>23123</v>
      </c>
      <c r="G158" s="313">
        <v>17859</v>
      </c>
      <c r="H158" s="327">
        <v>2481</v>
      </c>
      <c r="I158" s="327">
        <v>3598</v>
      </c>
      <c r="J158" s="327">
        <v>283</v>
      </c>
      <c r="K158" s="313">
        <f>D158-D157</f>
        <v>2</v>
      </c>
      <c r="L158" s="313">
        <v>4</v>
      </c>
      <c r="M158" s="313">
        <f>SUM(L59:L158)</f>
        <v>3714</v>
      </c>
      <c r="N158" s="313">
        <f>SUM(J12:J158)</f>
        <v>76045</v>
      </c>
      <c r="O158" s="313">
        <v>78</v>
      </c>
      <c r="P158" s="313">
        <v>112</v>
      </c>
      <c r="Q158" s="313">
        <v>10</v>
      </c>
    </row>
    <row r="159" ht="22.65" customHeight="1">
      <c r="B159" s="339">
        <v>44041</v>
      </c>
      <c r="C159" s="310">
        <v>79782</v>
      </c>
      <c r="D159" s="311">
        <v>5730</v>
      </c>
      <c r="E159" s="343"/>
      <c r="F159" s="311">
        <v>23188</v>
      </c>
      <c r="G159" s="311">
        <v>17970</v>
      </c>
      <c r="H159" s="325">
        <v>2490</v>
      </c>
      <c r="I159" s="325">
        <v>3612</v>
      </c>
      <c r="J159" s="325">
        <v>301</v>
      </c>
      <c r="K159" s="311">
        <f>D159-D158</f>
        <v>28</v>
      </c>
      <c r="L159" s="311">
        <v>1</v>
      </c>
      <c r="M159" s="311">
        <f>SUM(L60:L159)</f>
        <v>3630</v>
      </c>
      <c r="N159" s="311">
        <f>SUM(J13:J159)</f>
        <v>76316</v>
      </c>
      <c r="O159" s="311">
        <v>47</v>
      </c>
      <c r="P159" s="311">
        <v>114</v>
      </c>
      <c r="Q159" s="311">
        <v>0</v>
      </c>
    </row>
    <row r="160" ht="22.65" customHeight="1">
      <c r="B160" s="339">
        <v>44042</v>
      </c>
      <c r="C160" s="312">
        <v>80100</v>
      </c>
      <c r="D160" s="313">
        <v>5739</v>
      </c>
      <c r="E160" s="342"/>
      <c r="F160" s="313">
        <v>23239</v>
      </c>
      <c r="G160" s="313">
        <v>18065</v>
      </c>
      <c r="H160" s="327">
        <v>2491</v>
      </c>
      <c r="I160" s="327">
        <v>3653</v>
      </c>
      <c r="J160" s="327">
        <v>302</v>
      </c>
      <c r="K160" s="313">
        <f>D160-D159</f>
        <v>9</v>
      </c>
      <c r="L160" s="313">
        <v>0</v>
      </c>
      <c r="M160" s="313">
        <f>SUM(L61:L160)</f>
        <v>3568</v>
      </c>
      <c r="N160" s="313">
        <f>SUM(J14:J160)</f>
        <v>76593</v>
      </c>
      <c r="O160" s="313">
        <v>50</v>
      </c>
      <c r="P160" s="313">
        <v>114</v>
      </c>
      <c r="Q160" s="313">
        <v>7</v>
      </c>
    </row>
    <row r="161" ht="22.65" customHeight="1">
      <c r="B161" s="339">
        <v>44043</v>
      </c>
      <c r="C161" s="310">
        <v>80422</v>
      </c>
      <c r="D161" s="311">
        <v>5743</v>
      </c>
      <c r="E161" s="343"/>
      <c r="F161" s="311">
        <v>23304</v>
      </c>
      <c r="G161" s="311">
        <v>18205</v>
      </c>
      <c r="H161" s="325">
        <v>2499</v>
      </c>
      <c r="I161" s="325">
        <v>3684</v>
      </c>
      <c r="J161" s="325">
        <v>258</v>
      </c>
      <c r="K161" s="311">
        <f>D161-D160</f>
        <v>4</v>
      </c>
      <c r="L161" s="311">
        <v>2</v>
      </c>
      <c r="M161" s="311">
        <f>SUM(L62:L161)</f>
        <v>3493</v>
      </c>
      <c r="N161" s="311">
        <f>SUM(J15:J161)</f>
        <v>76792</v>
      </c>
      <c r="O161" s="311">
        <v>43</v>
      </c>
      <c r="P161" s="311">
        <v>68</v>
      </c>
      <c r="Q161" s="311">
        <v>17</v>
      </c>
    </row>
    <row r="162" ht="22.65" customHeight="1">
      <c r="B162" s="339">
        <v>44044</v>
      </c>
      <c r="C162" s="312">
        <v>80422</v>
      </c>
      <c r="D162" s="313">
        <v>5743</v>
      </c>
      <c r="E162" s="342"/>
      <c r="F162" s="313">
        <v>23304</v>
      </c>
      <c r="G162" s="313">
        <v>18205</v>
      </c>
      <c r="H162" s="327">
        <v>2499</v>
      </c>
      <c r="I162" s="327">
        <v>3684</v>
      </c>
      <c r="J162" s="327">
        <v>303</v>
      </c>
      <c r="K162" s="313">
        <f>D162-D161</f>
        <v>0</v>
      </c>
      <c r="L162" s="313">
        <v>2</v>
      </c>
      <c r="M162" s="313">
        <f>SUM(L63:L162)</f>
        <v>3409</v>
      </c>
      <c r="N162" s="313">
        <f>SUM(J16:J162)</f>
        <v>77062</v>
      </c>
      <c r="O162" s="313">
        <v>64</v>
      </c>
      <c r="P162" s="313">
        <v>177</v>
      </c>
      <c r="Q162" s="313">
        <v>3</v>
      </c>
    </row>
    <row r="163" ht="22.65" customHeight="1">
      <c r="B163" s="339">
        <v>44045</v>
      </c>
      <c r="C163" s="310">
        <v>80422</v>
      </c>
      <c r="D163" s="311">
        <v>5743</v>
      </c>
      <c r="E163" s="343"/>
      <c r="F163" s="311">
        <v>23304</v>
      </c>
      <c r="G163" s="311">
        <v>18205</v>
      </c>
      <c r="H163" s="325">
        <v>2499</v>
      </c>
      <c r="I163" s="325">
        <v>3684</v>
      </c>
      <c r="J163" s="325">
        <v>38</v>
      </c>
      <c r="K163" s="311">
        <f>D163-D162</f>
        <v>0</v>
      </c>
      <c r="L163" s="311">
        <v>3</v>
      </c>
      <c r="M163" s="311">
        <f>SUM(L64:L163)</f>
        <v>3323</v>
      </c>
      <c r="N163" s="325">
        <f>SUM(J17:J163)</f>
        <v>77054</v>
      </c>
      <c r="O163" s="311">
        <v>6</v>
      </c>
      <c r="P163" s="311">
        <v>10</v>
      </c>
      <c r="Q163" s="311">
        <v>0</v>
      </c>
    </row>
    <row r="164" ht="22.65" customHeight="1">
      <c r="B164" s="339">
        <v>44046</v>
      </c>
      <c r="C164" s="312">
        <v>81012</v>
      </c>
      <c r="D164" s="313">
        <v>5744</v>
      </c>
      <c r="E164" s="342"/>
      <c r="F164" s="313">
        <v>23396</v>
      </c>
      <c r="G164" s="313">
        <v>18450</v>
      </c>
      <c r="H164" s="327">
        <v>2518</v>
      </c>
      <c r="I164" s="327">
        <v>3732</v>
      </c>
      <c r="J164" s="327">
        <v>165</v>
      </c>
      <c r="K164" s="313">
        <f>D164-D163</f>
        <v>1</v>
      </c>
      <c r="L164" s="313">
        <v>4</v>
      </c>
      <c r="M164" s="313">
        <f>SUM(L65:L164)</f>
        <v>3254</v>
      </c>
      <c r="N164" s="327">
        <f>SUM(J18:J164)</f>
        <v>77118</v>
      </c>
      <c r="O164" s="313">
        <v>22</v>
      </c>
      <c r="P164" s="313">
        <v>19</v>
      </c>
      <c r="Q164" s="313">
        <v>6</v>
      </c>
    </row>
    <row r="165" ht="22.65" customHeight="1">
      <c r="B165" s="339">
        <v>44047</v>
      </c>
      <c r="C165" s="310">
        <v>81181</v>
      </c>
      <c r="D165" s="311">
        <v>5747</v>
      </c>
      <c r="E165" s="343"/>
      <c r="F165" s="311">
        <v>23427</v>
      </c>
      <c r="G165" s="311">
        <v>18471</v>
      </c>
      <c r="H165" s="325">
        <v>2524</v>
      </c>
      <c r="I165" s="325">
        <v>3766</v>
      </c>
      <c r="J165" s="325">
        <v>333</v>
      </c>
      <c r="K165" s="311">
        <f>D165-D164</f>
        <v>3</v>
      </c>
      <c r="L165" s="311">
        <v>2</v>
      </c>
      <c r="M165" s="311">
        <f>SUM(L66:L165)</f>
        <v>3182</v>
      </c>
      <c r="N165" s="325">
        <f>SUM(J19:J165)</f>
        <v>77353</v>
      </c>
      <c r="O165" s="311">
        <v>92</v>
      </c>
      <c r="P165" s="311">
        <v>109</v>
      </c>
      <c r="Q165" s="311">
        <v>8</v>
      </c>
    </row>
    <row r="166" ht="22.65" customHeight="1">
      <c r="B166" s="339">
        <v>44048</v>
      </c>
      <c r="C166" s="312">
        <v>81540</v>
      </c>
      <c r="D166" s="313">
        <v>5760</v>
      </c>
      <c r="E166" s="342"/>
      <c r="F166" s="313">
        <v>23528</v>
      </c>
      <c r="G166" s="313">
        <v>18580</v>
      </c>
      <c r="H166" s="327">
        <v>2534</v>
      </c>
      <c r="I166" s="327">
        <v>3777</v>
      </c>
      <c r="J166" s="327">
        <v>425</v>
      </c>
      <c r="K166" s="313">
        <f>D166-D165</f>
        <v>13</v>
      </c>
      <c r="L166" s="313">
        <v>1</v>
      </c>
      <c r="M166" s="313">
        <f>SUM(L67:L166)</f>
        <v>3109</v>
      </c>
      <c r="N166" s="327">
        <f>SUM(J20:J166)</f>
        <v>77582</v>
      </c>
      <c r="O166" s="313">
        <v>59</v>
      </c>
      <c r="P166" s="313">
        <v>163</v>
      </c>
      <c r="Q166" s="313">
        <v>7</v>
      </c>
    </row>
    <row r="167" ht="22.65" customHeight="1">
      <c r="B167" s="339">
        <v>44049</v>
      </c>
      <c r="C167" s="310">
        <v>81967</v>
      </c>
      <c r="D167" s="311">
        <v>5766</v>
      </c>
      <c r="E167" s="343"/>
      <c r="F167" s="311">
        <v>23575</v>
      </c>
      <c r="G167" s="311">
        <v>18742</v>
      </c>
      <c r="H167" s="325">
        <v>2539</v>
      </c>
      <c r="I167" s="325">
        <v>3826</v>
      </c>
      <c r="J167" s="325">
        <v>378</v>
      </c>
      <c r="K167" s="311">
        <f>D167-D166</f>
        <v>6</v>
      </c>
      <c r="L167" s="311">
        <v>4</v>
      </c>
      <c r="M167" s="311">
        <f>SUM(L68:L167)</f>
        <v>3030</v>
      </c>
      <c r="N167" s="325">
        <f>SUM(J21:J167)</f>
        <v>77809</v>
      </c>
      <c r="O167" s="311">
        <v>67</v>
      </c>
      <c r="P167" s="311">
        <v>138</v>
      </c>
      <c r="Q167" s="311">
        <v>15</v>
      </c>
    </row>
    <row r="168" ht="22.65" customHeight="1">
      <c r="B168" s="339">
        <v>44050</v>
      </c>
      <c r="C168" s="312">
        <v>82323</v>
      </c>
      <c r="D168" s="313">
        <v>5763</v>
      </c>
      <c r="E168" s="342"/>
      <c r="F168" s="313">
        <v>23646</v>
      </c>
      <c r="G168" s="313">
        <v>18881</v>
      </c>
      <c r="H168" s="327">
        <v>2554</v>
      </c>
      <c r="I168" s="327">
        <v>3861</v>
      </c>
      <c r="J168" s="327">
        <v>380</v>
      </c>
      <c r="K168" s="313">
        <f>D168-D167</f>
        <v>-3</v>
      </c>
      <c r="L168" s="313">
        <v>2</v>
      </c>
      <c r="M168" s="313">
        <f>SUM(L69:L168)</f>
        <v>2949</v>
      </c>
      <c r="N168" s="327">
        <f>SUM(J22:J168)</f>
        <v>78037</v>
      </c>
      <c r="O168" s="313">
        <v>49</v>
      </c>
      <c r="P168" s="313">
        <v>134</v>
      </c>
      <c r="Q168" s="313">
        <v>7</v>
      </c>
    </row>
    <row r="169" ht="22.65" customHeight="1">
      <c r="B169" s="339">
        <v>44051</v>
      </c>
      <c r="C169" s="310">
        <v>82323</v>
      </c>
      <c r="D169" s="311">
        <v>5763</v>
      </c>
      <c r="E169" s="343"/>
      <c r="F169" s="311">
        <v>23646</v>
      </c>
      <c r="G169" s="311">
        <v>18881</v>
      </c>
      <c r="H169" s="325">
        <v>2554</v>
      </c>
      <c r="I169" s="325">
        <v>3861</v>
      </c>
      <c r="J169" s="325">
        <v>260</v>
      </c>
      <c r="K169" s="311">
        <f>D169-D168</f>
        <v>0</v>
      </c>
      <c r="L169" s="311">
        <v>1</v>
      </c>
      <c r="M169" s="311">
        <f>SUM(L70:L169)</f>
        <v>2872</v>
      </c>
      <c r="N169" s="325">
        <f>SUM(J23:J169)</f>
        <v>78226</v>
      </c>
      <c r="O169" s="311">
        <v>51</v>
      </c>
      <c r="P169" s="311">
        <v>102</v>
      </c>
      <c r="Q169" s="311">
        <v>8</v>
      </c>
    </row>
    <row r="170" ht="22.65" customHeight="1">
      <c r="B170" s="339">
        <v>44052</v>
      </c>
      <c r="C170" s="312">
        <v>82323</v>
      </c>
      <c r="D170" s="313">
        <v>5763</v>
      </c>
      <c r="E170" s="342"/>
      <c r="F170" s="313">
        <v>23646</v>
      </c>
      <c r="G170" s="313">
        <v>18881</v>
      </c>
      <c r="H170" s="327">
        <v>2554</v>
      </c>
      <c r="I170" s="327">
        <v>3861</v>
      </c>
      <c r="J170" s="327">
        <v>73</v>
      </c>
      <c r="K170" s="313">
        <f>D170-D169</f>
        <v>0</v>
      </c>
      <c r="L170" s="313">
        <v>4</v>
      </c>
      <c r="M170" s="313">
        <f>SUM(L71:L170)</f>
        <v>2798</v>
      </c>
      <c r="N170" s="327">
        <f>SUM(J24:J170)</f>
        <v>78230</v>
      </c>
      <c r="O170" s="313">
        <v>24</v>
      </c>
      <c r="P170" s="313">
        <v>6</v>
      </c>
      <c r="Q170" s="313">
        <v>0</v>
      </c>
    </row>
    <row r="171" ht="22.65" customHeight="1">
      <c r="B171" s="339">
        <v>44053</v>
      </c>
      <c r="C171" s="310">
        <v>82972</v>
      </c>
      <c r="D171" s="311">
        <v>5766</v>
      </c>
      <c r="E171" s="343"/>
      <c r="F171" s="311">
        <v>23754</v>
      </c>
      <c r="G171" s="311">
        <v>19120</v>
      </c>
      <c r="H171" s="325">
        <v>2569</v>
      </c>
      <c r="I171" s="325">
        <v>3904</v>
      </c>
      <c r="J171" s="325">
        <v>196</v>
      </c>
      <c r="K171" s="311">
        <f>D171-D170</f>
        <v>3</v>
      </c>
      <c r="L171" s="311">
        <v>2</v>
      </c>
      <c r="M171" s="311">
        <f>SUM(L72:L171)</f>
        <v>2727</v>
      </c>
      <c r="N171" s="325">
        <f>SUM(J25:J171)</f>
        <v>78343</v>
      </c>
      <c r="O171" s="311">
        <v>37</v>
      </c>
      <c r="P171" s="311">
        <v>29</v>
      </c>
      <c r="Q171" s="311">
        <v>3</v>
      </c>
    </row>
    <row r="172" ht="22.65" customHeight="1">
      <c r="B172" s="339">
        <v>44054</v>
      </c>
      <c r="C172" s="312">
        <v>83126</v>
      </c>
      <c r="D172" s="313">
        <v>5770</v>
      </c>
      <c r="E172" s="342"/>
      <c r="F172" s="313">
        <v>23788</v>
      </c>
      <c r="G172" s="313">
        <v>19123</v>
      </c>
      <c r="H172" s="327">
        <v>2569</v>
      </c>
      <c r="I172" s="327">
        <v>3949</v>
      </c>
      <c r="J172" s="327">
        <v>417</v>
      </c>
      <c r="K172" s="313">
        <f>D172-D171</f>
        <v>4</v>
      </c>
      <c r="L172" s="313">
        <v>4</v>
      </c>
      <c r="M172" s="313">
        <f>SUM(L73:L172)</f>
        <v>2656</v>
      </c>
      <c r="N172" s="327">
        <f>SUM(J26:J172)</f>
        <v>78641</v>
      </c>
      <c r="O172" s="313">
        <v>102</v>
      </c>
      <c r="P172" s="313">
        <v>108</v>
      </c>
      <c r="Q172" s="313">
        <v>14</v>
      </c>
    </row>
    <row r="173" ht="22.65" customHeight="1">
      <c r="B173" s="339">
        <v>44055</v>
      </c>
      <c r="C173" s="310">
        <v>83455</v>
      </c>
      <c r="D173" s="311">
        <v>5774</v>
      </c>
      <c r="E173" s="343"/>
      <c r="F173" s="311">
        <v>23848</v>
      </c>
      <c r="G173" s="311">
        <v>19204</v>
      </c>
      <c r="H173" s="325">
        <v>2583</v>
      </c>
      <c r="I173" s="325">
        <v>3984</v>
      </c>
      <c r="J173" s="325">
        <v>444</v>
      </c>
      <c r="K173" s="311">
        <f>D173-D172</f>
        <v>4</v>
      </c>
      <c r="L173" s="311">
        <v>3</v>
      </c>
      <c r="M173" s="311">
        <f>SUM(L74:L173)</f>
        <v>2575</v>
      </c>
      <c r="N173" s="325">
        <f>SUM(J27:J173)</f>
        <v>78940</v>
      </c>
      <c r="O173" s="311">
        <v>81</v>
      </c>
      <c r="P173" s="311">
        <v>140</v>
      </c>
      <c r="Q173" s="311">
        <v>10</v>
      </c>
    </row>
    <row r="174" ht="22.65" customHeight="1">
      <c r="B174" s="339">
        <v>44056</v>
      </c>
      <c r="C174" s="312">
        <v>83852</v>
      </c>
      <c r="D174" s="313">
        <v>5776</v>
      </c>
      <c r="E174" s="342"/>
      <c r="F174" s="313">
        <v>23935</v>
      </c>
      <c r="G174" s="313">
        <v>19299</v>
      </c>
      <c r="H174" s="327">
        <v>2594</v>
      </c>
      <c r="I174" s="327">
        <v>4052</v>
      </c>
      <c r="J174" s="327">
        <v>362</v>
      </c>
      <c r="K174" s="313">
        <f>D174-D173</f>
        <v>2</v>
      </c>
      <c r="L174" s="313">
        <v>5</v>
      </c>
      <c r="M174" s="313">
        <f>SUM(L75:L174)</f>
        <v>2508</v>
      </c>
      <c r="N174" s="327">
        <f>SUM(J28:J174)</f>
        <v>79159</v>
      </c>
      <c r="O174" s="313">
        <v>55</v>
      </c>
      <c r="P174" s="313">
        <v>127</v>
      </c>
      <c r="Q174" s="313">
        <v>5</v>
      </c>
    </row>
    <row r="175" ht="22.65" customHeight="1">
      <c r="B175" s="339">
        <v>44057</v>
      </c>
      <c r="C175" s="310">
        <v>84294</v>
      </c>
      <c r="D175" s="311">
        <v>5783</v>
      </c>
      <c r="E175" s="343"/>
      <c r="F175" s="311">
        <v>24019</v>
      </c>
      <c r="G175" s="311">
        <v>19427</v>
      </c>
      <c r="H175" s="325">
        <v>2601</v>
      </c>
      <c r="I175" s="325">
        <v>4096</v>
      </c>
      <c r="J175" s="325">
        <v>344</v>
      </c>
      <c r="K175" s="311">
        <f>D175-D174</f>
        <v>7</v>
      </c>
      <c r="L175" s="311">
        <v>1</v>
      </c>
      <c r="M175" s="311">
        <f>SUM(L76:L175)</f>
        <v>2436</v>
      </c>
      <c r="N175" s="325">
        <f>SUM(J29:J175)</f>
        <v>79323</v>
      </c>
      <c r="O175" s="311">
        <v>81</v>
      </c>
      <c r="P175" s="311">
        <v>86</v>
      </c>
      <c r="Q175" s="311">
        <v>8</v>
      </c>
    </row>
    <row r="176" ht="22.65" customHeight="1">
      <c r="B176" s="339">
        <v>44058</v>
      </c>
      <c r="C176" s="312">
        <v>84294</v>
      </c>
      <c r="D176" s="313">
        <v>5783</v>
      </c>
      <c r="E176" s="342"/>
      <c r="F176" s="313">
        <v>24019</v>
      </c>
      <c r="G176" s="313">
        <v>19427</v>
      </c>
      <c r="H176" s="327">
        <v>2601</v>
      </c>
      <c r="I176" s="327">
        <v>4096</v>
      </c>
      <c r="J176" s="327">
        <v>226</v>
      </c>
      <c r="K176" s="313">
        <f>D176-D175</f>
        <v>0</v>
      </c>
      <c r="L176" s="313">
        <v>1</v>
      </c>
      <c r="M176" s="313">
        <f>SUM(L77:L176)</f>
        <v>2357</v>
      </c>
      <c r="N176" s="327">
        <f>SUM(J30:J176)</f>
        <v>79413</v>
      </c>
      <c r="O176" s="313">
        <v>55</v>
      </c>
      <c r="P176" s="313">
        <v>57</v>
      </c>
      <c r="Q176" s="313">
        <v>4</v>
      </c>
    </row>
    <row r="177" ht="22.65" customHeight="1">
      <c r="B177" s="339">
        <v>44059</v>
      </c>
      <c r="C177" s="310">
        <v>84294</v>
      </c>
      <c r="D177" s="311">
        <v>5783</v>
      </c>
      <c r="E177" s="343"/>
      <c r="F177" s="311">
        <v>24019</v>
      </c>
      <c r="G177" s="311">
        <v>19427</v>
      </c>
      <c r="H177" s="325">
        <v>2601</v>
      </c>
      <c r="I177" s="325">
        <v>4096</v>
      </c>
      <c r="J177" s="325">
        <v>63</v>
      </c>
      <c r="K177" s="311">
        <f>D177-D176</f>
        <v>0</v>
      </c>
      <c r="L177" s="311">
        <v>0</v>
      </c>
      <c r="M177" s="311">
        <f>SUM(L78:L177)</f>
        <v>2297</v>
      </c>
      <c r="N177" s="325">
        <f>SUM(J31:J177)</f>
        <v>79358</v>
      </c>
      <c r="O177" s="311">
        <v>5</v>
      </c>
      <c r="P177" s="311">
        <v>32</v>
      </c>
      <c r="Q177" s="311">
        <v>1</v>
      </c>
    </row>
    <row r="178" ht="22.65" customHeight="1">
      <c r="B178" s="339">
        <v>44060</v>
      </c>
      <c r="C178" s="312">
        <v>85045</v>
      </c>
      <c r="D178" s="313">
        <v>5787</v>
      </c>
      <c r="E178" s="342"/>
      <c r="F178" s="313">
        <v>24176</v>
      </c>
      <c r="G178" s="313">
        <v>19698</v>
      </c>
      <c r="H178" s="327">
        <v>2613</v>
      </c>
      <c r="I178" s="327">
        <v>4153</v>
      </c>
      <c r="J178" s="327">
        <v>174</v>
      </c>
      <c r="K178" s="313">
        <f>D178-D177</f>
        <v>4</v>
      </c>
      <c r="L178" s="313">
        <v>3</v>
      </c>
      <c r="M178" s="313">
        <f>SUM(L79:L178)</f>
        <v>2232</v>
      </c>
      <c r="N178" s="327">
        <f>SUM(J32:J178)</f>
        <v>79350</v>
      </c>
      <c r="O178" s="313">
        <v>35</v>
      </c>
      <c r="P178" s="313">
        <v>6</v>
      </c>
      <c r="Q178" s="313">
        <v>8</v>
      </c>
    </row>
    <row r="179" ht="22.65" customHeight="1">
      <c r="B179" s="339">
        <v>44061</v>
      </c>
      <c r="C179" s="310">
        <v>85219</v>
      </c>
      <c r="D179" s="311">
        <v>5790</v>
      </c>
      <c r="E179" s="343"/>
      <c r="F179" s="311">
        <v>24209</v>
      </c>
      <c r="G179" s="311">
        <v>19701</v>
      </c>
      <c r="H179" s="325">
        <v>2622</v>
      </c>
      <c r="I179" s="325">
        <v>4227</v>
      </c>
      <c r="J179" s="325">
        <v>314</v>
      </c>
      <c r="K179" s="311">
        <f>D179-D178</f>
        <v>3</v>
      </c>
      <c r="L179" s="311">
        <v>4</v>
      </c>
      <c r="M179" s="311">
        <f>SUM(L80:L179)</f>
        <v>2163</v>
      </c>
      <c r="N179" s="325">
        <f>SUM(J33:J179)</f>
        <v>79434</v>
      </c>
      <c r="O179" s="311">
        <v>71</v>
      </c>
      <c r="P179" s="311">
        <v>58</v>
      </c>
      <c r="Q179" s="311">
        <v>5</v>
      </c>
    </row>
    <row r="180" ht="22.65" customHeight="1">
      <c r="B180" s="339">
        <v>44062</v>
      </c>
      <c r="C180" s="312">
        <v>85411</v>
      </c>
      <c r="D180" s="313">
        <v>5802</v>
      </c>
      <c r="E180" s="342"/>
      <c r="F180" s="313">
        <v>24233</v>
      </c>
      <c r="G180" s="313">
        <v>19713</v>
      </c>
      <c r="H180" s="327">
        <v>2625</v>
      </c>
      <c r="I180" s="327">
        <v>4272</v>
      </c>
      <c r="J180" s="327">
        <v>351</v>
      </c>
      <c r="K180" s="313">
        <f>D180-D179</f>
        <v>12</v>
      </c>
      <c r="L180" s="313">
        <v>1</v>
      </c>
      <c r="M180" s="313">
        <f>SUM(L81:L180)</f>
        <v>2099</v>
      </c>
      <c r="N180" s="327">
        <f>SUM(J34:J180)</f>
        <v>79471</v>
      </c>
      <c r="O180" s="313">
        <v>73</v>
      </c>
      <c r="P180" s="313">
        <v>105</v>
      </c>
      <c r="Q180" s="313">
        <v>12</v>
      </c>
    </row>
    <row r="181" ht="22.65" customHeight="1">
      <c r="B181" s="339">
        <v>44063</v>
      </c>
      <c r="C181" s="310">
        <v>85810</v>
      </c>
      <c r="D181" s="311">
        <v>5805</v>
      </c>
      <c r="E181" s="343"/>
      <c r="F181" s="311">
        <v>24335</v>
      </c>
      <c r="G181" s="311">
        <v>19813</v>
      </c>
      <c r="H181" s="325">
        <v>2638</v>
      </c>
      <c r="I181" s="325">
        <v>4326</v>
      </c>
      <c r="J181" s="325">
        <v>333</v>
      </c>
      <c r="K181" s="311">
        <f>D181-D180</f>
        <v>3</v>
      </c>
      <c r="L181" s="311">
        <v>2</v>
      </c>
      <c r="M181" s="311">
        <f>SUM(L82:L181)</f>
        <v>2040</v>
      </c>
      <c r="N181" s="325">
        <f>SUM(J35:J181)</f>
        <v>79518</v>
      </c>
      <c r="O181" s="311">
        <v>65</v>
      </c>
      <c r="P181" s="311">
        <v>112</v>
      </c>
      <c r="Q181" s="311">
        <v>4</v>
      </c>
    </row>
    <row r="182" ht="22.65" customHeight="1">
      <c r="B182" s="339">
        <v>44064</v>
      </c>
      <c r="C182" s="312">
        <v>86068</v>
      </c>
      <c r="D182" s="313">
        <v>5810</v>
      </c>
      <c r="E182" s="342"/>
      <c r="F182" s="313">
        <v>24387</v>
      </c>
      <c r="G182" s="313">
        <v>19898</v>
      </c>
      <c r="H182" s="327">
        <v>2642</v>
      </c>
      <c r="I182" s="327">
        <v>4381</v>
      </c>
      <c r="J182" s="327">
        <v>298</v>
      </c>
      <c r="K182" s="313">
        <f>D182-D181</f>
        <v>5</v>
      </c>
      <c r="L182" s="313">
        <v>5</v>
      </c>
      <c r="M182" s="313">
        <f>SUM(L83:L182)</f>
        <v>1995</v>
      </c>
      <c r="N182" s="327">
        <f>SUM(J36:J182)</f>
        <v>79451</v>
      </c>
      <c r="O182" s="313">
        <v>59</v>
      </c>
      <c r="P182" s="313">
        <v>67</v>
      </c>
      <c r="Q182" s="313">
        <v>3</v>
      </c>
    </row>
    <row r="183" ht="22.65" customHeight="1">
      <c r="B183" s="339">
        <v>44065</v>
      </c>
      <c r="C183" s="310">
        <v>86068</v>
      </c>
      <c r="D183" s="311">
        <v>5810</v>
      </c>
      <c r="E183" s="343"/>
      <c r="F183" s="311">
        <v>24387</v>
      </c>
      <c r="G183" s="311">
        <v>19898</v>
      </c>
      <c r="H183" s="325">
        <v>2642</v>
      </c>
      <c r="I183" s="325">
        <v>4381</v>
      </c>
      <c r="J183" s="325">
        <v>160</v>
      </c>
      <c r="K183" s="311">
        <f>D183-D182</f>
        <v>0</v>
      </c>
      <c r="L183" s="311">
        <v>1</v>
      </c>
      <c r="M183" s="311">
        <f>SUM(L84:L183)</f>
        <v>1950</v>
      </c>
      <c r="N183" s="325">
        <f>SUM(J37:J183)</f>
        <v>79311</v>
      </c>
      <c r="O183" s="311">
        <v>49</v>
      </c>
      <c r="P183" s="311">
        <v>27</v>
      </c>
      <c r="Q183" s="311">
        <v>0</v>
      </c>
    </row>
    <row r="184" ht="22.65" customHeight="1">
      <c r="B184" s="339">
        <v>44066</v>
      </c>
      <c r="C184" s="312">
        <v>86068</v>
      </c>
      <c r="D184" s="313">
        <v>5810</v>
      </c>
      <c r="E184" s="342"/>
      <c r="F184" s="313">
        <v>24387</v>
      </c>
      <c r="G184" s="313">
        <v>19898</v>
      </c>
      <c r="H184" s="327">
        <v>2642</v>
      </c>
      <c r="I184" s="327">
        <v>4381</v>
      </c>
      <c r="J184" s="327">
        <v>57</v>
      </c>
      <c r="K184" s="313">
        <f>D184-D183</f>
        <v>0</v>
      </c>
      <c r="L184" s="313">
        <v>3</v>
      </c>
      <c r="M184" s="313">
        <f>SUM(L85:L184)</f>
        <v>1895</v>
      </c>
      <c r="N184" s="327">
        <f>SUM(J38:J184)</f>
        <v>79088</v>
      </c>
      <c r="O184" s="313">
        <v>1</v>
      </c>
      <c r="P184" s="313">
        <v>22</v>
      </c>
      <c r="Q184" s="313">
        <v>0</v>
      </c>
    </row>
    <row r="185" ht="22.65" customHeight="1">
      <c r="B185" s="339">
        <v>44067</v>
      </c>
      <c r="C185" s="310">
        <v>86721</v>
      </c>
      <c r="D185" s="311">
        <v>5813</v>
      </c>
      <c r="E185" s="343"/>
      <c r="F185" s="311">
        <v>24528</v>
      </c>
      <c r="G185" s="311">
        <v>20092</v>
      </c>
      <c r="H185" s="325">
        <v>2647</v>
      </c>
      <c r="I185" s="325">
        <v>4448</v>
      </c>
      <c r="J185" s="325">
        <v>174</v>
      </c>
      <c r="K185" s="311">
        <f>D185-D184</f>
        <v>3</v>
      </c>
      <c r="L185" s="311">
        <v>1</v>
      </c>
      <c r="M185" s="311">
        <f>SUM(L86:L185)</f>
        <v>1849</v>
      </c>
      <c r="N185" s="325">
        <f>SUM(J39:J185)</f>
        <v>78846</v>
      </c>
      <c r="O185" s="311">
        <v>30</v>
      </c>
      <c r="P185" s="311">
        <v>13</v>
      </c>
      <c r="Q185" s="311">
        <v>3</v>
      </c>
    </row>
    <row r="186" ht="22.65" customHeight="1">
      <c r="B186" s="339">
        <v>44068</v>
      </c>
      <c r="C186" s="312">
        <v>86891</v>
      </c>
      <c r="D186" s="313">
        <v>5814</v>
      </c>
      <c r="E186" s="342"/>
      <c r="F186" s="313">
        <v>24565</v>
      </c>
      <c r="G186" s="313">
        <v>20098</v>
      </c>
      <c r="H186" s="327">
        <v>2647</v>
      </c>
      <c r="I186" s="327">
        <v>4534</v>
      </c>
      <c r="J186" s="327">
        <v>223</v>
      </c>
      <c r="K186" s="313">
        <f>D186-D185</f>
        <v>1</v>
      </c>
      <c r="L186" s="313">
        <v>1</v>
      </c>
      <c r="M186" s="313">
        <f>SUM(L87:L186)</f>
        <v>1797</v>
      </c>
      <c r="N186" s="327">
        <f>SUM(J40:J186)</f>
        <v>78594</v>
      </c>
      <c r="O186" s="313">
        <v>49</v>
      </c>
      <c r="P186" s="313">
        <v>32</v>
      </c>
      <c r="Q186" s="313">
        <v>5</v>
      </c>
    </row>
    <row r="187" ht="22.65" customHeight="1">
      <c r="B187" s="339">
        <v>44069</v>
      </c>
      <c r="C187" s="310">
        <v>87072</v>
      </c>
      <c r="D187" s="311">
        <v>5817</v>
      </c>
      <c r="E187" s="343"/>
      <c r="F187" s="311">
        <v>24619</v>
      </c>
      <c r="G187" s="311">
        <v>20111</v>
      </c>
      <c r="H187" s="325">
        <v>2653</v>
      </c>
      <c r="I187" s="325">
        <v>4580</v>
      </c>
      <c r="J187" s="325">
        <v>244</v>
      </c>
      <c r="K187" s="311">
        <f>D187-D186</f>
        <v>3</v>
      </c>
      <c r="L187" s="311">
        <v>2</v>
      </c>
      <c r="M187" s="311">
        <f>SUM(L88:L187)</f>
        <v>1740</v>
      </c>
      <c r="N187" s="325">
        <f>SUM(J41:J187)</f>
        <v>78352</v>
      </c>
      <c r="O187" s="311">
        <v>47</v>
      </c>
      <c r="P187" s="311">
        <v>40</v>
      </c>
      <c r="Q187" s="311">
        <v>2</v>
      </c>
    </row>
    <row r="188" ht="22.65" customHeight="1">
      <c r="B188" s="339">
        <v>44070</v>
      </c>
      <c r="C188" s="312">
        <v>83898</v>
      </c>
      <c r="D188" s="313">
        <v>5820</v>
      </c>
      <c r="E188" s="342"/>
      <c r="F188" s="313">
        <v>22942</v>
      </c>
      <c r="G188" s="313">
        <v>18776</v>
      </c>
      <c r="H188" s="327">
        <v>2655</v>
      </c>
      <c r="I188" s="327">
        <v>4631</v>
      </c>
      <c r="J188" s="327">
        <v>202</v>
      </c>
      <c r="K188" s="313">
        <f>D188-D187</f>
        <v>3</v>
      </c>
      <c r="L188" s="313">
        <v>1</v>
      </c>
      <c r="M188" s="313">
        <f>SUM(L89:L188)</f>
        <v>1700</v>
      </c>
      <c r="N188" s="327">
        <f>SUM(J42:J188)</f>
        <v>78000</v>
      </c>
      <c r="O188" s="313">
        <v>35</v>
      </c>
      <c r="P188" s="313">
        <v>54</v>
      </c>
      <c r="Q188" s="313">
        <v>3</v>
      </c>
    </row>
    <row r="189" ht="22.65" customHeight="1">
      <c r="B189" s="339">
        <v>44071</v>
      </c>
      <c r="C189" s="310">
        <v>83958</v>
      </c>
      <c r="D189" s="311">
        <v>5821</v>
      </c>
      <c r="E189" s="343"/>
      <c r="F189" s="311">
        <v>22941</v>
      </c>
      <c r="G189" s="311">
        <v>18688</v>
      </c>
      <c r="H189" s="325">
        <v>2657</v>
      </c>
      <c r="I189" s="325">
        <v>4685</v>
      </c>
      <c r="J189" s="325">
        <v>179</v>
      </c>
      <c r="K189" s="311">
        <f>D189-D188</f>
        <v>1</v>
      </c>
      <c r="L189" s="311">
        <v>1</v>
      </c>
      <c r="M189" s="311">
        <f>SUM(L90:L189)</f>
        <v>1649</v>
      </c>
      <c r="N189" s="325">
        <f>SUM(J43:J189)</f>
        <v>77578</v>
      </c>
      <c r="O189" s="311">
        <v>39</v>
      </c>
      <c r="P189" s="311">
        <v>31</v>
      </c>
      <c r="Q189" s="311">
        <v>0</v>
      </c>
    </row>
    <row r="190" ht="22.65" customHeight="1">
      <c r="B190" s="339">
        <v>44072</v>
      </c>
      <c r="C190" s="312">
        <v>83958</v>
      </c>
      <c r="D190" s="313">
        <v>5821</v>
      </c>
      <c r="E190" s="342"/>
      <c r="F190" s="313">
        <v>22941</v>
      </c>
      <c r="G190" s="313">
        <v>18688</v>
      </c>
      <c r="H190" s="327">
        <v>2657</v>
      </c>
      <c r="I190" s="327">
        <v>4685</v>
      </c>
      <c r="J190" s="327">
        <v>131</v>
      </c>
      <c r="K190" s="313">
        <f>D190-D189</f>
        <v>0</v>
      </c>
      <c r="L190" s="313">
        <v>1</v>
      </c>
      <c r="M190" s="313">
        <f>SUM(L91:L190)</f>
        <v>1596</v>
      </c>
      <c r="N190" s="327">
        <f>SUM(J44:J190)</f>
        <v>77352</v>
      </c>
      <c r="O190" s="313">
        <v>26</v>
      </c>
      <c r="P190" s="313">
        <v>45</v>
      </c>
      <c r="Q190" s="313">
        <v>0</v>
      </c>
    </row>
    <row r="191" ht="22.65" customHeight="1">
      <c r="B191" s="339">
        <v>44073</v>
      </c>
      <c r="C191" s="310">
        <v>83958</v>
      </c>
      <c r="D191" s="311">
        <v>5821</v>
      </c>
      <c r="E191" s="343"/>
      <c r="F191" s="311">
        <v>22941</v>
      </c>
      <c r="G191" s="311">
        <v>18688</v>
      </c>
      <c r="H191" s="325">
        <v>2657</v>
      </c>
      <c r="I191" s="325">
        <v>4685</v>
      </c>
      <c r="J191" s="325">
        <v>48</v>
      </c>
      <c r="K191" s="311">
        <f>D191-D190</f>
        <v>0</v>
      </c>
      <c r="L191" s="311">
        <v>3</v>
      </c>
      <c r="M191" s="311">
        <f>SUM(L92:L191)</f>
        <v>1543</v>
      </c>
      <c r="N191" s="325">
        <f>SUM(J45:J191)</f>
        <v>77060</v>
      </c>
      <c r="O191" s="311">
        <v>14</v>
      </c>
      <c r="P191" s="311">
        <v>18</v>
      </c>
      <c r="Q191" s="311">
        <v>0</v>
      </c>
    </row>
    <row r="192" ht="22.65" customHeight="1">
      <c r="B192" s="339">
        <v>44074</v>
      </c>
      <c r="C192" s="312">
        <v>84379</v>
      </c>
      <c r="D192" s="313">
        <v>5808</v>
      </c>
      <c r="E192" s="342"/>
      <c r="F192" s="313">
        <v>23032</v>
      </c>
      <c r="G192" s="313">
        <v>18815</v>
      </c>
      <c r="H192" s="327">
        <v>2659</v>
      </c>
      <c r="I192" s="327">
        <v>4734</v>
      </c>
      <c r="J192" s="327">
        <v>162</v>
      </c>
      <c r="K192" s="313">
        <f>D192-D191</f>
        <v>-13</v>
      </c>
      <c r="L192" s="313">
        <v>2</v>
      </c>
      <c r="M192" s="313">
        <f>SUM(L93:L192)</f>
        <v>1490</v>
      </c>
      <c r="N192" s="327">
        <f>SUM(J46:J192)</f>
        <v>76833</v>
      </c>
      <c r="O192" s="313">
        <v>20</v>
      </c>
      <c r="P192" s="313">
        <v>11</v>
      </c>
      <c r="Q192" s="313">
        <v>0</v>
      </c>
    </row>
    <row r="193" ht="22.65" customHeight="1">
      <c r="B193" s="339">
        <v>44075</v>
      </c>
      <c r="C193" s="310">
        <v>84521</v>
      </c>
      <c r="D193" s="311">
        <v>5813</v>
      </c>
      <c r="E193" s="343"/>
      <c r="F193" s="311">
        <v>23053</v>
      </c>
      <c r="G193" s="311">
        <v>18820</v>
      </c>
      <c r="H193" s="325">
        <v>2659</v>
      </c>
      <c r="I193" s="325">
        <v>4802</v>
      </c>
      <c r="J193" s="325">
        <v>172</v>
      </c>
      <c r="K193" s="311">
        <f>D193-D192</f>
        <v>5</v>
      </c>
      <c r="L193" s="311">
        <v>3</v>
      </c>
      <c r="M193" s="311">
        <f>SUM(L94:L193)</f>
        <v>1449</v>
      </c>
      <c r="N193" s="325">
        <f>SUM(J47:J193)</f>
        <v>76267</v>
      </c>
      <c r="O193" s="311">
        <v>31</v>
      </c>
      <c r="P193" s="311">
        <v>27</v>
      </c>
      <c r="Q193" s="311">
        <v>30</v>
      </c>
    </row>
    <row r="194" ht="22.65" customHeight="1">
      <c r="B194" s="339">
        <v>44076</v>
      </c>
      <c r="C194" s="312">
        <v>84532</v>
      </c>
      <c r="D194" s="313">
        <v>5820</v>
      </c>
      <c r="E194" s="342"/>
      <c r="F194" s="313">
        <v>23014</v>
      </c>
      <c r="G194" s="313">
        <v>18768</v>
      </c>
      <c r="H194" s="327">
        <v>2688</v>
      </c>
      <c r="I194" s="327">
        <v>4807</v>
      </c>
      <c r="J194" s="327">
        <v>213</v>
      </c>
      <c r="K194" s="313">
        <f>D194-D193</f>
        <v>7</v>
      </c>
      <c r="L194" s="313">
        <v>2</v>
      </c>
      <c r="M194" s="313">
        <f>SUM(L95:L194)</f>
        <v>1409</v>
      </c>
      <c r="N194" s="327">
        <f>SUM(J48:J194)</f>
        <v>75825</v>
      </c>
      <c r="O194" s="313">
        <v>38</v>
      </c>
      <c r="P194" s="313">
        <v>53</v>
      </c>
      <c r="Q194" s="313">
        <v>14</v>
      </c>
    </row>
    <row r="195" ht="22.65" customHeight="1">
      <c r="B195" s="339">
        <v>44077</v>
      </c>
      <c r="C195" s="310">
        <v>84729</v>
      </c>
      <c r="D195" s="311">
        <v>5832</v>
      </c>
      <c r="E195" s="343"/>
      <c r="F195" s="311">
        <v>23046</v>
      </c>
      <c r="G195" s="311">
        <v>18809</v>
      </c>
      <c r="H195" s="325">
        <v>2703</v>
      </c>
      <c r="I195" s="325">
        <v>4847</v>
      </c>
      <c r="J195" s="325">
        <v>286</v>
      </c>
      <c r="K195" s="311">
        <f>D195-D194</f>
        <v>12</v>
      </c>
      <c r="L195" s="311">
        <v>2</v>
      </c>
      <c r="M195" s="311">
        <f>SUM(L96:L195)</f>
        <v>1383</v>
      </c>
      <c r="N195" s="325">
        <f>SUM(J49:J195)</f>
        <v>75466</v>
      </c>
      <c r="O195" s="311">
        <v>59</v>
      </c>
      <c r="P195" s="311">
        <v>55</v>
      </c>
      <c r="Q195" s="311">
        <v>16</v>
      </c>
    </row>
    <row r="196" ht="22.65" customHeight="1">
      <c r="B196" s="339">
        <v>44078</v>
      </c>
      <c r="C196" s="312">
        <v>84985</v>
      </c>
      <c r="D196" s="313">
        <v>5835</v>
      </c>
      <c r="E196" s="342"/>
      <c r="F196" s="313">
        <v>23089</v>
      </c>
      <c r="G196" s="313">
        <v>18860</v>
      </c>
      <c r="H196" s="327">
        <v>2710</v>
      </c>
      <c r="I196" s="327">
        <v>4887</v>
      </c>
      <c r="J196" s="327">
        <v>262</v>
      </c>
      <c r="K196" s="313">
        <f>D196-D195</f>
        <v>3</v>
      </c>
      <c r="L196" s="313">
        <v>0</v>
      </c>
      <c r="M196" s="313">
        <f>SUM(L97:L196)</f>
        <v>1345</v>
      </c>
      <c r="N196" s="327">
        <f>SUM(J50:J196)</f>
        <v>75274</v>
      </c>
      <c r="O196" s="313">
        <v>53</v>
      </c>
      <c r="P196" s="313">
        <v>75</v>
      </c>
      <c r="Q196" s="313">
        <v>14</v>
      </c>
    </row>
    <row r="197" ht="22.65" customHeight="1">
      <c r="B197" s="339">
        <v>44079</v>
      </c>
      <c r="C197" s="310">
        <v>84985</v>
      </c>
      <c r="D197" s="311">
        <v>5835</v>
      </c>
      <c r="E197" s="343"/>
      <c r="F197" s="311">
        <v>23089</v>
      </c>
      <c r="G197" s="311">
        <v>18860</v>
      </c>
      <c r="H197" s="325">
        <v>2710</v>
      </c>
      <c r="I197" s="325">
        <v>4887</v>
      </c>
      <c r="J197" s="325">
        <v>171</v>
      </c>
      <c r="K197" s="311">
        <f>D197-D196</f>
        <v>0</v>
      </c>
      <c r="L197" s="311">
        <v>0</v>
      </c>
      <c r="M197" s="311">
        <f>SUM(L98:L197)</f>
        <v>1305</v>
      </c>
      <c r="N197" s="325">
        <f>SUM(J51:J197)</f>
        <v>75050</v>
      </c>
      <c r="O197" s="311">
        <v>42</v>
      </c>
      <c r="P197" s="311">
        <v>39</v>
      </c>
      <c r="Q197" s="311">
        <v>9</v>
      </c>
    </row>
    <row r="198" ht="22.65" customHeight="1">
      <c r="B198" s="339">
        <v>44080</v>
      </c>
      <c r="C198" s="312">
        <v>84985</v>
      </c>
      <c r="D198" s="313">
        <v>5835</v>
      </c>
      <c r="E198" s="342"/>
      <c r="F198" s="313">
        <v>23089</v>
      </c>
      <c r="G198" s="313">
        <v>18860</v>
      </c>
      <c r="H198" s="327">
        <v>2710</v>
      </c>
      <c r="I198" s="327">
        <v>4887</v>
      </c>
      <c r="J198" s="327">
        <v>67</v>
      </c>
      <c r="K198" s="313">
        <f>D198-D197</f>
        <v>0</v>
      </c>
      <c r="L198" s="313">
        <v>3</v>
      </c>
      <c r="M198" s="313">
        <f>SUM(L99:L198)</f>
        <v>1267</v>
      </c>
      <c r="N198" s="327">
        <f>SUM(J52:J198)</f>
        <v>74653</v>
      </c>
      <c r="O198" s="313">
        <v>11</v>
      </c>
      <c r="P198" s="313">
        <v>35</v>
      </c>
      <c r="Q198" s="313">
        <v>3</v>
      </c>
    </row>
    <row r="199" ht="22.65" customHeight="1">
      <c r="B199" s="339">
        <v>44081</v>
      </c>
      <c r="C199" s="310">
        <v>85558</v>
      </c>
      <c r="D199" s="311">
        <v>5837</v>
      </c>
      <c r="E199" s="343"/>
      <c r="F199" s="311">
        <v>23219</v>
      </c>
      <c r="G199" s="311">
        <v>19027</v>
      </c>
      <c r="H199" s="325">
        <v>2743</v>
      </c>
      <c r="I199" s="325">
        <v>4934</v>
      </c>
      <c r="J199" s="325">
        <v>185</v>
      </c>
      <c r="K199" s="311">
        <f>D199-D198</f>
        <v>2</v>
      </c>
      <c r="L199" s="311">
        <v>1</v>
      </c>
      <c r="M199" s="311">
        <f>SUM(L100:L199)</f>
        <v>1229</v>
      </c>
      <c r="N199" s="325">
        <f>SUM(J53:J199)</f>
        <v>74401</v>
      </c>
      <c r="O199" s="311">
        <v>11</v>
      </c>
      <c r="P199" s="311">
        <v>34</v>
      </c>
      <c r="Q199" s="311">
        <v>9</v>
      </c>
    </row>
    <row r="200" ht="22.65" customHeight="1">
      <c r="B200" s="339">
        <v>44082</v>
      </c>
      <c r="C200" s="312">
        <v>85707</v>
      </c>
      <c r="D200" s="313">
        <v>5838</v>
      </c>
      <c r="E200" s="342"/>
      <c r="F200" s="313">
        <v>23229</v>
      </c>
      <c r="G200" s="313">
        <v>19052</v>
      </c>
      <c r="H200" s="327">
        <v>2750</v>
      </c>
      <c r="I200" s="327">
        <v>4992</v>
      </c>
      <c r="J200" s="327">
        <v>238</v>
      </c>
      <c r="K200" s="313">
        <f>D200-D199</f>
        <v>1</v>
      </c>
      <c r="L200" s="313">
        <v>1</v>
      </c>
      <c r="M200" s="313">
        <f>SUM(L101:L200)</f>
        <v>1184</v>
      </c>
      <c r="N200" s="327">
        <f>SUM(J54:J200)</f>
        <v>74160</v>
      </c>
      <c r="O200" s="313">
        <v>39</v>
      </c>
      <c r="P200" s="313">
        <v>33</v>
      </c>
      <c r="Q200" s="313">
        <v>10</v>
      </c>
    </row>
    <row r="201" ht="22.65" customHeight="1">
      <c r="B201" s="339">
        <v>44083</v>
      </c>
      <c r="C201" s="310">
        <v>85880</v>
      </c>
      <c r="D201" s="311">
        <v>5842</v>
      </c>
      <c r="E201" s="343"/>
      <c r="F201" s="311">
        <v>23241</v>
      </c>
      <c r="G201" s="311">
        <v>19091</v>
      </c>
      <c r="H201" s="325">
        <v>2760</v>
      </c>
      <c r="I201" s="325">
        <v>5011</v>
      </c>
      <c r="J201" s="325">
        <v>314</v>
      </c>
      <c r="K201" s="311">
        <f>D201-D200</f>
        <v>4</v>
      </c>
      <c r="L201" s="311">
        <v>2</v>
      </c>
      <c r="M201" s="311">
        <f>SUM(L102:L201)</f>
        <v>1147</v>
      </c>
      <c r="N201" s="325">
        <f>SUM(J55:J201)</f>
        <v>73870</v>
      </c>
      <c r="O201" s="311">
        <v>44</v>
      </c>
      <c r="P201" s="311">
        <v>66</v>
      </c>
      <c r="Q201" s="311">
        <v>15</v>
      </c>
    </row>
    <row r="202" ht="22.65" customHeight="1">
      <c r="B202" s="339">
        <v>44084</v>
      </c>
      <c r="C202" s="312">
        <v>86194</v>
      </c>
      <c r="D202" s="313">
        <v>5843</v>
      </c>
      <c r="E202" s="342"/>
      <c r="F202" s="313">
        <v>23294</v>
      </c>
      <c r="G202" s="313">
        <v>19130</v>
      </c>
      <c r="H202" s="327">
        <v>2773</v>
      </c>
      <c r="I202" s="327">
        <v>5061</v>
      </c>
      <c r="J202" s="327">
        <v>257</v>
      </c>
      <c r="K202" s="313">
        <f>D202-D201</f>
        <v>1</v>
      </c>
      <c r="L202" s="313">
        <v>2</v>
      </c>
      <c r="M202" s="313">
        <f>SUM(L103:L202)</f>
        <v>1113</v>
      </c>
      <c r="N202" s="327">
        <f>SUM(J56:J202)</f>
        <v>73504</v>
      </c>
      <c r="O202" s="313">
        <v>50</v>
      </c>
      <c r="P202" s="313">
        <v>66</v>
      </c>
      <c r="Q202" s="313">
        <v>9</v>
      </c>
    </row>
    <row r="203" ht="22.65" customHeight="1">
      <c r="B203" s="339">
        <v>44085</v>
      </c>
      <c r="C203" s="310">
        <v>86505</v>
      </c>
      <c r="D203" s="311">
        <v>5846</v>
      </c>
      <c r="E203" s="343"/>
      <c r="F203" s="311">
        <v>23346</v>
      </c>
      <c r="G203" s="311">
        <v>19224</v>
      </c>
      <c r="H203" s="325">
        <v>2783</v>
      </c>
      <c r="I203" s="325">
        <v>5106</v>
      </c>
      <c r="J203" s="325">
        <v>292</v>
      </c>
      <c r="K203" s="311">
        <f>D203-D202</f>
        <v>3</v>
      </c>
      <c r="L203" s="311">
        <v>4</v>
      </c>
      <c r="M203" s="311">
        <f>SUM(L104:L203)</f>
        <v>1089</v>
      </c>
      <c r="N203" s="325">
        <f>SUM(J57:J203)</f>
        <v>73108</v>
      </c>
      <c r="O203" s="311">
        <v>65</v>
      </c>
      <c r="P203" s="311">
        <v>57</v>
      </c>
      <c r="Q203" s="311">
        <v>8</v>
      </c>
    </row>
    <row r="204" ht="22.65" customHeight="1">
      <c r="B204" s="339">
        <v>44086</v>
      </c>
      <c r="C204" s="312">
        <v>86505</v>
      </c>
      <c r="D204" s="313">
        <v>5846</v>
      </c>
      <c r="E204" s="342"/>
      <c r="F204" s="313">
        <v>23346</v>
      </c>
      <c r="G204" s="313">
        <v>19224</v>
      </c>
      <c r="H204" s="327">
        <v>2783</v>
      </c>
      <c r="I204" s="327">
        <v>5106</v>
      </c>
      <c r="J204" s="327">
        <v>206</v>
      </c>
      <c r="K204" s="313">
        <f>D204-D203</f>
        <v>0</v>
      </c>
      <c r="L204" s="313">
        <v>1</v>
      </c>
      <c r="M204" s="313">
        <f>SUM(L105:L204)</f>
        <v>1047</v>
      </c>
      <c r="N204" s="327">
        <f>SUM(J58:J204)</f>
        <v>72782</v>
      </c>
      <c r="O204" s="313">
        <v>78</v>
      </c>
      <c r="P204" s="313">
        <v>20</v>
      </c>
      <c r="Q204" s="313">
        <v>15</v>
      </c>
    </row>
    <row r="205" ht="22.65" customHeight="1">
      <c r="B205" s="339">
        <v>44087</v>
      </c>
      <c r="C205" s="310">
        <v>86505</v>
      </c>
      <c r="D205" s="311">
        <v>5846</v>
      </c>
      <c r="E205" s="343"/>
      <c r="F205" s="311">
        <v>23346</v>
      </c>
      <c r="G205" s="311">
        <v>19224</v>
      </c>
      <c r="H205" s="325">
        <v>2783</v>
      </c>
      <c r="I205" s="325">
        <v>5106</v>
      </c>
      <c r="J205" s="325">
        <v>106</v>
      </c>
      <c r="K205" s="311">
        <f>D205-D204</f>
        <v>0</v>
      </c>
      <c r="L205" s="311">
        <v>2</v>
      </c>
      <c r="M205" s="311">
        <f>SUM(L106:L205)</f>
        <v>1012</v>
      </c>
      <c r="N205" s="325">
        <f>SUM(J59:J205)</f>
        <v>72500</v>
      </c>
      <c r="O205" s="311">
        <v>18</v>
      </c>
      <c r="P205" s="311">
        <v>28</v>
      </c>
      <c r="Q205" s="311">
        <v>9</v>
      </c>
    </row>
    <row r="206" ht="22.65" customHeight="1">
      <c r="B206" s="339">
        <v>44088</v>
      </c>
      <c r="C206" s="312">
        <v>86505</v>
      </c>
      <c r="D206" s="313">
        <v>5846</v>
      </c>
      <c r="E206" s="342"/>
      <c r="F206" s="313">
        <v>23346</v>
      </c>
      <c r="G206" s="313">
        <v>19224</v>
      </c>
      <c r="H206" s="327">
        <v>2783</v>
      </c>
      <c r="I206" s="327">
        <v>5106</v>
      </c>
      <c r="J206" s="327">
        <v>220</v>
      </c>
      <c r="K206" s="313">
        <f>D206-D205</f>
        <v>0</v>
      </c>
      <c r="L206" s="313">
        <v>2</v>
      </c>
      <c r="M206" s="313">
        <f>SUM(L107:L206)</f>
        <v>985</v>
      </c>
      <c r="N206" s="327">
        <f>SUM(J60:J206)</f>
        <v>72259</v>
      </c>
      <c r="O206" s="313">
        <v>23</v>
      </c>
      <c r="P206" s="313">
        <v>27</v>
      </c>
      <c r="Q206" s="313">
        <v>2</v>
      </c>
    </row>
    <row r="207" ht="22.65" customHeight="1">
      <c r="B207" s="339">
        <v>44089</v>
      </c>
      <c r="C207" s="310">
        <v>87345</v>
      </c>
      <c r="D207" s="311">
        <v>5851</v>
      </c>
      <c r="E207" s="343"/>
      <c r="F207" s="311">
        <v>23541</v>
      </c>
      <c r="G207" s="311">
        <v>19352</v>
      </c>
      <c r="H207" s="325">
        <v>2823</v>
      </c>
      <c r="I207" s="325">
        <v>5239</v>
      </c>
      <c r="J207" s="325">
        <v>295</v>
      </c>
      <c r="K207" s="311">
        <f>D207-D206</f>
        <v>5</v>
      </c>
      <c r="L207" s="311">
        <v>1</v>
      </c>
      <c r="M207" s="311">
        <f>SUM(L108:L207)</f>
        <v>953</v>
      </c>
      <c r="N207" s="325">
        <f>SUM(J61:J207)</f>
        <v>71847</v>
      </c>
      <c r="O207" s="311">
        <v>54</v>
      </c>
      <c r="P207" s="311">
        <v>48</v>
      </c>
      <c r="Q207" s="311">
        <v>16</v>
      </c>
    </row>
    <row r="208" ht="22.65" customHeight="1">
      <c r="B208" s="339">
        <v>44090</v>
      </c>
      <c r="C208" s="312">
        <v>87575</v>
      </c>
      <c r="D208" s="313">
        <v>5860</v>
      </c>
      <c r="E208" s="342"/>
      <c r="F208" s="313">
        <v>23566</v>
      </c>
      <c r="G208" s="313">
        <v>19401</v>
      </c>
      <c r="H208" s="327">
        <v>2834</v>
      </c>
      <c r="I208" s="327">
        <v>5282</v>
      </c>
      <c r="J208" s="327">
        <v>331</v>
      </c>
      <c r="K208" s="313">
        <f>D208-D207</f>
        <v>9</v>
      </c>
      <c r="L208" s="313">
        <v>2</v>
      </c>
      <c r="M208" s="313">
        <f>SUM(L109:L208)</f>
        <v>917</v>
      </c>
      <c r="N208" s="327">
        <f>SUM(J62:J208)</f>
        <v>71456</v>
      </c>
      <c r="O208" s="313">
        <v>94</v>
      </c>
      <c r="P208" s="313">
        <v>54</v>
      </c>
      <c r="Q208" s="313">
        <v>19</v>
      </c>
    </row>
    <row r="209" ht="22.65" customHeight="1">
      <c r="B209" s="339">
        <v>44091</v>
      </c>
      <c r="C209" s="310">
        <v>87885</v>
      </c>
      <c r="D209" s="311">
        <v>5864</v>
      </c>
      <c r="E209" s="343"/>
      <c r="F209" s="311">
        <v>23633</v>
      </c>
      <c r="G209" s="311">
        <v>19450</v>
      </c>
      <c r="H209" s="325">
        <v>2849</v>
      </c>
      <c r="I209" s="325">
        <v>5320</v>
      </c>
      <c r="J209" s="325">
        <v>390</v>
      </c>
      <c r="K209" s="311">
        <f>D209-D208</f>
        <v>4</v>
      </c>
      <c r="L209" s="311">
        <v>1</v>
      </c>
      <c r="M209" s="311">
        <f>SUM(L110:L209)</f>
        <v>885</v>
      </c>
      <c r="N209" s="325">
        <f>SUM(J63:J209)</f>
        <v>71088</v>
      </c>
      <c r="O209" s="311">
        <v>135</v>
      </c>
      <c r="P209" s="311">
        <v>60</v>
      </c>
      <c r="Q209" s="311">
        <v>9</v>
      </c>
    </row>
    <row r="210" ht="22.65" customHeight="1">
      <c r="B210" s="339">
        <v>44092</v>
      </c>
      <c r="C210" s="312">
        <v>88237</v>
      </c>
      <c r="D210" s="313">
        <v>5865</v>
      </c>
      <c r="E210" s="342"/>
      <c r="F210" s="313">
        <v>23739</v>
      </c>
      <c r="G210" s="313">
        <v>19514</v>
      </c>
      <c r="H210" s="327">
        <v>2860</v>
      </c>
      <c r="I210" s="327">
        <v>5366</v>
      </c>
      <c r="J210" s="327">
        <v>437</v>
      </c>
      <c r="K210" s="313">
        <f>D210-D209</f>
        <v>1</v>
      </c>
      <c r="L210" s="313">
        <v>1</v>
      </c>
      <c r="M210" s="313">
        <f>SUM(L111:L210)</f>
        <v>846</v>
      </c>
      <c r="N210" s="327">
        <f>SUM(J64:J210)</f>
        <v>70745</v>
      </c>
      <c r="O210" s="313">
        <v>124</v>
      </c>
      <c r="P210" s="313">
        <v>68</v>
      </c>
      <c r="Q210" s="313">
        <v>19</v>
      </c>
    </row>
    <row r="211" ht="22.65" customHeight="1">
      <c r="B211" s="339">
        <v>44093</v>
      </c>
      <c r="C211" s="310">
        <v>88237</v>
      </c>
      <c r="D211" s="311">
        <v>5865</v>
      </c>
      <c r="E211" s="343"/>
      <c r="F211" s="311">
        <v>23739</v>
      </c>
      <c r="G211" s="311">
        <v>19514</v>
      </c>
      <c r="H211" s="325">
        <v>2860</v>
      </c>
      <c r="I211" s="325">
        <v>5366</v>
      </c>
      <c r="J211" s="325">
        <v>279</v>
      </c>
      <c r="K211" s="311">
        <f>D211-D210</f>
        <v>0</v>
      </c>
      <c r="L211" s="311">
        <v>1</v>
      </c>
      <c r="M211" s="311">
        <f>SUM(L112:L211)</f>
        <v>812</v>
      </c>
      <c r="N211" s="325">
        <f>SUM(J65:J211)</f>
        <v>70551</v>
      </c>
      <c r="O211" s="311">
        <v>95</v>
      </c>
      <c r="P211" s="311">
        <v>50</v>
      </c>
      <c r="Q211" s="311">
        <v>9</v>
      </c>
    </row>
    <row r="212" ht="22.65" customHeight="1">
      <c r="B212" s="339">
        <v>44094</v>
      </c>
      <c r="C212" s="312">
        <v>88237</v>
      </c>
      <c r="D212" s="313">
        <v>5865</v>
      </c>
      <c r="E212" s="342"/>
      <c r="F212" s="313">
        <v>23739</v>
      </c>
      <c r="G212" s="313">
        <v>19514</v>
      </c>
      <c r="H212" s="327">
        <v>2860</v>
      </c>
      <c r="I212" s="327">
        <v>5366</v>
      </c>
      <c r="J212" s="327">
        <v>133</v>
      </c>
      <c r="K212" s="313">
        <f>D212-D211</f>
        <v>0</v>
      </c>
      <c r="L212" s="313">
        <v>4</v>
      </c>
      <c r="M212" s="313">
        <f>SUM(L113:L212)</f>
        <v>787</v>
      </c>
      <c r="N212" s="327">
        <f>SUM(J66:J212)</f>
        <v>70384</v>
      </c>
      <c r="O212" s="313">
        <v>14</v>
      </c>
      <c r="P212" s="313">
        <v>33</v>
      </c>
      <c r="Q212" s="313">
        <v>11</v>
      </c>
    </row>
    <row r="213" ht="22.65" customHeight="1">
      <c r="B213" s="339">
        <v>44095</v>
      </c>
      <c r="C213" s="310">
        <v>88237</v>
      </c>
      <c r="D213" s="311">
        <v>5865</v>
      </c>
      <c r="E213" s="343"/>
      <c r="F213" s="311">
        <v>23739</v>
      </c>
      <c r="G213" s="311">
        <v>19514</v>
      </c>
      <c r="H213" s="325">
        <v>2860</v>
      </c>
      <c r="I213" s="325">
        <v>5366</v>
      </c>
      <c r="J213" s="325">
        <v>268</v>
      </c>
      <c r="K213" s="311">
        <f>D213-D212</f>
        <v>0</v>
      </c>
      <c r="L213" s="311">
        <v>2</v>
      </c>
      <c r="M213" s="311">
        <f>SUM(L114:L213)</f>
        <v>756</v>
      </c>
      <c r="N213" s="325">
        <f>SUM(J67:J213)</f>
        <v>70089</v>
      </c>
      <c r="O213" s="311">
        <v>67</v>
      </c>
      <c r="P213" s="311">
        <v>19</v>
      </c>
      <c r="Q213" s="311">
        <v>9</v>
      </c>
    </row>
    <row r="214" ht="22.65" customHeight="1">
      <c r="B214" s="339">
        <v>44096</v>
      </c>
      <c r="C214" s="312">
        <v>89436</v>
      </c>
      <c r="D214" s="313">
        <v>5870</v>
      </c>
      <c r="E214" s="342"/>
      <c r="F214" s="313">
        <v>24117</v>
      </c>
      <c r="G214" s="313">
        <v>19681</v>
      </c>
      <c r="H214" s="327">
        <v>2911</v>
      </c>
      <c r="I214" s="327">
        <v>5508</v>
      </c>
      <c r="J214" s="327">
        <v>438</v>
      </c>
      <c r="K214" s="313">
        <f>D214-D213</f>
        <v>5</v>
      </c>
      <c r="L214" s="313">
        <v>1</v>
      </c>
      <c r="M214" s="313">
        <f>SUM(L115:L214)</f>
        <v>730</v>
      </c>
      <c r="N214" s="327">
        <f>SUM(J68:J214)</f>
        <v>69785</v>
      </c>
      <c r="O214" s="313">
        <v>141</v>
      </c>
      <c r="P214" s="313">
        <v>40</v>
      </c>
      <c r="Q214" s="313">
        <v>9</v>
      </c>
    </row>
    <row r="215" ht="22.65" customHeight="1">
      <c r="B215" s="339">
        <v>44097</v>
      </c>
      <c r="C215" s="310">
        <v>89756</v>
      </c>
      <c r="D215" s="311">
        <v>5876</v>
      </c>
      <c r="E215" s="343"/>
      <c r="F215" s="311">
        <v>24179</v>
      </c>
      <c r="G215" s="311">
        <v>19709</v>
      </c>
      <c r="H215" s="325">
        <v>2922</v>
      </c>
      <c r="I215" s="325">
        <v>5556</v>
      </c>
      <c r="J215" s="325">
        <v>554</v>
      </c>
      <c r="K215" s="311">
        <f>D215-D214</f>
        <v>6</v>
      </c>
      <c r="L215" s="311">
        <v>0</v>
      </c>
      <c r="M215" s="311">
        <f>SUM(L116:L215)</f>
        <v>700</v>
      </c>
      <c r="N215" s="325">
        <f>SUM(J69:J215)</f>
        <v>69541</v>
      </c>
      <c r="O215" s="311">
        <v>181</v>
      </c>
      <c r="P215" s="311">
        <v>147</v>
      </c>
      <c r="Q215" s="311">
        <v>7</v>
      </c>
    </row>
    <row r="216" ht="22.65" customHeight="1">
      <c r="B216" s="339">
        <v>44098</v>
      </c>
      <c r="C216" s="312">
        <v>90289</v>
      </c>
      <c r="D216" s="313">
        <v>5878</v>
      </c>
      <c r="E216" s="342"/>
      <c r="F216" s="313">
        <v>24309</v>
      </c>
      <c r="G216" s="313">
        <v>19845</v>
      </c>
      <c r="H216" s="327">
        <v>2930</v>
      </c>
      <c r="I216" s="327">
        <v>5596</v>
      </c>
      <c r="J216" s="327">
        <v>540</v>
      </c>
      <c r="K216" s="313">
        <f>D216-D215</f>
        <v>2</v>
      </c>
      <c r="L216" s="313">
        <v>1</v>
      </c>
      <c r="M216" s="313">
        <f>SUM(L117:L216)</f>
        <v>673</v>
      </c>
      <c r="N216" s="327">
        <f>SUM(J70:J216)</f>
        <v>69446</v>
      </c>
      <c r="O216" s="313">
        <v>159</v>
      </c>
      <c r="P216" s="313">
        <v>121</v>
      </c>
      <c r="Q216" s="313">
        <v>6</v>
      </c>
    </row>
    <row r="217" ht="22.65" customHeight="1">
      <c r="B217" s="339">
        <v>44099</v>
      </c>
      <c r="C217" s="310">
        <v>90923</v>
      </c>
      <c r="D217" s="311">
        <v>5880</v>
      </c>
      <c r="E217" s="343"/>
      <c r="F217" s="311">
        <v>24594</v>
      </c>
      <c r="G217" s="311">
        <v>19972</v>
      </c>
      <c r="H217" s="325">
        <v>2936</v>
      </c>
      <c r="I217" s="325">
        <v>5640</v>
      </c>
      <c r="J217" s="325">
        <v>632</v>
      </c>
      <c r="K217" s="311">
        <f>D217-D216</f>
        <v>2</v>
      </c>
      <c r="L217" s="311">
        <v>4</v>
      </c>
      <c r="M217" s="311">
        <f>SUM(L118:L217)</f>
        <v>645</v>
      </c>
      <c r="N217" s="325">
        <f>SUM(J71:J217)</f>
        <v>69546</v>
      </c>
      <c r="O217" s="311">
        <v>185</v>
      </c>
      <c r="P217" s="311">
        <v>96</v>
      </c>
      <c r="Q217" s="311">
        <v>10</v>
      </c>
    </row>
    <row r="218" ht="22.65" customHeight="1">
      <c r="B218" s="339">
        <v>44100</v>
      </c>
      <c r="C218" s="312">
        <v>90923</v>
      </c>
      <c r="D218" s="313">
        <v>5880</v>
      </c>
      <c r="E218" s="342"/>
      <c r="F218" s="313">
        <v>24594</v>
      </c>
      <c r="G218" s="313">
        <v>19972</v>
      </c>
      <c r="H218" s="327">
        <v>2936</v>
      </c>
      <c r="I218" s="327">
        <v>5640</v>
      </c>
      <c r="J218" s="327">
        <v>325</v>
      </c>
      <c r="K218" s="313">
        <f>D218-D217</f>
        <v>0</v>
      </c>
      <c r="L218" s="313">
        <v>2</v>
      </c>
      <c r="M218" s="313">
        <f>SUM(L119:L218)</f>
        <v>618</v>
      </c>
      <c r="N218" s="327">
        <f>SUM(J72:J218)</f>
        <v>69572</v>
      </c>
      <c r="O218" s="313">
        <v>155</v>
      </c>
      <c r="P218" s="313">
        <v>21</v>
      </c>
      <c r="Q218" s="313">
        <v>8</v>
      </c>
    </row>
    <row r="219" ht="22.65" customHeight="1">
      <c r="B219" s="339">
        <v>44101</v>
      </c>
      <c r="C219" s="310">
        <v>90923</v>
      </c>
      <c r="D219" s="311">
        <v>5880</v>
      </c>
      <c r="E219" s="343"/>
      <c r="F219" s="311">
        <v>24594</v>
      </c>
      <c r="G219" s="311">
        <v>19972</v>
      </c>
      <c r="H219" s="325">
        <v>2936</v>
      </c>
      <c r="I219" s="325">
        <v>5640</v>
      </c>
      <c r="J219" s="325">
        <v>167</v>
      </c>
      <c r="K219" s="311">
        <f>D219-D218</f>
        <v>0</v>
      </c>
      <c r="L219" s="311">
        <v>1</v>
      </c>
      <c r="M219" s="311">
        <f>SUM(L120:L219)</f>
        <v>589</v>
      </c>
      <c r="N219" s="325">
        <f>SUM(J73:J219)</f>
        <v>69478</v>
      </c>
      <c r="O219" s="311">
        <v>35</v>
      </c>
      <c r="P219" s="311">
        <v>47</v>
      </c>
      <c r="Q219" s="311">
        <v>10</v>
      </c>
    </row>
    <row r="220" ht="22.65" customHeight="1">
      <c r="B220" s="339">
        <v>44102</v>
      </c>
      <c r="C220" s="312">
        <v>90923</v>
      </c>
      <c r="D220" s="313">
        <v>5880</v>
      </c>
      <c r="E220" s="342"/>
      <c r="F220" s="313">
        <v>24594</v>
      </c>
      <c r="G220" s="313">
        <v>19972</v>
      </c>
      <c r="H220" s="327">
        <v>2936</v>
      </c>
      <c r="I220" s="327">
        <v>5640</v>
      </c>
      <c r="J220" s="327">
        <v>378</v>
      </c>
      <c r="K220" s="313">
        <f>D220-D219</f>
        <v>0</v>
      </c>
      <c r="L220" s="313">
        <v>1</v>
      </c>
      <c r="M220" s="313">
        <f>SUM(L121:L220)</f>
        <v>561</v>
      </c>
      <c r="N220" s="327">
        <f>SUM(J74:J220)</f>
        <v>69380</v>
      </c>
      <c r="O220" s="313">
        <v>82</v>
      </c>
      <c r="P220" s="313">
        <v>43</v>
      </c>
      <c r="Q220" s="313">
        <v>9</v>
      </c>
    </row>
    <row r="221" ht="22.65" customHeight="1">
      <c r="B221" s="339">
        <v>44103</v>
      </c>
      <c r="C221" s="310">
        <v>92466</v>
      </c>
      <c r="D221" s="311">
        <v>5890</v>
      </c>
      <c r="E221" s="343"/>
      <c r="F221" s="311">
        <v>25046</v>
      </c>
      <c r="G221" s="311">
        <v>20202</v>
      </c>
      <c r="H221" s="325">
        <v>2969</v>
      </c>
      <c r="I221" s="325">
        <v>5793</v>
      </c>
      <c r="J221" s="325">
        <v>613</v>
      </c>
      <c r="K221" s="311">
        <f>D221-D220</f>
        <v>10</v>
      </c>
      <c r="L221" s="311">
        <v>2</v>
      </c>
      <c r="M221" s="311">
        <f>SUM(L122:L221)</f>
        <v>541</v>
      </c>
      <c r="N221" s="325">
        <f>SUM(J75:J221)</f>
        <v>69336</v>
      </c>
      <c r="O221" s="311">
        <v>261</v>
      </c>
      <c r="P221" s="311">
        <v>48</v>
      </c>
      <c r="Q221" s="311">
        <v>18</v>
      </c>
    </row>
    <row r="222" ht="22.65" customHeight="1">
      <c r="B222" s="339">
        <v>44104</v>
      </c>
      <c r="C222" s="312">
        <v>92863</v>
      </c>
      <c r="D222" s="313">
        <v>5893</v>
      </c>
      <c r="E222" s="342"/>
      <c r="F222" s="313">
        <v>25146</v>
      </c>
      <c r="G222" s="313">
        <v>20247</v>
      </c>
      <c r="H222" s="327">
        <v>2991</v>
      </c>
      <c r="I222" s="327">
        <v>5861</v>
      </c>
      <c r="J222" s="327">
        <v>688</v>
      </c>
      <c r="K222" s="313">
        <f>D222-D221</f>
        <v>3</v>
      </c>
      <c r="L222" s="313">
        <v>4</v>
      </c>
      <c r="M222" s="313">
        <f>SUM(L123:L222)</f>
        <v>525</v>
      </c>
      <c r="N222" s="327">
        <f>SUM(J76:J222)</f>
        <v>69279</v>
      </c>
      <c r="O222" s="313">
        <v>221</v>
      </c>
      <c r="P222" s="313">
        <v>83</v>
      </c>
      <c r="Q222" s="313">
        <v>26</v>
      </c>
    </row>
    <row r="223" ht="22.65" customHeight="1">
      <c r="B223" s="339">
        <v>44105</v>
      </c>
      <c r="C223" s="310">
        <v>93615</v>
      </c>
      <c r="D223" s="311">
        <v>5893</v>
      </c>
      <c r="E223" s="343"/>
      <c r="F223" s="311">
        <v>24459</v>
      </c>
      <c r="G223" s="311">
        <v>20328</v>
      </c>
      <c r="H223" s="325">
        <v>3014</v>
      </c>
      <c r="I223" s="325">
        <v>5950</v>
      </c>
      <c r="J223" s="325">
        <v>634</v>
      </c>
      <c r="K223" s="311">
        <f>D223-D222</f>
        <v>0</v>
      </c>
      <c r="L223" s="311">
        <v>1</v>
      </c>
      <c r="M223" s="311">
        <f>SUM(L124:L223)</f>
        <v>501</v>
      </c>
      <c r="N223" s="325">
        <f>SUM(J77:J223)</f>
        <v>69129</v>
      </c>
      <c r="O223" s="311">
        <v>228</v>
      </c>
      <c r="P223" s="311">
        <v>85</v>
      </c>
      <c r="Q223" s="311">
        <v>19</v>
      </c>
    </row>
    <row r="224" ht="22.65" customHeight="1">
      <c r="B224" s="339">
        <v>44106</v>
      </c>
      <c r="C224" s="312">
        <v>94283</v>
      </c>
      <c r="D224" s="313">
        <v>5895</v>
      </c>
      <c r="E224" s="342"/>
      <c r="F224" s="313">
        <v>25668</v>
      </c>
      <c r="G224" s="313">
        <v>20406</v>
      </c>
      <c r="H224" s="327">
        <v>3025</v>
      </c>
      <c r="I224" s="327">
        <v>6034</v>
      </c>
      <c r="J224" s="327">
        <v>712</v>
      </c>
      <c r="K224" s="313">
        <f>D224-D223</f>
        <v>2</v>
      </c>
      <c r="L224" s="313">
        <v>3</v>
      </c>
      <c r="M224" s="313">
        <f>SUM(L125:L224)</f>
        <v>482</v>
      </c>
      <c r="N224" s="327">
        <f>SUM(J78:J224)</f>
        <v>69141</v>
      </c>
      <c r="O224" s="313">
        <v>235</v>
      </c>
      <c r="P224" s="313">
        <v>85</v>
      </c>
      <c r="Q224" s="313">
        <v>35</v>
      </c>
    </row>
    <row r="225" ht="22.65" customHeight="1">
      <c r="B225" s="339">
        <v>44107</v>
      </c>
      <c r="C225" s="310">
        <v>94283</v>
      </c>
      <c r="D225" s="311">
        <v>5895</v>
      </c>
      <c r="E225" s="343"/>
      <c r="F225" s="311">
        <v>25668</v>
      </c>
      <c r="G225" s="311">
        <v>20406</v>
      </c>
      <c r="H225" s="325">
        <v>3025</v>
      </c>
      <c r="I225" s="325">
        <v>6034</v>
      </c>
      <c r="J225" s="325">
        <v>461</v>
      </c>
      <c r="K225" s="311">
        <f>D225-D224</f>
        <v>0</v>
      </c>
      <c r="L225" s="311">
        <v>3</v>
      </c>
      <c r="M225" s="311">
        <f>SUM(L126:L225)</f>
        <v>462</v>
      </c>
      <c r="N225" s="325">
        <f>SUM(J79:J225)</f>
        <v>69093</v>
      </c>
      <c r="O225" s="311">
        <v>182</v>
      </c>
      <c r="P225" s="311">
        <v>37</v>
      </c>
      <c r="Q225" s="311">
        <v>28</v>
      </c>
    </row>
    <row r="226" ht="22.65" customHeight="1">
      <c r="B226" s="339">
        <v>44108</v>
      </c>
      <c r="C226" s="312">
        <v>94283</v>
      </c>
      <c r="D226" s="313">
        <v>5895</v>
      </c>
      <c r="E226" s="342"/>
      <c r="F226" s="313">
        <v>25668</v>
      </c>
      <c r="G226" s="313">
        <v>20406</v>
      </c>
      <c r="H226" s="327">
        <v>3025</v>
      </c>
      <c r="I226" s="327">
        <v>6034</v>
      </c>
      <c r="J226" s="327">
        <v>155</v>
      </c>
      <c r="K226" s="313">
        <f>D226-D225</f>
        <v>0</v>
      </c>
      <c r="L226" s="313">
        <v>3</v>
      </c>
      <c r="M226" s="313">
        <f>SUM(L127:L226)</f>
        <v>454</v>
      </c>
      <c r="N226" s="327">
        <f>SUM(J80:J226)</f>
        <v>68970</v>
      </c>
      <c r="O226" s="313">
        <v>44</v>
      </c>
      <c r="P226" s="313">
        <v>21</v>
      </c>
      <c r="Q226" s="313">
        <v>22</v>
      </c>
    </row>
    <row r="227" ht="22.65" customHeight="1">
      <c r="B227" s="339">
        <v>44109</v>
      </c>
      <c r="C227" s="310">
        <v>94283</v>
      </c>
      <c r="D227" s="311">
        <v>5895</v>
      </c>
      <c r="E227" s="343"/>
      <c r="F227" s="311">
        <v>25668</v>
      </c>
      <c r="G227" s="311">
        <v>20406</v>
      </c>
      <c r="H227" s="325">
        <v>3025</v>
      </c>
      <c r="I227" s="325">
        <v>6034</v>
      </c>
      <c r="J227" s="325">
        <v>375</v>
      </c>
      <c r="K227" s="311">
        <f>D227-D226</f>
        <v>0</v>
      </c>
      <c r="L227" s="311">
        <v>1</v>
      </c>
      <c r="M227" s="311">
        <f>SUM(L128:L227)</f>
        <v>441</v>
      </c>
      <c r="N227" s="325">
        <f>SUM(J81:J227)</f>
        <v>68890</v>
      </c>
      <c r="O227" s="311">
        <v>71</v>
      </c>
      <c r="P227" s="311">
        <v>34</v>
      </c>
      <c r="Q227" s="311">
        <v>25</v>
      </c>
    </row>
    <row r="228" ht="22.65" customHeight="1">
      <c r="B228" s="339">
        <v>44110</v>
      </c>
      <c r="C228" s="312">
        <v>96145</v>
      </c>
      <c r="D228" s="313">
        <v>5883</v>
      </c>
      <c r="E228" s="342"/>
      <c r="F228" s="313">
        <v>26306</v>
      </c>
      <c r="G228" s="313">
        <v>20596</v>
      </c>
      <c r="H228" s="327">
        <v>3139</v>
      </c>
      <c r="I228" s="327">
        <v>6217</v>
      </c>
      <c r="J228" s="327">
        <v>786</v>
      </c>
      <c r="K228" s="313">
        <f>D228-D227</f>
        <v>-12</v>
      </c>
      <c r="L228" s="313">
        <v>4</v>
      </c>
      <c r="M228" s="313">
        <f>SUM(L129:L228)</f>
        <v>422</v>
      </c>
      <c r="N228" s="327">
        <f>SUM(J82:J228)</f>
        <v>68922</v>
      </c>
      <c r="O228" s="313">
        <v>297</v>
      </c>
      <c r="P228" s="313">
        <v>96</v>
      </c>
      <c r="Q228" s="313">
        <v>37</v>
      </c>
    </row>
    <row r="229" ht="22.65" customHeight="1">
      <c r="B229" s="339">
        <v>44111</v>
      </c>
      <c r="C229" s="310">
        <v>96677</v>
      </c>
      <c r="D229" s="311">
        <v>5892</v>
      </c>
      <c r="E229" s="343"/>
      <c r="F229" s="311">
        <v>26456</v>
      </c>
      <c r="G229" s="311">
        <v>20647</v>
      </c>
      <c r="H229" s="325">
        <v>3181</v>
      </c>
      <c r="I229" s="325">
        <v>6247</v>
      </c>
      <c r="J229" s="325">
        <v>831</v>
      </c>
      <c r="K229" s="311">
        <f>D229-D228</f>
        <v>9</v>
      </c>
      <c r="L229" s="311">
        <v>3</v>
      </c>
      <c r="M229" s="311">
        <f>SUM(L130:L229)</f>
        <v>409</v>
      </c>
      <c r="N229" s="325">
        <f>SUM(J83:J229)</f>
        <v>69055</v>
      </c>
      <c r="O229" s="311">
        <v>270</v>
      </c>
      <c r="P229" s="311">
        <v>137</v>
      </c>
      <c r="Q229" s="311">
        <v>28</v>
      </c>
    </row>
    <row r="230" ht="22.65" customHeight="1">
      <c r="B230" s="339">
        <v>44112</v>
      </c>
      <c r="C230" s="312">
        <v>97532</v>
      </c>
      <c r="D230" s="313">
        <v>5892</v>
      </c>
      <c r="E230" s="342"/>
      <c r="F230" s="313">
        <v>26824</v>
      </c>
      <c r="G230" s="313">
        <v>20754</v>
      </c>
      <c r="H230" s="327">
        <v>3202</v>
      </c>
      <c r="I230" s="327">
        <v>6309</v>
      </c>
      <c r="J230" s="327">
        <v>835</v>
      </c>
      <c r="K230" s="313">
        <f>D230-D229</f>
        <v>0</v>
      </c>
      <c r="L230" s="313">
        <v>1</v>
      </c>
      <c r="M230" s="313">
        <f>SUM(L131:L230)</f>
        <v>390</v>
      </c>
      <c r="N230" s="327">
        <f>SUM(J84:J230)</f>
        <v>69233</v>
      </c>
      <c r="O230" s="313">
        <v>309</v>
      </c>
      <c r="P230" s="313">
        <v>90</v>
      </c>
      <c r="Q230" s="313">
        <v>61</v>
      </c>
    </row>
    <row r="231" ht="22.65" customHeight="1">
      <c r="B231" s="339">
        <v>44113</v>
      </c>
      <c r="C231" s="310">
        <v>98451</v>
      </c>
      <c r="D231" s="311">
        <v>5894</v>
      </c>
      <c r="E231" s="343"/>
      <c r="F231" s="311">
        <v>27161</v>
      </c>
      <c r="G231" s="311">
        <v>20876</v>
      </c>
      <c r="H231" s="325">
        <v>3256</v>
      </c>
      <c r="I231" s="325">
        <v>6403</v>
      </c>
      <c r="J231" s="325">
        <v>785</v>
      </c>
      <c r="K231" s="311">
        <f>D231-D230</f>
        <v>2</v>
      </c>
      <c r="L231" s="311">
        <v>5</v>
      </c>
      <c r="M231" s="311">
        <f>SUM(L132:L231)</f>
        <v>380</v>
      </c>
      <c r="N231" s="325">
        <f>SUM(J85:J231)</f>
        <v>69330</v>
      </c>
      <c r="O231" s="311">
        <v>291</v>
      </c>
      <c r="P231" s="311">
        <v>101</v>
      </c>
      <c r="Q231" s="311">
        <v>33</v>
      </c>
    </row>
    <row r="232" ht="22.65" customHeight="1">
      <c r="B232" s="339">
        <v>44114</v>
      </c>
      <c r="C232" s="312">
        <v>98451</v>
      </c>
      <c r="D232" s="313">
        <v>5894</v>
      </c>
      <c r="E232" s="342"/>
      <c r="F232" s="313">
        <v>27161</v>
      </c>
      <c r="G232" s="313">
        <v>20876</v>
      </c>
      <c r="H232" s="327">
        <v>3256</v>
      </c>
      <c r="I232" s="327">
        <v>6403</v>
      </c>
      <c r="J232" s="327">
        <v>510</v>
      </c>
      <c r="K232" s="313">
        <f>D232-D231</f>
        <v>0</v>
      </c>
      <c r="L232" s="313">
        <v>4</v>
      </c>
      <c r="M232" s="313">
        <f>SUM(L133:L232)</f>
        <v>369</v>
      </c>
      <c r="N232" s="327">
        <f>SUM(J86:J232)</f>
        <v>69482</v>
      </c>
      <c r="O232" s="313">
        <v>193</v>
      </c>
      <c r="P232" s="313">
        <v>66</v>
      </c>
      <c r="Q232" s="313">
        <v>38</v>
      </c>
    </row>
    <row r="233" ht="22.65" customHeight="1">
      <c r="B233" s="339">
        <v>44115</v>
      </c>
      <c r="C233" s="310">
        <v>98451</v>
      </c>
      <c r="D233" s="311">
        <v>5894</v>
      </c>
      <c r="E233" s="343"/>
      <c r="F233" s="311">
        <v>27161</v>
      </c>
      <c r="G233" s="311">
        <v>20876</v>
      </c>
      <c r="H233" s="325">
        <v>3256</v>
      </c>
      <c r="I233" s="325">
        <v>6403</v>
      </c>
      <c r="J233" s="325">
        <v>161</v>
      </c>
      <c r="K233" s="311">
        <f>D233-D232</f>
        <v>0</v>
      </c>
      <c r="L233" s="311">
        <v>2</v>
      </c>
      <c r="M233" s="311">
        <f>SUM(L134:L233)</f>
        <v>363</v>
      </c>
      <c r="N233" s="325">
        <f>SUM(J87:J233)</f>
        <v>69384</v>
      </c>
      <c r="O233" s="311">
        <v>72</v>
      </c>
      <c r="P233" s="311">
        <v>13</v>
      </c>
      <c r="Q233" s="311">
        <v>36</v>
      </c>
    </row>
    <row r="234" ht="22.65" customHeight="1">
      <c r="B234" s="339">
        <v>44116</v>
      </c>
      <c r="C234" s="312">
        <v>98451</v>
      </c>
      <c r="D234" s="313">
        <v>5894</v>
      </c>
      <c r="E234" s="342"/>
      <c r="F234" s="313">
        <v>27161</v>
      </c>
      <c r="G234" s="313">
        <v>20876</v>
      </c>
      <c r="H234" s="327">
        <v>3256</v>
      </c>
      <c r="I234" s="327">
        <v>6403</v>
      </c>
      <c r="J234" s="327">
        <v>637</v>
      </c>
      <c r="K234" s="313">
        <f>D234-D233</f>
        <v>0</v>
      </c>
      <c r="L234" s="313">
        <v>3</v>
      </c>
      <c r="M234" s="313">
        <f>SUM(L135:L234)</f>
        <v>351</v>
      </c>
      <c r="N234" s="327">
        <f>SUM(J88:J234)</f>
        <v>69591</v>
      </c>
      <c r="O234" s="313">
        <v>90</v>
      </c>
      <c r="P234" s="313">
        <v>38</v>
      </c>
      <c r="Q234" s="313">
        <v>40</v>
      </c>
    </row>
    <row r="235" ht="22.65" customHeight="1">
      <c r="B235" s="339">
        <v>44117</v>
      </c>
      <c r="C235" s="310">
        <v>100654</v>
      </c>
      <c r="D235" s="311">
        <v>5899</v>
      </c>
      <c r="E235" s="343"/>
      <c r="F235" s="311">
        <v>27821</v>
      </c>
      <c r="G235" s="311">
        <v>21136</v>
      </c>
      <c r="H235" s="325">
        <v>3406</v>
      </c>
      <c r="I235" s="325">
        <v>6594</v>
      </c>
      <c r="J235" s="325">
        <v>916</v>
      </c>
      <c r="K235" s="311">
        <f>D235-D234</f>
        <v>5</v>
      </c>
      <c r="L235" s="311">
        <v>1</v>
      </c>
      <c r="M235" s="311">
        <f>SUM(L136:L235)</f>
        <v>343</v>
      </c>
      <c r="N235" s="325">
        <f>SUM(J89:J235)</f>
        <v>69841</v>
      </c>
      <c r="O235" s="311">
        <v>293</v>
      </c>
      <c r="P235" s="311">
        <v>101</v>
      </c>
      <c r="Q235" s="311">
        <v>45</v>
      </c>
    </row>
    <row r="236" ht="22.65" customHeight="1">
      <c r="B236" s="339">
        <v>44118</v>
      </c>
      <c r="C236" s="312">
        <v>101332</v>
      </c>
      <c r="D236" s="313">
        <v>5907</v>
      </c>
      <c r="E236" s="342"/>
      <c r="F236" s="313">
        <v>27942</v>
      </c>
      <c r="G236" s="313">
        <v>21225</v>
      </c>
      <c r="H236" s="327">
        <v>3460</v>
      </c>
      <c r="I236" s="327">
        <v>6675</v>
      </c>
      <c r="J236" s="327">
        <v>968</v>
      </c>
      <c r="K236" s="313">
        <f>D236-D235</f>
        <v>8</v>
      </c>
      <c r="L236" s="313">
        <v>2</v>
      </c>
      <c r="M236" s="313">
        <f>SUM(L137:L236)</f>
        <v>330</v>
      </c>
      <c r="N236" s="327">
        <f>SUM(J90:J236)</f>
        <v>70001</v>
      </c>
      <c r="O236" s="313">
        <v>319</v>
      </c>
      <c r="P236" s="313">
        <v>153</v>
      </c>
      <c r="Q236" s="313">
        <v>53</v>
      </c>
    </row>
    <row r="237" ht="22.65" customHeight="1">
      <c r="B237" s="339">
        <v>44119</v>
      </c>
      <c r="C237" s="310">
        <v>102407</v>
      </c>
      <c r="D237" s="311">
        <v>5910</v>
      </c>
      <c r="E237" s="343"/>
      <c r="F237" s="311">
        <v>28346</v>
      </c>
      <c r="G237" s="311">
        <v>21355</v>
      </c>
      <c r="H237" s="325">
        <v>3505</v>
      </c>
      <c r="I237" s="325">
        <v>6807</v>
      </c>
      <c r="J237" s="325">
        <v>903</v>
      </c>
      <c r="K237" s="311">
        <f>D237-D236</f>
        <v>3</v>
      </c>
      <c r="L237" s="311">
        <v>3</v>
      </c>
      <c r="M237" s="311">
        <f>SUM(L138:L237)</f>
        <v>321</v>
      </c>
      <c r="N237" s="325">
        <f>SUM(J91:J237)</f>
        <v>70294</v>
      </c>
      <c r="O237" s="311">
        <v>282</v>
      </c>
      <c r="P237" s="311">
        <v>92</v>
      </c>
      <c r="Q237" s="311">
        <v>41</v>
      </c>
    </row>
    <row r="238" ht="22.65" customHeight="1">
      <c r="B238" s="339">
        <v>44120</v>
      </c>
      <c r="C238" s="312">
        <v>103200</v>
      </c>
      <c r="D238" s="313">
        <v>5918</v>
      </c>
      <c r="E238" s="342"/>
      <c r="F238" s="313">
        <v>28592</v>
      </c>
      <c r="G238" s="313">
        <v>21475</v>
      </c>
      <c r="H238" s="327">
        <v>3549</v>
      </c>
      <c r="I238" s="327">
        <v>6920</v>
      </c>
      <c r="J238" s="327">
        <v>1180</v>
      </c>
      <c r="K238" s="313">
        <f>D238-D237</f>
        <v>8</v>
      </c>
      <c r="L238" s="313">
        <v>1</v>
      </c>
      <c r="M238" s="313">
        <f>SUM(L139:L238)</f>
        <v>311</v>
      </c>
      <c r="N238" s="327">
        <f>SUM(J92:J238)</f>
        <v>70942</v>
      </c>
      <c r="O238" s="313">
        <v>341</v>
      </c>
      <c r="P238" s="313">
        <v>206</v>
      </c>
      <c r="Q238" s="313">
        <v>55</v>
      </c>
    </row>
    <row r="239" ht="22.65" customHeight="1">
      <c r="B239" s="339">
        <v>44121</v>
      </c>
      <c r="C239" s="310">
        <v>103200</v>
      </c>
      <c r="D239" s="311">
        <v>5918</v>
      </c>
      <c r="E239" s="343"/>
      <c r="F239" s="311">
        <v>28592</v>
      </c>
      <c r="G239" s="311">
        <v>21475</v>
      </c>
      <c r="H239" s="325">
        <v>3549</v>
      </c>
      <c r="I239" s="325">
        <v>6920</v>
      </c>
      <c r="J239" s="325">
        <v>697</v>
      </c>
      <c r="K239" s="311">
        <f>D239-D238</f>
        <v>0</v>
      </c>
      <c r="L239" s="311">
        <v>2</v>
      </c>
      <c r="M239" s="311">
        <f>SUM(L140:L239)</f>
        <v>298</v>
      </c>
      <c r="N239" s="325">
        <f>SUM(J93:J239)</f>
        <v>71236</v>
      </c>
      <c r="O239" s="311">
        <v>271</v>
      </c>
      <c r="P239" s="311">
        <v>76</v>
      </c>
      <c r="Q239" s="311">
        <v>64</v>
      </c>
    </row>
    <row r="240" ht="22.65" customHeight="1">
      <c r="B240" s="339">
        <v>44122</v>
      </c>
      <c r="C240" s="312">
        <v>103200</v>
      </c>
      <c r="D240" s="313">
        <v>5918</v>
      </c>
      <c r="E240" s="342"/>
      <c r="F240" s="313">
        <v>28592</v>
      </c>
      <c r="G240" s="313">
        <v>21475</v>
      </c>
      <c r="H240" s="327">
        <v>3549</v>
      </c>
      <c r="I240" s="327">
        <v>6920</v>
      </c>
      <c r="J240" s="327">
        <v>321</v>
      </c>
      <c r="K240" s="313">
        <f>D240-D239</f>
        <v>0</v>
      </c>
      <c r="L240" s="313">
        <v>1</v>
      </c>
      <c r="M240" s="313">
        <f>SUM(L141:L240)</f>
        <v>285</v>
      </c>
      <c r="N240" s="327">
        <f>SUM(J94:J240)</f>
        <v>71347</v>
      </c>
      <c r="O240" s="313">
        <v>63</v>
      </c>
      <c r="P240" s="313">
        <v>41</v>
      </c>
      <c r="Q240" s="313">
        <v>34</v>
      </c>
    </row>
    <row r="241" ht="22.65" customHeight="1">
      <c r="B241" s="339">
        <v>44123</v>
      </c>
      <c r="C241" s="310">
        <v>103200</v>
      </c>
      <c r="D241" s="311">
        <v>5918</v>
      </c>
      <c r="E241" s="343"/>
      <c r="F241" s="311">
        <v>28592</v>
      </c>
      <c r="G241" s="311">
        <v>21475</v>
      </c>
      <c r="H241" s="325">
        <v>3549</v>
      </c>
      <c r="I241" s="325">
        <v>6920</v>
      </c>
      <c r="J241" s="325">
        <v>771</v>
      </c>
      <c r="K241" s="311">
        <f>D241-D240</f>
        <v>0</v>
      </c>
      <c r="L241" s="311">
        <v>2</v>
      </c>
      <c r="M241" s="311">
        <f>SUM(L142:L241)</f>
        <v>277</v>
      </c>
      <c r="N241" s="325">
        <f>SUM(J95:J241)</f>
        <v>71627</v>
      </c>
      <c r="O241" s="311">
        <v>128</v>
      </c>
      <c r="P241" s="311">
        <v>85</v>
      </c>
      <c r="Q241" s="311">
        <v>44</v>
      </c>
    </row>
    <row r="242" ht="22.65" customHeight="1">
      <c r="B242" s="339">
        <v>44124</v>
      </c>
      <c r="C242" s="312">
        <v>106380</v>
      </c>
      <c r="D242" s="313">
        <v>5922</v>
      </c>
      <c r="E242" s="342"/>
      <c r="F242" s="313">
        <v>29497</v>
      </c>
      <c r="G242" s="313">
        <v>21885</v>
      </c>
      <c r="H242" s="327">
        <v>3752</v>
      </c>
      <c r="I242" s="327">
        <v>7424</v>
      </c>
      <c r="J242" s="327">
        <v>1292</v>
      </c>
      <c r="K242" s="313">
        <f>D242-D241</f>
        <v>4</v>
      </c>
      <c r="L242" s="313">
        <v>2</v>
      </c>
      <c r="M242" s="313">
        <f>SUM(L143:L242)</f>
        <v>270</v>
      </c>
      <c r="N242" s="327">
        <f>SUM(J96:J242)</f>
        <v>72173</v>
      </c>
      <c r="O242" s="313">
        <v>399</v>
      </c>
      <c r="P242" s="313">
        <v>217</v>
      </c>
      <c r="Q242" s="313">
        <v>88</v>
      </c>
    </row>
    <row r="243" ht="22.65" customHeight="1">
      <c r="B243" s="339">
        <v>44125</v>
      </c>
      <c r="C243" s="310">
        <v>107355</v>
      </c>
      <c r="D243" s="311">
        <v>5929</v>
      </c>
      <c r="E243" s="343"/>
      <c r="F243" s="311">
        <v>29848</v>
      </c>
      <c r="G243" s="311">
        <v>21911</v>
      </c>
      <c r="H243" s="325">
        <v>3819</v>
      </c>
      <c r="I243" s="325">
        <v>7513</v>
      </c>
      <c r="J243" s="325">
        <v>1573</v>
      </c>
      <c r="K243" s="311">
        <f>D243-D242</f>
        <v>7</v>
      </c>
      <c r="L243" s="311">
        <v>2</v>
      </c>
      <c r="M243" s="311">
        <f>SUM(L144:L243)</f>
        <v>260</v>
      </c>
      <c r="N243" s="325">
        <f>SUM(J97:J243)</f>
        <v>72946</v>
      </c>
      <c r="O243" s="311">
        <v>544</v>
      </c>
      <c r="P243" s="311">
        <v>174</v>
      </c>
      <c r="Q243" s="311">
        <v>71</v>
      </c>
    </row>
    <row r="244" ht="22.65" customHeight="1">
      <c r="B244" s="339">
        <v>44126</v>
      </c>
      <c r="C244" s="312">
        <v>108969</v>
      </c>
      <c r="D244" s="313">
        <v>5930</v>
      </c>
      <c r="E244" s="342"/>
      <c r="F244" s="313">
        <v>30392</v>
      </c>
      <c r="G244" s="313">
        <v>22187</v>
      </c>
      <c r="H244" s="327">
        <v>3890</v>
      </c>
      <c r="I244" s="327">
        <v>7831</v>
      </c>
      <c r="J244" s="327">
        <v>1668</v>
      </c>
      <c r="K244" s="313">
        <f>D244-D243</f>
        <v>1</v>
      </c>
      <c r="L244" s="313">
        <v>4</v>
      </c>
      <c r="M244" s="313">
        <f>SUM(L145:L244)</f>
        <v>256</v>
      </c>
      <c r="N244" s="327">
        <f>SUM(J98:J244)</f>
        <v>73840</v>
      </c>
      <c r="O244" s="313">
        <v>521</v>
      </c>
      <c r="P244" s="313">
        <v>294</v>
      </c>
      <c r="Q244" s="313">
        <v>101</v>
      </c>
    </row>
    <row r="245" ht="22.65" customHeight="1">
      <c r="B245" s="339">
        <v>44127</v>
      </c>
      <c r="C245" s="310">
        <v>110594</v>
      </c>
      <c r="D245" s="311">
        <v>5933</v>
      </c>
      <c r="E245" s="343"/>
      <c r="F245" s="311">
        <v>30838</v>
      </c>
      <c r="G245" s="311">
        <v>22457</v>
      </c>
      <c r="H245" s="325">
        <v>3985</v>
      </c>
      <c r="I245" s="325">
        <v>8106</v>
      </c>
      <c r="J245" s="325">
        <v>1870</v>
      </c>
      <c r="K245" s="311">
        <f>D245-D244</f>
        <v>3</v>
      </c>
      <c r="L245" s="311">
        <v>2</v>
      </c>
      <c r="M245" s="311">
        <f>SUM(L146:L245)</f>
        <v>252</v>
      </c>
      <c r="N245" s="325">
        <f>SUM(J99:J245)</f>
        <v>74937</v>
      </c>
      <c r="O245" s="311">
        <v>579</v>
      </c>
      <c r="P245" s="311">
        <v>322</v>
      </c>
      <c r="Q245" s="311">
        <v>93</v>
      </c>
    </row>
    <row r="246" ht="22.65" customHeight="1">
      <c r="B246" s="339">
        <v>44128</v>
      </c>
      <c r="C246" s="312">
        <v>110594</v>
      </c>
      <c r="D246" s="313">
        <v>5933</v>
      </c>
      <c r="E246" s="342"/>
      <c r="F246" s="313">
        <v>30838</v>
      </c>
      <c r="G246" s="313">
        <v>22457</v>
      </c>
      <c r="H246" s="327">
        <v>3985</v>
      </c>
      <c r="I246" s="327">
        <v>8106</v>
      </c>
      <c r="J246" s="327">
        <v>1478</v>
      </c>
      <c r="K246" s="313">
        <f>D246-D245</f>
        <v>0</v>
      </c>
      <c r="L246" s="313">
        <v>0</v>
      </c>
      <c r="M246" s="313">
        <f>SUM(L147:L246)</f>
        <v>246</v>
      </c>
      <c r="N246" s="327">
        <f>SUM(J100:J246)</f>
        <v>75983</v>
      </c>
      <c r="O246" s="313">
        <v>716</v>
      </c>
      <c r="P246" s="313">
        <v>99</v>
      </c>
      <c r="Q246" s="313">
        <v>130</v>
      </c>
    </row>
    <row r="247" ht="22.65" customHeight="1">
      <c r="B247" s="339">
        <v>44129</v>
      </c>
      <c r="C247" s="310">
        <v>110594</v>
      </c>
      <c r="D247" s="311">
        <v>5933</v>
      </c>
      <c r="E247" s="343"/>
      <c r="F247" s="311">
        <v>30838</v>
      </c>
      <c r="G247" s="311">
        <v>22457</v>
      </c>
      <c r="H247" s="325">
        <v>3985</v>
      </c>
      <c r="I247" s="325">
        <v>8106</v>
      </c>
      <c r="J247" s="325">
        <v>516</v>
      </c>
      <c r="K247" s="311">
        <f>D247-D246</f>
        <v>0</v>
      </c>
      <c r="L247" s="311">
        <v>2</v>
      </c>
      <c r="M247" s="311">
        <f>SUM(L148:L247)</f>
        <v>241</v>
      </c>
      <c r="N247" s="325">
        <f>SUM(J101:J247)</f>
        <v>76234</v>
      </c>
      <c r="O247" s="311">
        <v>79</v>
      </c>
      <c r="P247" s="311">
        <v>179</v>
      </c>
      <c r="Q247" s="311">
        <v>85</v>
      </c>
    </row>
    <row r="248" ht="22.65" customHeight="1">
      <c r="B248" s="339">
        <v>44130</v>
      </c>
      <c r="C248" s="312">
        <v>110594</v>
      </c>
      <c r="D248" s="313">
        <v>5933</v>
      </c>
      <c r="E248" s="342"/>
      <c r="F248" s="313">
        <v>30838</v>
      </c>
      <c r="G248" s="313">
        <v>22457</v>
      </c>
      <c r="H248" s="327">
        <v>3985</v>
      </c>
      <c r="I248" s="327">
        <v>8106</v>
      </c>
      <c r="J248" s="327">
        <v>922</v>
      </c>
      <c r="K248" s="313">
        <f>D248-D247</f>
        <v>0</v>
      </c>
      <c r="L248" s="313">
        <v>1</v>
      </c>
      <c r="M248" s="313">
        <f>SUM(L149:L248)</f>
        <v>231</v>
      </c>
      <c r="N248" s="327">
        <f>SUM(J102:J248)</f>
        <v>76508</v>
      </c>
      <c r="O248" s="313">
        <v>152</v>
      </c>
      <c r="P248" s="313">
        <v>154</v>
      </c>
      <c r="Q248" s="313">
        <v>84</v>
      </c>
    </row>
    <row r="249" ht="22.65" customHeight="1">
      <c r="B249" s="339">
        <v>44131</v>
      </c>
      <c r="C249" s="310">
        <v>115785</v>
      </c>
      <c r="D249" s="311">
        <v>5918</v>
      </c>
      <c r="E249" s="343"/>
      <c r="F249" s="311">
        <v>32516</v>
      </c>
      <c r="G249" s="311">
        <v>23328</v>
      </c>
      <c r="H249" s="325">
        <v>4407</v>
      </c>
      <c r="I249" s="325">
        <v>8652</v>
      </c>
      <c r="J249" s="325">
        <v>0</v>
      </c>
      <c r="K249" s="311">
        <f>D249-D248</f>
        <v>-15</v>
      </c>
      <c r="L249" s="311">
        <v>0</v>
      </c>
      <c r="M249" s="311">
        <f>SUM(L150:L249)</f>
        <v>224</v>
      </c>
      <c r="N249" s="325">
        <f>SUM(J103:J249)</f>
        <v>75607</v>
      </c>
      <c r="O249" s="311">
        <v>0</v>
      </c>
      <c r="P249" s="311">
        <v>0</v>
      </c>
      <c r="Q249" s="311">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50"/>
  <sheetViews>
    <sheetView workbookViewId="0" showGridLines="0" defaultGridColor="1"/>
  </sheetViews>
  <sheetFormatPr defaultColWidth="16.3333" defaultRowHeight="20.05" customHeight="1" outlineLevelRow="0" outlineLevelCol="0"/>
  <cols>
    <col min="1" max="1" width="15.7344" style="345" customWidth="1"/>
    <col min="2" max="9" width="16.3516" style="345" customWidth="1"/>
    <col min="10" max="16384" width="16.3516" style="345" customWidth="1"/>
  </cols>
  <sheetData>
    <row r="1" ht="74.55" customHeight="1"/>
    <row r="2" ht="36.45" customHeight="1">
      <c r="B2" t="s" s="2">
        <v>81</v>
      </c>
      <c r="C2" s="2"/>
      <c r="D2" s="2"/>
      <c r="E2" s="2"/>
      <c r="F2" s="2"/>
      <c r="G2" s="2"/>
      <c r="H2" s="2"/>
      <c r="I2" s="2"/>
    </row>
    <row r="3" ht="52.9" customHeight="1">
      <c r="B3" t="s" s="3">
        <v>61</v>
      </c>
      <c r="C3" t="s" s="299">
        <v>82</v>
      </c>
      <c r="D3" t="s" s="301">
        <v>83</v>
      </c>
      <c r="E3" t="s" s="302">
        <v>64</v>
      </c>
      <c r="F3" t="s" s="300">
        <v>24</v>
      </c>
      <c r="G3" t="s" s="301">
        <v>84</v>
      </c>
      <c r="H3" t="s" s="299">
        <v>85</v>
      </c>
      <c r="I3" t="s" s="303">
        <v>86</v>
      </c>
    </row>
    <row r="4" ht="22.9" customHeight="1">
      <c r="B4" s="346">
        <v>43885</v>
      </c>
      <c r="C4" s="307">
        <v>1</v>
      </c>
      <c r="D4" s="308">
        <v>0</v>
      </c>
      <c r="E4" s="308">
        <v>1</v>
      </c>
      <c r="F4" s="308">
        <v>0</v>
      </c>
      <c r="G4" s="308">
        <v>0</v>
      </c>
      <c r="H4" s="308">
        <v>0</v>
      </c>
      <c r="I4" s="308">
        <f>C4-(D4+E4)</f>
        <v>0</v>
      </c>
    </row>
    <row r="5" ht="22.65" customHeight="1">
      <c r="B5" s="339">
        <v>43886</v>
      </c>
      <c r="C5" s="310">
        <v>1</v>
      </c>
      <c r="D5" s="311">
        <v>0</v>
      </c>
      <c r="E5" s="311">
        <v>1</v>
      </c>
      <c r="F5" s="311">
        <v>0</v>
      </c>
      <c r="G5" s="311">
        <f>D5-D4</f>
        <v>0</v>
      </c>
      <c r="H5" s="311">
        <f>C5-C4</f>
        <v>0</v>
      </c>
      <c r="I5" s="311">
        <f>C5-(D5+E5)</f>
        <v>0</v>
      </c>
    </row>
    <row r="6" ht="22.65" customHeight="1">
      <c r="B6" s="309">
        <v>43887</v>
      </c>
      <c r="C6" s="312">
        <v>1</v>
      </c>
      <c r="D6" s="313">
        <v>0</v>
      </c>
      <c r="E6" s="313">
        <v>1</v>
      </c>
      <c r="F6" s="313">
        <v>0</v>
      </c>
      <c r="G6" s="313">
        <f>D6-D5</f>
        <v>0</v>
      </c>
      <c r="H6" s="313">
        <f>C6-C5</f>
        <v>0</v>
      </c>
      <c r="I6" s="313">
        <f>C6-(D6+E6)</f>
        <v>0</v>
      </c>
    </row>
    <row r="7" ht="22.65" customHeight="1">
      <c r="B7" s="309">
        <v>43888</v>
      </c>
      <c r="C7" s="310">
        <v>1</v>
      </c>
      <c r="D7" s="311">
        <v>0</v>
      </c>
      <c r="E7" s="311">
        <v>1</v>
      </c>
      <c r="F7" s="311">
        <v>0</v>
      </c>
      <c r="G7" s="311">
        <f>D7-D6</f>
        <v>0</v>
      </c>
      <c r="H7" s="311">
        <f>C7-C6</f>
        <v>0</v>
      </c>
      <c r="I7" s="311">
        <f>C7-(D7+E7)</f>
        <v>0</v>
      </c>
    </row>
    <row r="8" ht="22.65" customHeight="1">
      <c r="B8" s="309">
        <v>43889</v>
      </c>
      <c r="C8" s="312">
        <v>1</v>
      </c>
      <c r="D8" s="313">
        <v>0</v>
      </c>
      <c r="E8" s="313">
        <v>1</v>
      </c>
      <c r="F8" s="313">
        <v>0</v>
      </c>
      <c r="G8" s="313">
        <f>D8-D7</f>
        <v>0</v>
      </c>
      <c r="H8" s="313">
        <f>C8-C7</f>
        <v>0</v>
      </c>
      <c r="I8" s="313">
        <f>C8-(D8+E8)</f>
        <v>0</v>
      </c>
    </row>
    <row r="9" ht="22.65" customHeight="1">
      <c r="B9" s="309">
        <v>43890</v>
      </c>
      <c r="C9" s="310">
        <v>1</v>
      </c>
      <c r="D9" s="311">
        <v>0</v>
      </c>
      <c r="E9" s="311">
        <v>1</v>
      </c>
      <c r="F9" s="311">
        <v>0</v>
      </c>
      <c r="G9" s="311">
        <f>D9-D8</f>
        <v>0</v>
      </c>
      <c r="H9" s="311">
        <f>C9-C8</f>
        <v>0</v>
      </c>
      <c r="I9" s="311">
        <f>C9-(D9+E9)</f>
        <v>0</v>
      </c>
    </row>
    <row r="10" ht="22.65" customHeight="1">
      <c r="B10" s="309">
        <v>43891</v>
      </c>
      <c r="C10" s="312">
        <v>2</v>
      </c>
      <c r="D10" s="313">
        <v>0</v>
      </c>
      <c r="E10" s="313">
        <v>1</v>
      </c>
      <c r="F10" s="313">
        <v>0</v>
      </c>
      <c r="G10" s="313">
        <f>D10-D9</f>
        <v>0</v>
      </c>
      <c r="H10" s="313">
        <f>C10-C9</f>
        <v>1</v>
      </c>
      <c r="I10" s="313">
        <f>C10-(D10+E10)</f>
        <v>1</v>
      </c>
    </row>
    <row r="11" ht="22.65" customHeight="1">
      <c r="B11" s="309">
        <v>43892</v>
      </c>
      <c r="C11" s="310">
        <v>8</v>
      </c>
      <c r="D11" s="311">
        <v>0</v>
      </c>
      <c r="E11" s="311">
        <v>1</v>
      </c>
      <c r="F11" s="311">
        <v>0</v>
      </c>
      <c r="G11" s="311">
        <f>D11-D10</f>
        <v>0</v>
      </c>
      <c r="H11" s="311">
        <f>C11-C10</f>
        <v>6</v>
      </c>
      <c r="I11" s="311">
        <f>C11-(D11+E11)</f>
        <v>7</v>
      </c>
    </row>
    <row r="12" ht="22.65" customHeight="1">
      <c r="B12" s="309">
        <v>43893</v>
      </c>
      <c r="C12" s="312">
        <v>13</v>
      </c>
      <c r="D12" s="313">
        <v>0</v>
      </c>
      <c r="E12" s="313">
        <v>1</v>
      </c>
      <c r="F12" s="313">
        <v>0</v>
      </c>
      <c r="G12" s="313">
        <f>D12-D11</f>
        <v>0</v>
      </c>
      <c r="H12" s="313">
        <f>C12-C11</f>
        <v>5</v>
      </c>
      <c r="I12" s="313">
        <f>C12-(D12+E12)</f>
        <v>12</v>
      </c>
    </row>
    <row r="13" ht="22.65" customHeight="1">
      <c r="B13" s="309">
        <v>43894</v>
      </c>
      <c r="C13" s="310">
        <v>23</v>
      </c>
      <c r="D13" s="311">
        <v>0</v>
      </c>
      <c r="E13" s="311">
        <v>1</v>
      </c>
      <c r="F13" s="311">
        <v>0</v>
      </c>
      <c r="G13" s="311">
        <f>D13-D12</f>
        <v>0</v>
      </c>
      <c r="H13" s="311">
        <f>C13-C12</f>
        <v>10</v>
      </c>
      <c r="I13" s="311">
        <f>C13-(D13+E13)</f>
        <v>22</v>
      </c>
    </row>
    <row r="14" ht="22.65" customHeight="1">
      <c r="B14" s="309">
        <v>43895</v>
      </c>
      <c r="C14" s="312">
        <v>50</v>
      </c>
      <c r="D14" s="313">
        <v>0</v>
      </c>
      <c r="E14" s="313">
        <v>1</v>
      </c>
      <c r="F14" s="313">
        <v>0</v>
      </c>
      <c r="G14" s="313">
        <f>D14-D13</f>
        <v>0</v>
      </c>
      <c r="H14" s="313">
        <f>C14-C13</f>
        <v>27</v>
      </c>
      <c r="I14" s="313">
        <f>C14-(D14+E14)</f>
        <v>49</v>
      </c>
    </row>
    <row r="15" ht="22.65" customHeight="1">
      <c r="B15" s="309">
        <v>43896</v>
      </c>
      <c r="C15" s="310">
        <v>109</v>
      </c>
      <c r="D15" s="311">
        <v>0</v>
      </c>
      <c r="E15" s="311">
        <v>1</v>
      </c>
      <c r="F15" s="311">
        <v>0</v>
      </c>
      <c r="G15" s="311">
        <f>D15-D14</f>
        <v>0</v>
      </c>
      <c r="H15" s="311">
        <f>C15-C14</f>
        <v>59</v>
      </c>
      <c r="I15" s="311">
        <f>C15-(D15+E15)</f>
        <v>108</v>
      </c>
    </row>
    <row r="16" ht="22.65" customHeight="1">
      <c r="B16" s="309">
        <v>43897</v>
      </c>
      <c r="C16" s="312">
        <v>169</v>
      </c>
      <c r="D16" s="313">
        <v>0</v>
      </c>
      <c r="E16" s="313">
        <v>1</v>
      </c>
      <c r="F16" s="313">
        <v>0</v>
      </c>
      <c r="G16" s="313">
        <f>D16-D15</f>
        <v>0</v>
      </c>
      <c r="H16" s="313">
        <f>C16-C15</f>
        <v>60</v>
      </c>
      <c r="I16" s="313">
        <f>C16-(D16+E16)</f>
        <v>168</v>
      </c>
    </row>
    <row r="17" ht="22.65" customHeight="1">
      <c r="B17" s="309">
        <v>43898</v>
      </c>
      <c r="C17" s="310">
        <v>200</v>
      </c>
      <c r="D17" s="311">
        <v>0</v>
      </c>
      <c r="E17" s="311">
        <v>1</v>
      </c>
      <c r="F17" s="311">
        <v>0</v>
      </c>
      <c r="G17" s="311">
        <f>D17-D16</f>
        <v>0</v>
      </c>
      <c r="H17" s="311">
        <f>C17-C16</f>
        <v>31</v>
      </c>
      <c r="I17" s="311">
        <f>C17-(D17+E17)</f>
        <v>199</v>
      </c>
    </row>
    <row r="18" ht="24.15" customHeight="1">
      <c r="B18" s="337">
        <v>43899</v>
      </c>
      <c r="C18" s="312">
        <v>239</v>
      </c>
      <c r="D18" s="313">
        <v>0</v>
      </c>
      <c r="E18" s="313">
        <v>1</v>
      </c>
      <c r="F18" s="313">
        <v>0</v>
      </c>
      <c r="G18" s="313">
        <f>D18-D17</f>
        <v>0</v>
      </c>
      <c r="H18" s="313">
        <f>C18-C17</f>
        <v>39</v>
      </c>
      <c r="I18" s="313">
        <f>C18-(D18+E18)</f>
        <v>238</v>
      </c>
    </row>
    <row r="19" ht="25.65" customHeight="1">
      <c r="B19" s="333">
        <v>43900</v>
      </c>
      <c r="C19" s="334">
        <v>267</v>
      </c>
      <c r="D19" s="311">
        <v>0</v>
      </c>
      <c r="E19" s="311">
        <v>1</v>
      </c>
      <c r="F19" s="311">
        <v>0</v>
      </c>
      <c r="G19" s="311">
        <f>D19-D18</f>
        <v>0</v>
      </c>
      <c r="H19" s="311">
        <f>C19-C18</f>
        <v>28</v>
      </c>
      <c r="I19" s="311">
        <f>C19-(D19+E19)</f>
        <v>266</v>
      </c>
    </row>
    <row r="20" ht="25.65" customHeight="1">
      <c r="B20" s="347">
        <v>43901</v>
      </c>
      <c r="C20" s="348">
        <v>314</v>
      </c>
      <c r="D20" s="313">
        <v>3</v>
      </c>
      <c r="E20" s="313">
        <v>1</v>
      </c>
      <c r="F20" s="313">
        <v>0</v>
      </c>
      <c r="G20" s="313">
        <f>D20-D19</f>
        <v>3</v>
      </c>
      <c r="H20" s="313">
        <f>C20-C19</f>
        <v>47</v>
      </c>
      <c r="I20" s="313">
        <f>C20-(D20+E20)</f>
        <v>310</v>
      </c>
    </row>
    <row r="21" ht="25.65" customHeight="1">
      <c r="B21" s="333">
        <v>43902</v>
      </c>
      <c r="C21" s="334">
        <v>314</v>
      </c>
      <c r="D21" s="311">
        <v>3</v>
      </c>
      <c r="E21" s="311">
        <v>1</v>
      </c>
      <c r="F21" s="311">
        <v>0</v>
      </c>
      <c r="G21" s="311">
        <f>D21-D20</f>
        <v>0</v>
      </c>
      <c r="H21" s="311">
        <f>C21-C20</f>
        <v>0</v>
      </c>
      <c r="I21" s="311">
        <f>C21-(D21+E21)</f>
        <v>310</v>
      </c>
    </row>
    <row r="22" ht="24.65" customHeight="1">
      <c r="B22" s="349">
        <v>43903</v>
      </c>
      <c r="C22" s="350">
        <v>559</v>
      </c>
      <c r="D22" s="351">
        <v>3</v>
      </c>
      <c r="E22" s="351">
        <v>1</v>
      </c>
      <c r="F22" s="351">
        <v>0</v>
      </c>
      <c r="G22" s="313">
        <f>D22-D21</f>
        <v>0</v>
      </c>
      <c r="H22" s="313">
        <f>C22-C21</f>
        <v>245</v>
      </c>
      <c r="I22" s="313">
        <f>C22-(D22+E22)</f>
        <v>555</v>
      </c>
    </row>
    <row r="23" ht="23.65" customHeight="1">
      <c r="B23" s="352">
        <v>43904</v>
      </c>
      <c r="C23" s="353">
        <v>689</v>
      </c>
      <c r="D23" s="354">
        <v>4</v>
      </c>
      <c r="E23" s="355">
        <v>1</v>
      </c>
      <c r="F23" s="356">
        <v>0.6</v>
      </c>
      <c r="G23" s="357">
        <f>D23-D22</f>
        <v>1</v>
      </c>
      <c r="H23" s="311">
        <f>C23-C22</f>
        <v>130</v>
      </c>
      <c r="I23" s="311">
        <f>C23-(D23+E23)</f>
        <v>684</v>
      </c>
    </row>
    <row r="24" ht="23.15" customHeight="1">
      <c r="B24" s="358">
        <v>43905</v>
      </c>
      <c r="C24" s="359">
        <v>886</v>
      </c>
      <c r="D24" s="360">
        <v>4</v>
      </c>
      <c r="E24" s="360">
        <v>1</v>
      </c>
      <c r="F24" s="360">
        <v>0.75</v>
      </c>
      <c r="G24" s="313">
        <f>D24-D23</f>
        <v>0</v>
      </c>
      <c r="H24" s="313">
        <f>C24-C23</f>
        <v>197</v>
      </c>
      <c r="I24" s="313">
        <f>C24-(D24+E24)</f>
        <v>881</v>
      </c>
    </row>
    <row r="25" ht="24.15" customHeight="1">
      <c r="B25" s="337">
        <v>43906</v>
      </c>
      <c r="C25" s="361">
        <v>1058</v>
      </c>
      <c r="D25" s="362">
        <v>5</v>
      </c>
      <c r="E25" s="362">
        <v>1</v>
      </c>
      <c r="F25" s="362">
        <v>0.8532</v>
      </c>
      <c r="G25" s="311">
        <f>D25-D24</f>
        <v>1</v>
      </c>
      <c r="H25" s="311">
        <f>C25-C24</f>
        <v>172</v>
      </c>
      <c r="I25" s="311">
        <f>C25-(D25+E25)</f>
        <v>1052</v>
      </c>
    </row>
    <row r="26" ht="25.65" customHeight="1">
      <c r="B26" s="333">
        <v>43907</v>
      </c>
      <c r="C26" s="363">
        <v>1243</v>
      </c>
      <c r="D26" s="364">
        <v>10</v>
      </c>
      <c r="E26" s="365">
        <v>1</v>
      </c>
      <c r="F26" s="366">
        <v>0.7677</v>
      </c>
      <c r="G26" s="335">
        <f>D26-D25</f>
        <v>5</v>
      </c>
      <c r="H26" s="313">
        <f>C26-C25</f>
        <v>185</v>
      </c>
      <c r="I26" s="313">
        <f>C26-(D26+E26)</f>
        <v>1232</v>
      </c>
    </row>
    <row r="27" ht="24.15" customHeight="1">
      <c r="B27" s="336">
        <v>43908</v>
      </c>
      <c r="C27" s="367">
        <v>1486</v>
      </c>
      <c r="D27" s="368">
        <v>14</v>
      </c>
      <c r="E27" s="368">
        <v>31</v>
      </c>
      <c r="F27" s="368">
        <v>0.8287</v>
      </c>
      <c r="G27" s="311">
        <f>D27-D26</f>
        <v>4</v>
      </c>
      <c r="H27" s="311">
        <f>C27-C26</f>
        <v>243</v>
      </c>
      <c r="I27" s="311">
        <f>C27-(D27+E27)</f>
        <v>1441</v>
      </c>
    </row>
    <row r="28" ht="22.65" customHeight="1">
      <c r="B28" s="309">
        <v>43909</v>
      </c>
      <c r="C28" s="312">
        <v>1795</v>
      </c>
      <c r="D28" s="313">
        <v>21</v>
      </c>
      <c r="E28" s="313">
        <v>31</v>
      </c>
      <c r="F28" s="313">
        <v>0.8706</v>
      </c>
      <c r="G28" s="313">
        <f>D28-D27</f>
        <v>7</v>
      </c>
      <c r="H28" s="313">
        <f>C28-C27</f>
        <v>309</v>
      </c>
      <c r="I28" s="313">
        <f>C28-(D28+E28)</f>
        <v>1743</v>
      </c>
    </row>
    <row r="29" ht="22.65" customHeight="1">
      <c r="B29" s="309">
        <v>43910</v>
      </c>
      <c r="C29" s="310">
        <v>2257</v>
      </c>
      <c r="D29" s="311">
        <v>37</v>
      </c>
      <c r="E29" s="311">
        <v>204</v>
      </c>
      <c r="F29" s="311">
        <v>0.8917</v>
      </c>
      <c r="G29" s="311">
        <f>D29-D28</f>
        <v>16</v>
      </c>
      <c r="H29" s="311">
        <f>C29-C28</f>
        <v>462</v>
      </c>
      <c r="I29" s="311">
        <f>C29-(D29+E29)</f>
        <v>2016</v>
      </c>
    </row>
    <row r="30" ht="22.65" customHeight="1">
      <c r="B30" s="309">
        <v>43911</v>
      </c>
      <c r="C30" s="312">
        <v>2815</v>
      </c>
      <c r="D30" s="313">
        <v>67</v>
      </c>
      <c r="E30" s="313">
        <v>263</v>
      </c>
      <c r="F30" s="313">
        <v>0.9051</v>
      </c>
      <c r="G30" s="313">
        <f>D30-D29</f>
        <v>30</v>
      </c>
      <c r="H30" s="313">
        <f>C30-C29</f>
        <v>558</v>
      </c>
      <c r="I30" s="313">
        <f>C30-(D30+E30)</f>
        <v>2485</v>
      </c>
    </row>
    <row r="31" ht="22.65" customHeight="1">
      <c r="B31" s="309">
        <v>43912</v>
      </c>
      <c r="C31" s="310">
        <v>3401</v>
      </c>
      <c r="D31" s="311">
        <v>75</v>
      </c>
      <c r="E31" s="311">
        <v>340</v>
      </c>
      <c r="F31" s="311">
        <v>0.9267</v>
      </c>
      <c r="G31" s="311">
        <f>D31-D30</f>
        <v>8</v>
      </c>
      <c r="H31" s="311">
        <f>C31-C30</f>
        <v>586</v>
      </c>
      <c r="I31" s="311">
        <f>C31-(D31+E31)</f>
        <v>2986</v>
      </c>
    </row>
    <row r="32" ht="22.65" customHeight="1">
      <c r="B32" s="309">
        <v>43913</v>
      </c>
      <c r="C32" s="312">
        <v>3743</v>
      </c>
      <c r="D32" s="313">
        <v>88</v>
      </c>
      <c r="E32" s="313">
        <v>401</v>
      </c>
      <c r="F32" s="313">
        <v>0.9418</v>
      </c>
      <c r="G32" s="313">
        <f>D32-D31</f>
        <v>13</v>
      </c>
      <c r="H32" s="313">
        <f>C32-C31</f>
        <v>342</v>
      </c>
      <c r="I32" s="313">
        <f>C32-(D32+E32)</f>
        <v>3254</v>
      </c>
    </row>
    <row r="33" ht="22.65" customHeight="1">
      <c r="B33" s="339">
        <v>43914</v>
      </c>
      <c r="C33" s="310">
        <v>4269</v>
      </c>
      <c r="D33" s="311">
        <v>122</v>
      </c>
      <c r="E33" s="311">
        <v>461</v>
      </c>
      <c r="F33" s="311">
        <v>0.9530999999999999</v>
      </c>
      <c r="G33" s="311">
        <f>D33-D32</f>
        <v>34</v>
      </c>
      <c r="H33" s="311">
        <f>C33-C32</f>
        <v>526</v>
      </c>
      <c r="I33" s="311">
        <f>C33-(D33+E33)</f>
        <v>3686</v>
      </c>
    </row>
    <row r="34" ht="22.65" customHeight="1">
      <c r="B34" s="339">
        <v>43915</v>
      </c>
      <c r="C34" s="312">
        <v>4937</v>
      </c>
      <c r="D34" s="313">
        <v>178</v>
      </c>
      <c r="E34" s="313">
        <v>547</v>
      </c>
      <c r="F34" s="313">
        <v>0.9618</v>
      </c>
      <c r="G34" s="313">
        <f>D34-D33</f>
        <v>56</v>
      </c>
      <c r="H34" s="313">
        <f>C34-C33</f>
        <v>668</v>
      </c>
      <c r="I34" s="313">
        <f>C34-(D34+E34)</f>
        <v>4212</v>
      </c>
    </row>
    <row r="35" ht="22.65" customHeight="1">
      <c r="B35" s="339">
        <v>43916</v>
      </c>
      <c r="C35" s="310">
        <v>6235</v>
      </c>
      <c r="D35" s="311">
        <v>220</v>
      </c>
      <c r="E35" s="311">
        <v>675</v>
      </c>
      <c r="F35" s="311">
        <v>0.9679</v>
      </c>
      <c r="G35" s="311">
        <f>D35-D34</f>
        <v>42</v>
      </c>
      <c r="H35" s="311">
        <f>C35-C34</f>
        <v>1298</v>
      </c>
      <c r="I35" s="311">
        <f>C35-(D35+E35)</f>
        <v>5340</v>
      </c>
    </row>
    <row r="36" ht="22.65" customHeight="1">
      <c r="B36" s="339">
        <v>43917</v>
      </c>
      <c r="C36" s="312">
        <v>7284</v>
      </c>
      <c r="D36" s="313">
        <v>289</v>
      </c>
      <c r="E36" s="313">
        <v>858</v>
      </c>
      <c r="F36" s="313">
        <v>0.9726</v>
      </c>
      <c r="G36" s="313">
        <f>D36-D35</f>
        <v>69</v>
      </c>
      <c r="H36" s="313">
        <f>C36-C35</f>
        <v>1049</v>
      </c>
      <c r="I36" s="313">
        <f>C36-(D36+E36)</f>
        <v>6137</v>
      </c>
    </row>
    <row r="37" ht="22.65" customHeight="1">
      <c r="B37" s="339">
        <v>43918</v>
      </c>
      <c r="C37" s="310">
        <v>9134</v>
      </c>
      <c r="D37" s="311">
        <v>353</v>
      </c>
      <c r="E37" s="311">
        <v>1063</v>
      </c>
      <c r="F37" s="311">
        <v>0.9756</v>
      </c>
      <c r="G37" s="311">
        <f>D37-D36</f>
        <v>64</v>
      </c>
      <c r="H37" s="311">
        <f>C37-C36</f>
        <v>1850</v>
      </c>
      <c r="I37" s="311">
        <f>C37-(D37+E37)</f>
        <v>7718</v>
      </c>
    </row>
    <row r="38" ht="22.65" customHeight="1">
      <c r="B38" s="339">
        <v>43919</v>
      </c>
      <c r="C38" s="312">
        <v>10836</v>
      </c>
      <c r="D38" s="313">
        <v>431</v>
      </c>
      <c r="E38" s="313">
        <v>1359</v>
      </c>
      <c r="F38" s="313">
        <v>0.9774</v>
      </c>
      <c r="G38" s="313">
        <f>D38-D37</f>
        <v>78</v>
      </c>
      <c r="H38" s="313">
        <f>C38-C37</f>
        <v>1702</v>
      </c>
      <c r="I38" s="313">
        <f>C38-(D38+E38)</f>
        <v>9046</v>
      </c>
    </row>
    <row r="39" ht="22.65" customHeight="1">
      <c r="B39" s="339">
        <v>43920</v>
      </c>
      <c r="C39" s="310">
        <v>11899</v>
      </c>
      <c r="D39" s="311">
        <v>513</v>
      </c>
      <c r="E39" s="311">
        <v>1527</v>
      </c>
      <c r="F39" s="311">
        <v>0.9782</v>
      </c>
      <c r="G39" s="311">
        <f>D39-D38</f>
        <v>82</v>
      </c>
      <c r="H39" s="311">
        <f>C39-C38</f>
        <v>1063</v>
      </c>
      <c r="I39" s="311">
        <f>C39-(D39+E39)</f>
        <v>9859</v>
      </c>
    </row>
    <row r="40" ht="22.65" customHeight="1">
      <c r="B40" s="339">
        <v>43921</v>
      </c>
      <c r="C40" s="312">
        <v>12775</v>
      </c>
      <c r="D40" s="313">
        <v>705</v>
      </c>
      <c r="E40" s="313">
        <v>1696</v>
      </c>
      <c r="F40" s="313">
        <v>0.9796</v>
      </c>
      <c r="G40" s="313">
        <f>D40-D39</f>
        <v>192</v>
      </c>
      <c r="H40" s="313">
        <f>C40-C39</f>
        <v>876</v>
      </c>
      <c r="I40" s="313">
        <f>C40-(D40+E40)</f>
        <v>10374</v>
      </c>
    </row>
    <row r="41" ht="22.65" customHeight="1">
      <c r="B41" s="339">
        <v>43922</v>
      </c>
      <c r="C41" s="310">
        <v>13964</v>
      </c>
      <c r="D41" s="311">
        <v>828</v>
      </c>
      <c r="E41" s="311">
        <v>2132</v>
      </c>
      <c r="F41" s="311">
        <v>0.9801</v>
      </c>
      <c r="G41" s="311">
        <f>D41-D40</f>
        <v>123</v>
      </c>
      <c r="H41" s="311">
        <f>C41-C40</f>
        <v>1189</v>
      </c>
      <c r="I41" s="311">
        <f>C41-(D41+E41)</f>
        <v>11004</v>
      </c>
    </row>
    <row r="42" ht="22.65" customHeight="1">
      <c r="B42" s="339">
        <v>43923</v>
      </c>
      <c r="C42" s="312">
        <v>15348</v>
      </c>
      <c r="D42" s="313">
        <v>1011</v>
      </c>
      <c r="E42" s="313">
        <v>2495</v>
      </c>
      <c r="F42" s="313">
        <v>0.9802999999999999</v>
      </c>
      <c r="G42" s="313">
        <f>D42-D41</f>
        <v>183</v>
      </c>
      <c r="H42" s="313">
        <f>C42-C41</f>
        <v>1384</v>
      </c>
      <c r="I42" s="313">
        <f>C42-(D42+E42)</f>
        <v>11842</v>
      </c>
    </row>
    <row r="43" ht="22.65" customHeight="1">
      <c r="B43" s="339">
        <v>43924</v>
      </c>
      <c r="C43" s="310">
        <v>16770</v>
      </c>
      <c r="D43" s="311">
        <v>1143</v>
      </c>
      <c r="E43" s="311">
        <v>2872</v>
      </c>
      <c r="F43" s="311">
        <v>0.9796</v>
      </c>
      <c r="G43" s="311">
        <f>D43-D42</f>
        <v>132</v>
      </c>
      <c r="H43" s="311">
        <f>C43-C42</f>
        <v>1422</v>
      </c>
      <c r="I43" s="311">
        <f>C43-(D43+E43)</f>
        <v>12755</v>
      </c>
    </row>
    <row r="44" ht="22.65" customHeight="1">
      <c r="B44" s="339">
        <v>43925</v>
      </c>
      <c r="C44" s="312">
        <v>18431</v>
      </c>
      <c r="D44" s="313">
        <v>1283</v>
      </c>
      <c r="E44" s="313">
        <v>3247</v>
      </c>
      <c r="F44" s="313">
        <v>0.9782</v>
      </c>
      <c r="G44" s="313">
        <f>D44-D43</f>
        <v>140</v>
      </c>
      <c r="H44" s="313">
        <f>C44-C43</f>
        <v>1661</v>
      </c>
      <c r="I44" s="313">
        <f>C44-(D44+E44)</f>
        <v>13901</v>
      </c>
    </row>
    <row r="45" ht="22.65" customHeight="1">
      <c r="B45" s="339">
        <v>43926</v>
      </c>
      <c r="C45" s="310">
        <v>19691</v>
      </c>
      <c r="D45" s="311">
        <v>1447</v>
      </c>
      <c r="E45" s="311">
        <v>3751</v>
      </c>
      <c r="F45" s="311">
        <v>0.9762</v>
      </c>
      <c r="G45" s="311">
        <f>D45-D44</f>
        <v>164</v>
      </c>
      <c r="H45" s="311">
        <f>C45-C44</f>
        <v>1260</v>
      </c>
      <c r="I45" s="311">
        <f>C45-(D45+E45)</f>
        <v>14493</v>
      </c>
    </row>
    <row r="46" ht="22.65" customHeight="1">
      <c r="B46" s="339">
        <v>43927</v>
      </c>
      <c r="C46" s="312">
        <v>20814</v>
      </c>
      <c r="D46" s="313">
        <v>1632</v>
      </c>
      <c r="E46" s="313">
        <v>3986</v>
      </c>
      <c r="F46" s="313">
        <v>0.9739</v>
      </c>
      <c r="G46" s="313">
        <f>D46-D45</f>
        <v>185</v>
      </c>
      <c r="H46" s="313">
        <f>C46-C45</f>
        <v>1123</v>
      </c>
      <c r="I46" s="313">
        <f>C46-(D46+E46)</f>
        <v>15196</v>
      </c>
    </row>
    <row r="47" ht="22.65" customHeight="1">
      <c r="B47" s="339">
        <v>43928</v>
      </c>
      <c r="C47" s="310">
        <v>22194</v>
      </c>
      <c r="D47" s="311">
        <v>2035</v>
      </c>
      <c r="E47" s="311">
        <v>4157</v>
      </c>
      <c r="F47" s="311">
        <v>0.9725</v>
      </c>
      <c r="G47" s="311">
        <f>D47-D46</f>
        <v>403</v>
      </c>
      <c r="H47" s="311">
        <f>C47-C46</f>
        <v>1380</v>
      </c>
      <c r="I47" s="311">
        <f>C47-(D47+E47)</f>
        <v>16002</v>
      </c>
    </row>
    <row r="48" ht="22.65" customHeight="1">
      <c r="B48" s="339">
        <v>43929</v>
      </c>
      <c r="C48" s="312">
        <v>23403</v>
      </c>
      <c r="D48" s="313">
        <v>2240</v>
      </c>
      <c r="E48" s="313">
        <v>4681</v>
      </c>
      <c r="F48" s="313">
        <v>0.9706</v>
      </c>
      <c r="G48" s="313">
        <f>D48-D47</f>
        <v>205</v>
      </c>
      <c r="H48" s="313">
        <f>C48-C47</f>
        <v>1209</v>
      </c>
      <c r="I48" s="313">
        <f>C48-(D48+E48)</f>
        <v>16482</v>
      </c>
    </row>
    <row r="49" ht="22.65" customHeight="1">
      <c r="B49" s="339">
        <v>43930</v>
      </c>
      <c r="C49" s="310">
        <v>24983</v>
      </c>
      <c r="D49" s="311">
        <v>2523</v>
      </c>
      <c r="E49" s="311">
        <v>5164</v>
      </c>
      <c r="F49" s="311">
        <v>0.9685</v>
      </c>
      <c r="G49" s="311">
        <f>D49-D48</f>
        <v>283</v>
      </c>
      <c r="H49" s="311">
        <f>C49-C48</f>
        <v>1580</v>
      </c>
      <c r="I49" s="311">
        <f>C49-(D49+E49)</f>
        <v>17296</v>
      </c>
    </row>
    <row r="50" ht="22.65" customHeight="1">
      <c r="B50" s="339">
        <v>43931</v>
      </c>
      <c r="C50" s="312">
        <v>26667</v>
      </c>
      <c r="D50" s="313">
        <v>3019</v>
      </c>
      <c r="E50" s="313">
        <v>5568</v>
      </c>
      <c r="F50" s="313">
        <v>0.9669</v>
      </c>
      <c r="G50" s="313">
        <f>D50-D49</f>
        <v>496</v>
      </c>
      <c r="H50" s="313">
        <f>C50-C49</f>
        <v>1684</v>
      </c>
      <c r="I50" s="313">
        <f>C50-(D50+E50)</f>
        <v>18080</v>
      </c>
    </row>
    <row r="51" ht="22.65" customHeight="1">
      <c r="B51" s="339">
        <v>43932</v>
      </c>
      <c r="C51" s="310">
        <v>28018</v>
      </c>
      <c r="D51" s="311">
        <v>3346</v>
      </c>
      <c r="E51" s="311">
        <v>5986</v>
      </c>
      <c r="F51" s="311">
        <v>0.9651</v>
      </c>
      <c r="G51" s="311">
        <f>D51-D50</f>
        <v>327</v>
      </c>
      <c r="H51" s="311">
        <f>C51-C50</f>
        <v>1351</v>
      </c>
      <c r="I51" s="311">
        <f>C51-(D51+E51)</f>
        <v>18686</v>
      </c>
    </row>
    <row r="52" ht="22.65" customHeight="1">
      <c r="B52" s="339">
        <v>43933</v>
      </c>
      <c r="C52" s="312">
        <v>29647</v>
      </c>
      <c r="D52" s="313">
        <v>3600</v>
      </c>
      <c r="E52" s="313">
        <v>6463</v>
      </c>
      <c r="F52" s="313">
        <v>0.9628</v>
      </c>
      <c r="G52" s="313">
        <f>D52-D51</f>
        <v>254</v>
      </c>
      <c r="H52" s="313">
        <f>C52-C51</f>
        <v>1629</v>
      </c>
      <c r="I52" s="313">
        <f>C52-(D52+E52)</f>
        <v>19584</v>
      </c>
    </row>
    <row r="53" ht="22.65" customHeight="1">
      <c r="B53" s="339">
        <v>43934</v>
      </c>
      <c r="C53" s="310">
        <v>30589</v>
      </c>
      <c r="D53" s="311">
        <v>3903</v>
      </c>
      <c r="E53" s="311">
        <v>6707</v>
      </c>
      <c r="F53" s="311">
        <v>0.9602000000000001</v>
      </c>
      <c r="G53" s="311">
        <f>D53-D52</f>
        <v>303</v>
      </c>
      <c r="H53" s="311">
        <f>C53-C52</f>
        <v>942</v>
      </c>
      <c r="I53" s="311">
        <f>C53-(D53+E53)</f>
        <v>19979</v>
      </c>
    </row>
    <row r="54" ht="22.65" customHeight="1">
      <c r="B54" s="339">
        <v>43935</v>
      </c>
      <c r="C54" s="312">
        <v>31119</v>
      </c>
      <c r="D54" s="313">
        <v>4157</v>
      </c>
      <c r="E54" s="313">
        <v>6868</v>
      </c>
      <c r="F54" s="313">
        <v>0.9572000000000001</v>
      </c>
      <c r="G54" s="313">
        <f>D54-D53</f>
        <v>254</v>
      </c>
      <c r="H54" s="313">
        <f>C54-C53</f>
        <v>530</v>
      </c>
      <c r="I54" s="313">
        <f>C54-(D54+E54)</f>
        <v>20094</v>
      </c>
    </row>
    <row r="55" ht="22.65" customHeight="1">
      <c r="B55" s="339">
        <v>43936</v>
      </c>
      <c r="C55" s="310">
        <v>33573</v>
      </c>
      <c r="D55" s="311">
        <v>4440</v>
      </c>
      <c r="E55" s="311">
        <v>7107</v>
      </c>
      <c r="F55" s="311">
        <v>0.9539</v>
      </c>
      <c r="G55" s="311">
        <f>D55-D54</f>
        <v>283</v>
      </c>
      <c r="H55" s="311">
        <f>C55-C54</f>
        <v>2454</v>
      </c>
      <c r="I55" s="311">
        <f>C55-(D55+E55)</f>
        <v>22026</v>
      </c>
    </row>
    <row r="56" ht="22.65" customHeight="1">
      <c r="B56" s="339">
        <v>43937</v>
      </c>
      <c r="C56" s="312">
        <v>34809</v>
      </c>
      <c r="D56" s="313">
        <v>4857</v>
      </c>
      <c r="E56" s="313">
        <v>7562</v>
      </c>
      <c r="F56" s="313">
        <v>0.9508</v>
      </c>
      <c r="G56" s="313">
        <f>D56-D55</f>
        <v>417</v>
      </c>
      <c r="H56" s="313">
        <f>C56-C55</f>
        <v>1236</v>
      </c>
      <c r="I56" s="313">
        <f>C56-(D56+E56)</f>
        <v>22390</v>
      </c>
    </row>
    <row r="57" ht="22.65" customHeight="1">
      <c r="B57" s="339">
        <v>43938</v>
      </c>
      <c r="C57" s="310">
        <v>36138</v>
      </c>
      <c r="D57" s="311">
        <v>5163</v>
      </c>
      <c r="E57" s="311">
        <v>7961</v>
      </c>
      <c r="F57" s="311">
        <v>0.9474</v>
      </c>
      <c r="G57" s="311">
        <f>D57-D56</f>
        <v>306</v>
      </c>
      <c r="H57" s="311">
        <f>C57-C56</f>
        <v>1329</v>
      </c>
      <c r="I57" s="311">
        <f>C57-(D57+E57)</f>
        <v>23014</v>
      </c>
    </row>
    <row r="58" ht="22.65" customHeight="1">
      <c r="B58" s="339">
        <v>43939</v>
      </c>
      <c r="C58" s="312">
        <v>37183</v>
      </c>
      <c r="D58" s="313">
        <v>5453</v>
      </c>
      <c r="E58" s="313">
        <v>8348</v>
      </c>
      <c r="F58" s="313">
        <v>0.9438</v>
      </c>
      <c r="G58" s="313">
        <f>D58-D57</f>
        <v>290</v>
      </c>
      <c r="H58" s="313">
        <f>C58-C57</f>
        <v>1045</v>
      </c>
      <c r="I58" s="313">
        <f>C58-(D58+E58)</f>
        <v>23382</v>
      </c>
    </row>
    <row r="59" ht="22.65" customHeight="1">
      <c r="B59" s="339">
        <v>43940</v>
      </c>
      <c r="C59" s="310">
        <v>38496</v>
      </c>
      <c r="D59" s="311">
        <v>5683</v>
      </c>
      <c r="E59" s="311">
        <v>8757</v>
      </c>
      <c r="F59" s="311">
        <v>0.9399999999999999</v>
      </c>
      <c r="G59" s="311">
        <f>D59-D58</f>
        <v>230</v>
      </c>
      <c r="H59" s="311">
        <f>C59-C58</f>
        <v>1313</v>
      </c>
      <c r="I59" s="311">
        <f>C59-(D59+E59)</f>
        <v>24056</v>
      </c>
    </row>
    <row r="60" ht="22.65" customHeight="1">
      <c r="B60" s="339">
        <v>43941</v>
      </c>
      <c r="C60" s="312">
        <v>39983</v>
      </c>
      <c r="D60" s="313">
        <v>5828</v>
      </c>
      <c r="E60" s="313">
        <v>8895</v>
      </c>
      <c r="F60" s="313">
        <v>0.9357</v>
      </c>
      <c r="G60" s="313">
        <f>D60-D59</f>
        <v>145</v>
      </c>
      <c r="H60" s="313">
        <f>C60-C59</f>
        <v>1487</v>
      </c>
      <c r="I60" s="313">
        <f>C60-(D60+E60)</f>
        <v>25260</v>
      </c>
    </row>
    <row r="61" ht="22.65" customHeight="1">
      <c r="B61" s="339">
        <v>43942</v>
      </c>
      <c r="C61" s="310">
        <v>40956</v>
      </c>
      <c r="D61" s="311">
        <v>5998</v>
      </c>
      <c r="E61" s="311">
        <v>9002</v>
      </c>
      <c r="F61" s="311">
        <v>0.9312</v>
      </c>
      <c r="G61" s="311">
        <f>D61-D60</f>
        <v>170</v>
      </c>
      <c r="H61" s="311">
        <f>C61-C60</f>
        <v>973</v>
      </c>
      <c r="I61" s="311">
        <f>C61-(D61+E61)</f>
        <v>25956</v>
      </c>
    </row>
    <row r="62" ht="22.65" customHeight="1">
      <c r="B62" s="339">
        <v>43943</v>
      </c>
      <c r="C62" s="312">
        <v>41889</v>
      </c>
      <c r="D62" s="313">
        <v>6262</v>
      </c>
      <c r="E62" s="313">
        <v>9433</v>
      </c>
      <c r="F62" s="313">
        <v>0.9266</v>
      </c>
      <c r="G62" s="313">
        <f>D62-D61</f>
        <v>264</v>
      </c>
      <c r="H62" s="313">
        <f>C62-C61</f>
        <v>933</v>
      </c>
      <c r="I62" s="313">
        <f>C62-(D62+E62)</f>
        <v>26194</v>
      </c>
    </row>
    <row r="63" ht="22.65" customHeight="1">
      <c r="B63" s="339">
        <v>43944</v>
      </c>
      <c r="C63" s="310">
        <v>42797</v>
      </c>
      <c r="D63" s="311">
        <v>6490</v>
      </c>
      <c r="E63" s="311">
        <v>9800</v>
      </c>
      <c r="F63" s="311">
        <v>0.9219000000000001</v>
      </c>
      <c r="G63" s="311">
        <f>D63-D62</f>
        <v>228</v>
      </c>
      <c r="H63" s="311">
        <f>C63-C62</f>
        <v>908</v>
      </c>
      <c r="I63" s="311">
        <f>C63-(D63+E63)</f>
        <v>26507</v>
      </c>
    </row>
    <row r="64" ht="22.65" customHeight="1">
      <c r="B64" s="339">
        <v>43945</v>
      </c>
      <c r="C64" s="312">
        <v>44293</v>
      </c>
      <c r="D64" s="313">
        <v>6679</v>
      </c>
      <c r="E64" s="313">
        <v>10122</v>
      </c>
      <c r="F64" s="313">
        <v>0.9171</v>
      </c>
      <c r="G64" s="313">
        <f>D64-D63</f>
        <v>189</v>
      </c>
      <c r="H64" s="313">
        <f>C64-C63</f>
        <v>1496</v>
      </c>
      <c r="I64" s="313">
        <f>C64-(D64+E64)</f>
        <v>27492</v>
      </c>
    </row>
    <row r="65" ht="22.65" customHeight="1">
      <c r="B65" s="339">
        <v>43946</v>
      </c>
      <c r="C65" s="310">
        <v>45325</v>
      </c>
      <c r="D65" s="311">
        <v>6917</v>
      </c>
      <c r="E65" s="311">
        <v>10417</v>
      </c>
      <c r="F65" s="343"/>
      <c r="G65" s="311">
        <f>D65-D64</f>
        <v>238</v>
      </c>
      <c r="H65" s="311">
        <f>C65-C64</f>
        <v>1032</v>
      </c>
      <c r="I65" s="311">
        <f>C65-(D65+E65)</f>
        <v>27991</v>
      </c>
    </row>
    <row r="66" ht="22.65" customHeight="1">
      <c r="B66" s="339">
        <v>43947</v>
      </c>
      <c r="C66" s="312">
        <v>46134</v>
      </c>
      <c r="D66" s="313">
        <v>7094</v>
      </c>
      <c r="E66" s="313">
        <v>10785</v>
      </c>
      <c r="F66" s="342"/>
      <c r="G66" s="313">
        <f>D66-D65</f>
        <v>177</v>
      </c>
      <c r="H66" s="313">
        <f>C66-C65</f>
        <v>809</v>
      </c>
      <c r="I66" s="313">
        <f>C66-(D66+E66)</f>
        <v>28255</v>
      </c>
    </row>
    <row r="67" ht="22.65" customHeight="1">
      <c r="B67" s="339">
        <v>43948</v>
      </c>
      <c r="C67" s="310">
        <v>46687</v>
      </c>
      <c r="D67" s="311">
        <v>7207</v>
      </c>
      <c r="E67" s="311">
        <v>10878</v>
      </c>
      <c r="F67" s="343"/>
      <c r="G67" s="311">
        <f>D67-D66</f>
        <v>113</v>
      </c>
      <c r="H67" s="311">
        <f>C67-C66</f>
        <v>553</v>
      </c>
      <c r="I67" s="311">
        <f>C67-(D67+E67)</f>
        <v>28602</v>
      </c>
    </row>
    <row r="68" ht="22.65" customHeight="1">
      <c r="B68" s="339">
        <v>43949</v>
      </c>
      <c r="C68" s="312">
        <v>47334</v>
      </c>
      <c r="D68" s="313">
        <v>7331</v>
      </c>
      <c r="E68" s="313">
        <v>10943</v>
      </c>
      <c r="F68" s="342"/>
      <c r="G68" s="313">
        <f>D68-D67</f>
        <v>124</v>
      </c>
      <c r="H68" s="313">
        <f>C68-C67</f>
        <v>647</v>
      </c>
      <c r="I68" s="313">
        <f>C68-(D68+E68)</f>
        <v>29060</v>
      </c>
    </row>
    <row r="69" ht="22.65" customHeight="1">
      <c r="B69" s="339">
        <v>43950</v>
      </c>
      <c r="C69" s="310">
        <v>47859</v>
      </c>
      <c r="D69" s="311">
        <v>7501</v>
      </c>
      <c r="E69" s="311">
        <v>11283</v>
      </c>
      <c r="F69" s="343"/>
      <c r="G69" s="311">
        <f>D69-D68</f>
        <v>170</v>
      </c>
      <c r="H69" s="311">
        <f>C69-C68</f>
        <v>525</v>
      </c>
      <c r="I69" s="311">
        <f>C69-(D69+E69)</f>
        <v>29075</v>
      </c>
    </row>
    <row r="70" ht="22.65" customHeight="1">
      <c r="B70" s="339">
        <v>43951</v>
      </c>
      <c r="C70" s="312">
        <v>48519</v>
      </c>
      <c r="D70" s="313">
        <v>7594</v>
      </c>
      <c r="E70" s="313">
        <v>11576</v>
      </c>
      <c r="F70" s="342"/>
      <c r="G70" s="313">
        <f>D70-D69</f>
        <v>93</v>
      </c>
      <c r="H70" s="313">
        <f>C70-C69</f>
        <v>660</v>
      </c>
      <c r="I70" s="313">
        <f>C70-(D70+E70)</f>
        <v>29349</v>
      </c>
    </row>
    <row r="71" ht="22.65" customHeight="1">
      <c r="B71" s="339">
        <v>43952</v>
      </c>
      <c r="C71" s="310">
        <v>49032</v>
      </c>
      <c r="D71" s="311">
        <v>7703</v>
      </c>
      <c r="E71" s="311">
        <v>11892</v>
      </c>
      <c r="F71" s="343"/>
      <c r="G71" s="311">
        <f>D71-D70</f>
        <v>109</v>
      </c>
      <c r="H71" s="311">
        <f>C71-C70</f>
        <v>513</v>
      </c>
      <c r="I71" s="311">
        <f>C71-(D71+E71)</f>
        <v>29437</v>
      </c>
    </row>
    <row r="72" ht="22.65" customHeight="1">
      <c r="B72" s="339">
        <v>43953</v>
      </c>
      <c r="C72" s="312">
        <v>49517</v>
      </c>
      <c r="D72" s="313">
        <v>7765</v>
      </c>
      <c r="E72" s="313">
        <v>12211</v>
      </c>
      <c r="F72" s="342"/>
      <c r="G72" s="313">
        <f>D72-D71</f>
        <v>62</v>
      </c>
      <c r="H72" s="313">
        <f>C72-C71</f>
        <v>485</v>
      </c>
      <c r="I72" s="313">
        <f>C72-(D72+E72)</f>
        <v>29541</v>
      </c>
    </row>
    <row r="73" ht="24.15" customHeight="1">
      <c r="B73" s="340">
        <v>43954</v>
      </c>
      <c r="C73" s="361">
        <v>49906</v>
      </c>
      <c r="D73" s="362">
        <v>7844</v>
      </c>
      <c r="E73" s="362">
        <v>12309</v>
      </c>
      <c r="F73" s="369"/>
      <c r="G73" s="362">
        <f>D73-D72</f>
        <v>79</v>
      </c>
      <c r="H73" s="362">
        <f>C73-C72</f>
        <v>389</v>
      </c>
      <c r="I73" s="362">
        <f>C73-(D73+E73)</f>
        <v>29753</v>
      </c>
    </row>
    <row r="74" ht="25.65" customHeight="1">
      <c r="B74" s="341">
        <v>43955</v>
      </c>
      <c r="C74" s="363">
        <v>50267</v>
      </c>
      <c r="D74" s="364">
        <v>7924</v>
      </c>
      <c r="E74" s="364">
        <v>12378</v>
      </c>
      <c r="F74" s="370"/>
      <c r="G74" s="364">
        <f>D74-D73</f>
        <v>80</v>
      </c>
      <c r="H74" s="364">
        <f>C74-C73</f>
        <v>361</v>
      </c>
      <c r="I74" s="365">
        <f>C74-(D74+E74)</f>
        <v>29965</v>
      </c>
    </row>
    <row r="75" ht="24.15" customHeight="1">
      <c r="B75" s="338">
        <v>43956</v>
      </c>
      <c r="C75" s="367">
        <v>50509</v>
      </c>
      <c r="D75" s="368">
        <v>8016</v>
      </c>
      <c r="E75" s="368">
        <v>12441</v>
      </c>
      <c r="F75" s="371"/>
      <c r="G75" s="368">
        <f>D75-D74</f>
        <v>92</v>
      </c>
      <c r="H75" s="368">
        <f>C75-C74</f>
        <v>242</v>
      </c>
      <c r="I75" s="368">
        <f>C75-(D75+E75)</f>
        <v>30052</v>
      </c>
    </row>
    <row r="76" ht="22.65" customHeight="1">
      <c r="B76" s="339">
        <v>43957</v>
      </c>
      <c r="C76" s="312">
        <v>50781</v>
      </c>
      <c r="D76" s="313">
        <v>8339</v>
      </c>
      <c r="E76" s="313">
        <v>12731</v>
      </c>
      <c r="F76" s="342"/>
      <c r="G76" s="313">
        <f>D76-D75</f>
        <v>323</v>
      </c>
      <c r="H76" s="313">
        <f>C76-C75</f>
        <v>272</v>
      </c>
      <c r="I76" s="313">
        <f>C76-(D76+E76)</f>
        <v>29711</v>
      </c>
    </row>
    <row r="77" ht="22.65" customHeight="1">
      <c r="B77" s="339">
        <v>43958</v>
      </c>
      <c r="C77" s="310">
        <v>51420</v>
      </c>
      <c r="D77" s="311">
        <v>8415</v>
      </c>
      <c r="E77" s="311">
        <v>12980</v>
      </c>
      <c r="F77" s="343"/>
      <c r="G77" s="311">
        <f>D77-D76</f>
        <v>76</v>
      </c>
      <c r="H77" s="311">
        <f>C77-C76</f>
        <v>639</v>
      </c>
      <c r="I77" s="311">
        <f>C77-(D77+E77)</f>
        <v>30025</v>
      </c>
    </row>
    <row r="78" ht="22.65" customHeight="1">
      <c r="B78" s="339">
        <v>43959</v>
      </c>
      <c r="C78" s="312">
        <v>52011</v>
      </c>
      <c r="D78" s="313">
        <v>8521</v>
      </c>
      <c r="E78" s="313">
        <v>13201</v>
      </c>
      <c r="F78" s="342"/>
      <c r="G78" s="313">
        <f>D78-D77</f>
        <v>106</v>
      </c>
      <c r="H78" s="313">
        <f>C78-C77</f>
        <v>591</v>
      </c>
      <c r="I78" s="313">
        <f>C78-(D78+E78)</f>
        <v>30289</v>
      </c>
    </row>
    <row r="79" ht="22.65" customHeight="1">
      <c r="B79" s="339">
        <v>43960</v>
      </c>
      <c r="C79" s="310">
        <v>52596</v>
      </c>
      <c r="D79" s="311">
        <v>8581</v>
      </c>
      <c r="E79" s="311">
        <v>13411</v>
      </c>
      <c r="F79" s="343"/>
      <c r="G79" s="311">
        <f>D79-D78</f>
        <v>60</v>
      </c>
      <c r="H79" s="311">
        <f>C79-C78</f>
        <v>585</v>
      </c>
      <c r="I79" s="311">
        <f>C79-(D79+E79)</f>
        <v>30604</v>
      </c>
    </row>
    <row r="80" ht="22.65" customHeight="1">
      <c r="B80" s="339">
        <v>43961</v>
      </c>
      <c r="C80" s="312">
        <v>53081</v>
      </c>
      <c r="D80" s="313">
        <v>8656</v>
      </c>
      <c r="E80" s="313">
        <v>13642</v>
      </c>
      <c r="F80" s="342"/>
      <c r="G80" s="313">
        <f>D80-D79</f>
        <v>75</v>
      </c>
      <c r="H80" s="313">
        <f>C80-C79</f>
        <v>485</v>
      </c>
      <c r="I80" s="313">
        <f>C80-(D80+E80)</f>
        <v>30783</v>
      </c>
    </row>
    <row r="81" ht="22.65" customHeight="1">
      <c r="B81" s="339">
        <v>43962</v>
      </c>
      <c r="C81" s="310">
        <v>53449</v>
      </c>
      <c r="D81" s="311">
        <v>8707</v>
      </c>
      <c r="E81" s="311">
        <v>13697</v>
      </c>
      <c r="F81" s="343"/>
      <c r="G81" s="311">
        <f>D81-D80</f>
        <v>51</v>
      </c>
      <c r="H81" s="311">
        <f>C81-C80</f>
        <v>368</v>
      </c>
      <c r="I81" s="311">
        <f>C81-(D81+E81)</f>
        <v>31045</v>
      </c>
    </row>
    <row r="82" ht="22.65" customHeight="1">
      <c r="B82" s="339">
        <v>43963</v>
      </c>
      <c r="C82" s="312">
        <v>53779</v>
      </c>
      <c r="D82" s="313">
        <v>8761</v>
      </c>
      <c r="E82" s="313">
        <v>13732</v>
      </c>
      <c r="F82" s="342"/>
      <c r="G82" s="313">
        <f>D82-D81</f>
        <v>54</v>
      </c>
      <c r="H82" s="313">
        <f>C82-C81</f>
        <v>330</v>
      </c>
      <c r="I82" s="313">
        <f>C82-(D82+E82)</f>
        <v>31286</v>
      </c>
    </row>
    <row r="83" ht="22.65" customHeight="1">
      <c r="B83" s="339">
        <v>43964</v>
      </c>
      <c r="C83" s="310">
        <v>53981</v>
      </c>
      <c r="D83" s="311">
        <v>8843</v>
      </c>
      <c r="E83" s="311">
        <v>13937</v>
      </c>
      <c r="F83" s="343"/>
      <c r="G83" s="311">
        <f>D83-D82</f>
        <v>82</v>
      </c>
      <c r="H83" s="311">
        <f>C83-C82</f>
        <v>202</v>
      </c>
      <c r="I83" s="311">
        <f>C83-(D83+E83)</f>
        <v>31201</v>
      </c>
    </row>
    <row r="84" ht="22.65" customHeight="1">
      <c r="B84" s="339">
        <v>43965</v>
      </c>
      <c r="C84" s="312">
        <v>54288</v>
      </c>
      <c r="D84" s="313">
        <v>8903</v>
      </c>
      <c r="E84" s="313">
        <v>14111</v>
      </c>
      <c r="F84" s="342"/>
      <c r="G84" s="313">
        <f>D84-D83</f>
        <v>60</v>
      </c>
      <c r="H84" s="313">
        <f>C84-C83</f>
        <v>307</v>
      </c>
      <c r="I84" s="313">
        <f>C84-(D84+E84)</f>
        <v>31274</v>
      </c>
    </row>
    <row r="85" ht="22.65" customHeight="1">
      <c r="B85" s="339">
        <v>43966</v>
      </c>
      <c r="C85" s="310">
        <v>54644</v>
      </c>
      <c r="D85" s="311">
        <v>8959</v>
      </c>
      <c r="E85" s="311">
        <v>14301</v>
      </c>
      <c r="F85" s="343"/>
      <c r="G85" s="311">
        <f>D85-D84</f>
        <v>56</v>
      </c>
      <c r="H85" s="311">
        <f>C85-C84</f>
        <v>356</v>
      </c>
      <c r="I85" s="311">
        <f>C85-(D85+E85)</f>
        <v>31384</v>
      </c>
    </row>
    <row r="86" ht="22.65" customHeight="1">
      <c r="B86" s="339">
        <v>43967</v>
      </c>
      <c r="C86" s="312">
        <v>54989</v>
      </c>
      <c r="D86" s="313">
        <v>9005</v>
      </c>
      <c r="E86" s="313">
        <v>14460</v>
      </c>
      <c r="F86" s="342"/>
      <c r="G86" s="313">
        <f>D86-D85</f>
        <v>46</v>
      </c>
      <c r="H86" s="313">
        <f>C86-C85</f>
        <v>345</v>
      </c>
      <c r="I86" s="313">
        <f>C86-(D86+E86)</f>
        <v>31524</v>
      </c>
    </row>
    <row r="87" ht="22.65" customHeight="1">
      <c r="B87" s="339">
        <v>43968</v>
      </c>
      <c r="C87" s="310">
        <v>55280</v>
      </c>
      <c r="D87" s="311">
        <v>9052</v>
      </c>
      <c r="E87" s="311">
        <v>14630</v>
      </c>
      <c r="F87" s="343"/>
      <c r="G87" s="311">
        <f>D87-D86</f>
        <v>47</v>
      </c>
      <c r="H87" s="311">
        <f>C87-C86</f>
        <v>291</v>
      </c>
      <c r="I87" s="311">
        <f>C87-(D87+E87)</f>
        <v>31598</v>
      </c>
    </row>
    <row r="88" ht="22.65" customHeight="1">
      <c r="B88" s="339">
        <v>43969</v>
      </c>
      <c r="C88" s="312">
        <v>55559</v>
      </c>
      <c r="D88" s="313">
        <v>9080</v>
      </c>
      <c r="E88" s="313">
        <v>14657</v>
      </c>
      <c r="F88" s="342"/>
      <c r="G88" s="313">
        <f>D88-D87</f>
        <v>28</v>
      </c>
      <c r="H88" s="313">
        <f>C88-C87</f>
        <v>279</v>
      </c>
      <c r="I88" s="313">
        <f>C88-(D88+E88)</f>
        <v>31822</v>
      </c>
    </row>
    <row r="89" ht="22.65" customHeight="1">
      <c r="B89" s="339">
        <v>43970</v>
      </c>
      <c r="C89" s="310">
        <v>55791</v>
      </c>
      <c r="D89" s="311">
        <v>9108</v>
      </c>
      <c r="E89" s="311">
        <v>14687</v>
      </c>
      <c r="F89" s="343"/>
      <c r="G89" s="311">
        <f>D89-D88</f>
        <v>28</v>
      </c>
      <c r="H89" s="311">
        <f>C89-C88</f>
        <v>232</v>
      </c>
      <c r="I89" s="311">
        <f>C89-(D89+E89)</f>
        <v>31996</v>
      </c>
    </row>
    <row r="90" ht="22.65" customHeight="1">
      <c r="B90" s="339">
        <v>43971</v>
      </c>
      <c r="C90" s="312">
        <v>55983</v>
      </c>
      <c r="D90" s="313">
        <v>9150</v>
      </c>
      <c r="E90" s="313">
        <v>14847</v>
      </c>
      <c r="F90" s="342"/>
      <c r="G90" s="313">
        <f>D90-D89</f>
        <v>42</v>
      </c>
      <c r="H90" s="313">
        <f>C90-C89</f>
        <v>192</v>
      </c>
      <c r="I90" s="313">
        <f>C90-(D90+E90)</f>
        <v>31986</v>
      </c>
    </row>
    <row r="91" ht="22.65" customHeight="1">
      <c r="B91" s="339">
        <v>43972</v>
      </c>
      <c r="C91" s="310">
        <v>56235</v>
      </c>
      <c r="D91" s="311">
        <v>9186</v>
      </c>
      <c r="E91" s="311">
        <v>14988</v>
      </c>
      <c r="F91" s="343"/>
      <c r="G91" s="311">
        <f>D91-D90</f>
        <v>36</v>
      </c>
      <c r="H91" s="311">
        <f>C91-C90</f>
        <v>252</v>
      </c>
      <c r="I91" s="311">
        <f>C91-(D91+E91)</f>
        <v>32061</v>
      </c>
    </row>
    <row r="92" ht="22.65" customHeight="1">
      <c r="B92" s="339">
        <v>43973</v>
      </c>
      <c r="C92" s="312">
        <v>56511</v>
      </c>
      <c r="D92" s="313">
        <v>9212</v>
      </c>
      <c r="E92" s="313">
        <v>15123</v>
      </c>
      <c r="F92" s="342"/>
      <c r="G92" s="313">
        <f>D92-D91</f>
        <v>26</v>
      </c>
      <c r="H92" s="313">
        <f>C92-C91</f>
        <v>276</v>
      </c>
      <c r="I92" s="313">
        <f>C92-(D92+E92)</f>
        <v>32176</v>
      </c>
    </row>
    <row r="93" ht="22.65" customHeight="1">
      <c r="B93" s="339">
        <v>43974</v>
      </c>
      <c r="C93" s="310">
        <v>56810</v>
      </c>
      <c r="D93" s="311">
        <v>9237</v>
      </c>
      <c r="E93" s="311">
        <v>15155</v>
      </c>
      <c r="F93" s="343"/>
      <c r="G93" s="311">
        <f>D93-D92</f>
        <v>25</v>
      </c>
      <c r="H93" s="311">
        <f>C93-C92</f>
        <v>299</v>
      </c>
      <c r="I93" s="311">
        <f>C93-(D93+E93)</f>
        <v>32418</v>
      </c>
    </row>
    <row r="94" ht="22.65" customHeight="1">
      <c r="B94" s="339">
        <v>43975</v>
      </c>
      <c r="C94" s="312">
        <v>57092</v>
      </c>
      <c r="D94" s="313">
        <v>9280</v>
      </c>
      <c r="E94" s="313">
        <v>15272</v>
      </c>
      <c r="F94" s="342"/>
      <c r="G94" s="313">
        <f>D94-D93</f>
        <v>43</v>
      </c>
      <c r="H94" s="313">
        <f>C94-C93</f>
        <v>282</v>
      </c>
      <c r="I94" s="313">
        <f>C94-(D94+E94)</f>
        <v>32540</v>
      </c>
    </row>
    <row r="95" ht="22.65" customHeight="1">
      <c r="B95" s="339">
        <v>43976</v>
      </c>
      <c r="C95" s="310">
        <v>57342</v>
      </c>
      <c r="D95" s="311">
        <v>9312</v>
      </c>
      <c r="E95" s="311">
        <v>15297</v>
      </c>
      <c r="F95" s="343"/>
      <c r="G95" s="311">
        <f>D95-D94</f>
        <v>32</v>
      </c>
      <c r="H95" s="311">
        <f>C95-C94</f>
        <v>250</v>
      </c>
      <c r="I95" s="311">
        <f>C95-(D95+E95)</f>
        <v>32733</v>
      </c>
    </row>
    <row r="96" ht="22.65" customHeight="1">
      <c r="B96" s="339">
        <v>43977</v>
      </c>
      <c r="C96" s="312">
        <v>57455</v>
      </c>
      <c r="D96" s="313">
        <v>9334</v>
      </c>
      <c r="E96" s="313">
        <v>15320</v>
      </c>
      <c r="F96" s="342"/>
      <c r="G96" s="313">
        <f>D96-D95</f>
        <v>22</v>
      </c>
      <c r="H96" s="313">
        <f>C96-C95</f>
        <v>113</v>
      </c>
      <c r="I96" s="313">
        <f>C96-(D96+E96)</f>
        <v>32801</v>
      </c>
    </row>
    <row r="97" ht="22.65" customHeight="1">
      <c r="B97" s="339">
        <v>43978</v>
      </c>
      <c r="C97" s="310">
        <v>57592</v>
      </c>
      <c r="D97" s="311">
        <v>9364</v>
      </c>
      <c r="E97" s="311">
        <v>15465</v>
      </c>
      <c r="F97" s="343"/>
      <c r="G97" s="311">
        <f>D97-D96</f>
        <v>30</v>
      </c>
      <c r="H97" s="311">
        <f>C97-C96</f>
        <v>137</v>
      </c>
      <c r="I97" s="311">
        <f>C97-(D97+E97)</f>
        <v>32763</v>
      </c>
    </row>
    <row r="98" ht="22.65" customHeight="1">
      <c r="B98" s="339">
        <v>43979</v>
      </c>
      <c r="C98" s="312">
        <v>57849</v>
      </c>
      <c r="D98" s="313">
        <v>9388</v>
      </c>
      <c r="E98" s="313">
        <v>15572</v>
      </c>
      <c r="F98" s="342"/>
      <c r="G98" s="313">
        <f>D98-D97</f>
        <v>24</v>
      </c>
      <c r="H98" s="313">
        <f>C98-C97</f>
        <v>257</v>
      </c>
      <c r="I98" s="313">
        <f>C98-(D98+E98)</f>
        <v>32889</v>
      </c>
    </row>
    <row r="99" ht="22.65" customHeight="1">
      <c r="B99" s="339">
        <v>43980</v>
      </c>
      <c r="C99" s="310">
        <v>58061</v>
      </c>
      <c r="D99" s="311">
        <v>9430</v>
      </c>
      <c r="E99" s="311">
        <v>15682</v>
      </c>
      <c r="F99" s="343"/>
      <c r="G99" s="311">
        <f>D99-D98</f>
        <v>42</v>
      </c>
      <c r="H99" s="311">
        <f>C99-C98</f>
        <v>212</v>
      </c>
      <c r="I99" s="311">
        <f>C99-(D99+E99)</f>
        <v>32949</v>
      </c>
    </row>
    <row r="100" ht="22.65" customHeight="1">
      <c r="B100" s="339">
        <v>43981</v>
      </c>
      <c r="C100" s="312">
        <v>58186</v>
      </c>
      <c r="D100" s="313">
        <v>9453</v>
      </c>
      <c r="E100" s="313">
        <v>15769</v>
      </c>
      <c r="F100" s="342"/>
      <c r="G100" s="313">
        <f>D100-D99</f>
        <v>23</v>
      </c>
      <c r="H100" s="313">
        <f>C100-C99</f>
        <v>125</v>
      </c>
      <c r="I100" s="313">
        <f>C100-(D100+E100)</f>
        <v>32964</v>
      </c>
    </row>
    <row r="101" ht="22.65" customHeight="1">
      <c r="B101" s="339">
        <v>43982</v>
      </c>
      <c r="C101" s="310">
        <v>58381</v>
      </c>
      <c r="D101" s="311">
        <v>9467</v>
      </c>
      <c r="E101" s="311">
        <v>15887</v>
      </c>
      <c r="F101" s="343"/>
      <c r="G101" s="311">
        <f>D101-D100</f>
        <v>14</v>
      </c>
      <c r="H101" s="311">
        <f>C101-C100</f>
        <v>195</v>
      </c>
      <c r="I101" s="311">
        <f>C101-(D101+E101)</f>
        <v>33027</v>
      </c>
    </row>
    <row r="102" ht="22.65" customHeight="1">
      <c r="B102" s="339">
        <v>43983</v>
      </c>
      <c r="C102" s="312">
        <v>58517</v>
      </c>
      <c r="D102" s="313">
        <v>9486</v>
      </c>
      <c r="E102" s="313">
        <v>15919</v>
      </c>
      <c r="F102" s="342"/>
      <c r="G102" s="313">
        <f>D102-D101</f>
        <v>19</v>
      </c>
      <c r="H102" s="313">
        <f>C102-C101</f>
        <v>136</v>
      </c>
      <c r="I102" s="313">
        <f>C102-(D102+E102)</f>
        <v>33112</v>
      </c>
    </row>
    <row r="103" ht="22.65" customHeight="1">
      <c r="B103" s="339">
        <v>43984</v>
      </c>
      <c r="C103" s="310">
        <v>58615</v>
      </c>
      <c r="D103" s="311">
        <v>9505</v>
      </c>
      <c r="E103" s="311">
        <v>15934</v>
      </c>
      <c r="F103" s="343"/>
      <c r="G103" s="311">
        <f>D103-D102</f>
        <v>19</v>
      </c>
      <c r="H103" s="311">
        <f>C103-C102</f>
        <v>98</v>
      </c>
      <c r="I103" s="311">
        <f>C103-(D103+E103)</f>
        <v>33176</v>
      </c>
    </row>
    <row r="104" ht="22.65" customHeight="1">
      <c r="B104" s="339">
        <v>43985</v>
      </c>
      <c r="C104" s="312">
        <v>58685</v>
      </c>
      <c r="D104" s="313">
        <v>9522</v>
      </c>
      <c r="E104" s="313">
        <v>15959</v>
      </c>
      <c r="F104" s="342"/>
      <c r="G104" s="313">
        <f>D104-D103</f>
        <v>17</v>
      </c>
      <c r="H104" s="313">
        <f>C104-C103</f>
        <v>70</v>
      </c>
      <c r="I104" s="313">
        <f>C104-(D104+E104)</f>
        <v>33204</v>
      </c>
    </row>
    <row r="105" ht="22.65" customHeight="1">
      <c r="B105" s="339">
        <v>43986</v>
      </c>
      <c r="C105" s="310">
        <v>58767</v>
      </c>
      <c r="D105" s="311">
        <v>9548</v>
      </c>
      <c r="E105" s="311">
        <v>16048</v>
      </c>
      <c r="F105" s="343"/>
      <c r="G105" s="311">
        <f>D105-D104</f>
        <v>26</v>
      </c>
      <c r="H105" s="311">
        <f>C105-C104</f>
        <v>82</v>
      </c>
      <c r="I105" s="311">
        <f>C105-(D105+E105)</f>
        <v>33171</v>
      </c>
    </row>
    <row r="106" ht="22.65" customHeight="1">
      <c r="B106" s="339">
        <v>43987</v>
      </c>
      <c r="C106" s="312">
        <v>58907</v>
      </c>
      <c r="D106" s="313">
        <v>9566</v>
      </c>
      <c r="E106" s="313">
        <v>16112</v>
      </c>
      <c r="F106" s="342"/>
      <c r="G106" s="313">
        <f>D106-D105</f>
        <v>18</v>
      </c>
      <c r="H106" s="313">
        <f>C106-C105</f>
        <v>140</v>
      </c>
      <c r="I106" s="313">
        <f>C106-(D106+E106)</f>
        <v>33229</v>
      </c>
    </row>
    <row r="107" ht="22.65" customHeight="1">
      <c r="B107" s="339">
        <v>43988</v>
      </c>
      <c r="C107" s="310">
        <v>59072</v>
      </c>
      <c r="D107" s="311">
        <v>9580</v>
      </c>
      <c r="E107" s="311">
        <v>16190</v>
      </c>
      <c r="F107" s="343"/>
      <c r="G107" s="311">
        <f>D107-D106</f>
        <v>14</v>
      </c>
      <c r="H107" s="311">
        <f>C107-C106</f>
        <v>165</v>
      </c>
      <c r="I107" s="311">
        <f>C107-(D107+E107)</f>
        <v>33302</v>
      </c>
    </row>
    <row r="108" ht="22.65" customHeight="1">
      <c r="B108" s="339">
        <v>43989</v>
      </c>
      <c r="C108" s="312">
        <v>59226</v>
      </c>
      <c r="D108" s="313">
        <v>9595</v>
      </c>
      <c r="E108" s="313">
        <v>16291</v>
      </c>
      <c r="F108" s="342"/>
      <c r="G108" s="313">
        <f>D108-D107</f>
        <v>15</v>
      </c>
      <c r="H108" s="313">
        <f>C108-C107</f>
        <v>154</v>
      </c>
      <c r="I108" s="313">
        <f>C108-(D108+E108)</f>
        <v>33340</v>
      </c>
    </row>
    <row r="109" ht="22.65" customHeight="1">
      <c r="B109" s="339">
        <v>43990</v>
      </c>
      <c r="C109" s="310">
        <v>59348</v>
      </c>
      <c r="D109" s="311">
        <v>9606</v>
      </c>
      <c r="E109" s="311">
        <v>16315</v>
      </c>
      <c r="F109" s="343"/>
      <c r="G109" s="311">
        <f>D109-D108</f>
        <v>11</v>
      </c>
      <c r="H109" s="311">
        <f>C109-C108</f>
        <v>122</v>
      </c>
      <c r="I109" s="311">
        <f>C109-(D109+E109)</f>
        <v>33427</v>
      </c>
    </row>
    <row r="110" ht="22.65" customHeight="1">
      <c r="B110" s="339">
        <v>43991</v>
      </c>
      <c r="C110" s="312">
        <v>59437</v>
      </c>
      <c r="D110" s="313">
        <v>9619</v>
      </c>
      <c r="E110" s="313">
        <v>16324</v>
      </c>
      <c r="F110" s="342"/>
      <c r="G110" s="313">
        <f>D110-D109</f>
        <v>13</v>
      </c>
      <c r="H110" s="313">
        <f>C110-C109</f>
        <v>89</v>
      </c>
      <c r="I110" s="313">
        <f>C110-(D110+E110)</f>
        <v>33494</v>
      </c>
    </row>
    <row r="111" ht="22.65" customHeight="1">
      <c r="B111" s="339">
        <v>43992</v>
      </c>
      <c r="C111" s="310">
        <v>59569</v>
      </c>
      <c r="D111" s="311">
        <v>9629</v>
      </c>
      <c r="E111" s="311">
        <v>16392</v>
      </c>
      <c r="F111" s="343"/>
      <c r="G111" s="311">
        <f>D111-D110</f>
        <v>10</v>
      </c>
      <c r="H111" s="311">
        <f>C111-C110</f>
        <v>132</v>
      </c>
      <c r="I111" s="311">
        <f>C111-(D111+E111)</f>
        <v>33548</v>
      </c>
    </row>
    <row r="112" ht="22.65" customHeight="1">
      <c r="B112" s="339">
        <v>43993</v>
      </c>
      <c r="C112" s="312">
        <v>59711</v>
      </c>
      <c r="D112" s="313">
        <v>9636</v>
      </c>
      <c r="E112" s="313">
        <v>16453</v>
      </c>
      <c r="F112" s="342"/>
      <c r="G112" s="313">
        <f>D112-D111</f>
        <v>7</v>
      </c>
      <c r="H112" s="313">
        <f>C112-C111</f>
        <v>142</v>
      </c>
      <c r="I112" s="313">
        <f>C112-(D112+E112)</f>
        <v>33622</v>
      </c>
    </row>
    <row r="113" ht="22.65" customHeight="1">
      <c r="B113" s="339">
        <v>43994</v>
      </c>
      <c r="C113" s="310">
        <v>59819</v>
      </c>
      <c r="D113" s="311">
        <v>9646</v>
      </c>
      <c r="E113" s="311">
        <v>16498</v>
      </c>
      <c r="F113" s="343"/>
      <c r="G113" s="311">
        <f>D113-D112</f>
        <v>10</v>
      </c>
      <c r="H113" s="311">
        <f>C113-C112</f>
        <v>108</v>
      </c>
      <c r="I113" s="311">
        <f>C113-(D113+E113)</f>
        <v>33675</v>
      </c>
    </row>
    <row r="114" ht="22.65" customHeight="1">
      <c r="B114" s="339">
        <v>43995</v>
      </c>
      <c r="C114" s="312">
        <v>59918</v>
      </c>
      <c r="D114" s="313">
        <v>9650</v>
      </c>
      <c r="E114" s="313">
        <v>16547</v>
      </c>
      <c r="F114" s="342"/>
      <c r="G114" s="313">
        <f>D114-D113</f>
        <v>4</v>
      </c>
      <c r="H114" s="313">
        <f>C114-C113</f>
        <v>99</v>
      </c>
      <c r="I114" s="313">
        <f>C114-(D114+E114)</f>
        <v>33721</v>
      </c>
    </row>
    <row r="115" ht="22.65" customHeight="1">
      <c r="B115" s="339">
        <v>43996</v>
      </c>
      <c r="C115" s="310">
        <v>60029</v>
      </c>
      <c r="D115" s="311">
        <v>9655</v>
      </c>
      <c r="E115" s="311">
        <v>16589</v>
      </c>
      <c r="F115" s="343"/>
      <c r="G115" s="311">
        <f>D115-D114</f>
        <v>5</v>
      </c>
      <c r="H115" s="311">
        <f>C115-C114</f>
        <v>111</v>
      </c>
      <c r="I115" s="311">
        <f>C115-(D115+E115)</f>
        <v>33785</v>
      </c>
    </row>
    <row r="116" ht="22.65" customHeight="1">
      <c r="B116" s="339">
        <v>43997</v>
      </c>
      <c r="C116" s="312">
        <v>60100</v>
      </c>
      <c r="D116" s="313">
        <v>9661</v>
      </c>
      <c r="E116" s="313">
        <v>16610</v>
      </c>
      <c r="F116" s="342"/>
      <c r="G116" s="313">
        <f>D116-D115</f>
        <v>6</v>
      </c>
      <c r="H116" s="313">
        <f>C116-C115</f>
        <v>71</v>
      </c>
      <c r="I116" s="313">
        <f>C116-(D116+E116)</f>
        <v>33829</v>
      </c>
    </row>
    <row r="117" ht="22.65" customHeight="1">
      <c r="B117" s="339">
        <v>43998</v>
      </c>
      <c r="C117" s="310">
        <v>60155</v>
      </c>
      <c r="D117" s="311">
        <v>9663</v>
      </c>
      <c r="E117" s="311">
        <v>16625</v>
      </c>
      <c r="F117" s="343"/>
      <c r="G117" s="311">
        <f>D117-D116</f>
        <v>2</v>
      </c>
      <c r="H117" s="311">
        <f>C117-C116</f>
        <v>55</v>
      </c>
      <c r="I117" s="311">
        <f>C117-(D117+E117)</f>
        <v>33867</v>
      </c>
    </row>
    <row r="118" ht="22.65" customHeight="1">
      <c r="B118" s="339">
        <v>43999</v>
      </c>
      <c r="C118" s="312">
        <v>60244</v>
      </c>
      <c r="D118" s="313">
        <v>9675</v>
      </c>
      <c r="E118" s="313">
        <v>16684</v>
      </c>
      <c r="F118" s="342"/>
      <c r="G118" s="313">
        <f>D118-D117</f>
        <v>12</v>
      </c>
      <c r="H118" s="313">
        <f>C118-C117</f>
        <v>89</v>
      </c>
      <c r="I118" s="313">
        <f>C118-(D118+E118)</f>
        <v>33885</v>
      </c>
    </row>
    <row r="119" ht="22.65" customHeight="1">
      <c r="B119" s="339">
        <v>44000</v>
      </c>
      <c r="C119" s="310">
        <v>60348</v>
      </c>
      <c r="D119" s="311">
        <v>9683</v>
      </c>
      <c r="E119" s="311">
        <v>16724</v>
      </c>
      <c r="F119" s="343"/>
      <c r="G119" s="311">
        <f>D119-D118</f>
        <v>8</v>
      </c>
      <c r="H119" s="311">
        <f>C119-C118</f>
        <v>104</v>
      </c>
      <c r="I119" s="311">
        <f>C119-(D119+E119)</f>
        <v>33941</v>
      </c>
    </row>
    <row r="120" ht="22.65" customHeight="1">
      <c r="B120" s="339">
        <v>44001</v>
      </c>
      <c r="C120" s="312">
        <v>60476</v>
      </c>
      <c r="D120" s="313">
        <v>9695</v>
      </c>
      <c r="E120" s="313">
        <v>16751</v>
      </c>
      <c r="F120" s="342"/>
      <c r="G120" s="313">
        <f>D120-D119</f>
        <v>12</v>
      </c>
      <c r="H120" s="313">
        <f>C120-C119</f>
        <v>128</v>
      </c>
      <c r="I120" s="313">
        <f>C120-(D120+E120)</f>
        <v>34030</v>
      </c>
    </row>
    <row r="121" ht="22.65" customHeight="1">
      <c r="B121" s="339">
        <v>44002</v>
      </c>
      <c r="C121" s="310">
        <v>60550</v>
      </c>
      <c r="D121" s="311">
        <v>9696</v>
      </c>
      <c r="E121" s="311">
        <v>16771</v>
      </c>
      <c r="F121" s="343"/>
      <c r="G121" s="311">
        <f>D121-D120</f>
        <v>1</v>
      </c>
      <c r="H121" s="311">
        <f>C121-C120</f>
        <v>74</v>
      </c>
      <c r="I121" s="311">
        <f>C121-(D121+E121)</f>
        <v>34083</v>
      </c>
    </row>
    <row r="122" ht="22.65" customHeight="1">
      <c r="B122" s="339">
        <v>44003</v>
      </c>
      <c r="C122" s="312">
        <v>60550</v>
      </c>
      <c r="D122" s="313">
        <v>9696</v>
      </c>
      <c r="E122" s="342"/>
      <c r="F122" s="342"/>
      <c r="G122" s="313">
        <f>D122-D121</f>
        <v>0</v>
      </c>
      <c r="H122" s="313">
        <f>C122-C121</f>
        <v>0</v>
      </c>
      <c r="I122" s="313">
        <f>C122-(D122+E122)</f>
        <v>50854</v>
      </c>
    </row>
    <row r="123" ht="22.65" customHeight="1">
      <c r="B123" s="339">
        <v>44004</v>
      </c>
      <c r="C123" s="310">
        <v>60550</v>
      </c>
      <c r="D123" s="311">
        <v>9696</v>
      </c>
      <c r="E123" s="343"/>
      <c r="F123" s="343"/>
      <c r="G123" s="311">
        <f>D123-D122</f>
        <v>0</v>
      </c>
      <c r="H123" s="311">
        <f>C123-C122</f>
        <v>0</v>
      </c>
      <c r="I123" s="311">
        <f>C123-(D123+E123)</f>
        <v>50854</v>
      </c>
    </row>
    <row r="124" ht="22.65" customHeight="1">
      <c r="B124" s="339">
        <v>44005</v>
      </c>
      <c r="C124" s="312">
        <v>60810</v>
      </c>
      <c r="D124" s="313">
        <v>9713</v>
      </c>
      <c r="E124" s="342"/>
      <c r="F124" s="342"/>
      <c r="G124" s="313">
        <f>D124-D121</f>
        <v>17</v>
      </c>
      <c r="H124" s="313">
        <f>C124-C121</f>
        <v>260</v>
      </c>
      <c r="I124" s="313">
        <f>C124-(D124+E124)</f>
        <v>51097</v>
      </c>
    </row>
    <row r="125" ht="22.65" customHeight="1">
      <c r="B125" s="339">
        <v>44006</v>
      </c>
      <c r="C125" s="310">
        <v>60898</v>
      </c>
      <c r="D125" s="311">
        <v>9722</v>
      </c>
      <c r="E125" s="343"/>
      <c r="F125" s="343"/>
      <c r="G125" s="311">
        <f>D125-D124</f>
        <v>9</v>
      </c>
      <c r="H125" s="311">
        <f>C125-C124</f>
        <v>88</v>
      </c>
      <c r="I125" s="311">
        <f>C125-(D125+E125)</f>
        <v>51176</v>
      </c>
    </row>
    <row r="126" ht="22.65" customHeight="1">
      <c r="B126" s="339">
        <v>44007</v>
      </c>
      <c r="C126" s="312">
        <v>61007</v>
      </c>
      <c r="D126" s="313">
        <v>9726</v>
      </c>
      <c r="E126" s="342"/>
      <c r="F126" s="342"/>
      <c r="G126" s="313">
        <f>D126-D125</f>
        <v>4</v>
      </c>
      <c r="H126" s="313">
        <f>C126-C125</f>
        <v>109</v>
      </c>
      <c r="I126" s="313">
        <f>C126-(D126+E126)</f>
        <v>51281</v>
      </c>
    </row>
    <row r="127" ht="22.65" customHeight="1">
      <c r="B127" s="339">
        <v>44008</v>
      </c>
      <c r="C127" s="310">
        <v>61106</v>
      </c>
      <c r="D127" s="311">
        <v>9731</v>
      </c>
      <c r="E127" s="343"/>
      <c r="F127" s="343"/>
      <c r="G127" s="311">
        <f>D127-D126</f>
        <v>5</v>
      </c>
      <c r="H127" s="311">
        <f>C127-C126</f>
        <v>99</v>
      </c>
      <c r="I127" s="311">
        <f>C127-(D127+E127)</f>
        <v>51375</v>
      </c>
    </row>
    <row r="128" ht="22.65" customHeight="1">
      <c r="B128" s="339">
        <v>44009</v>
      </c>
      <c r="C128" s="312">
        <v>61209</v>
      </c>
      <c r="D128" s="313">
        <v>9732</v>
      </c>
      <c r="E128" s="342"/>
      <c r="F128" s="342"/>
      <c r="G128" s="313">
        <f>D128-D127</f>
        <v>1</v>
      </c>
      <c r="H128" s="313">
        <f>C128-C127</f>
        <v>103</v>
      </c>
      <c r="I128" s="313">
        <f>C128-(D128+E128)</f>
        <v>51477</v>
      </c>
    </row>
    <row r="129" ht="22.65" customHeight="1">
      <c r="B129" s="339">
        <v>44010</v>
      </c>
      <c r="C129" s="310">
        <v>61209</v>
      </c>
      <c r="D129" s="311">
        <v>9732</v>
      </c>
      <c r="E129" s="343"/>
      <c r="F129" s="343"/>
      <c r="G129" s="311">
        <f>D129-D128</f>
        <v>0</v>
      </c>
      <c r="H129" s="311">
        <f>C129-C128</f>
        <v>0</v>
      </c>
      <c r="I129" s="311">
        <f>C129-(D129+E129)</f>
        <v>51477</v>
      </c>
    </row>
    <row r="130" ht="22.65" customHeight="1">
      <c r="B130" s="339">
        <v>44011</v>
      </c>
      <c r="C130" s="312">
        <v>61209</v>
      </c>
      <c r="D130" s="313">
        <v>9732</v>
      </c>
      <c r="E130" s="342"/>
      <c r="F130" s="342"/>
      <c r="G130" s="313">
        <f>D130-D129</f>
        <v>0</v>
      </c>
      <c r="H130" s="313">
        <f>C130-C129</f>
        <v>0</v>
      </c>
      <c r="I130" s="313">
        <f>C130-(D130+E130)</f>
        <v>51477</v>
      </c>
    </row>
    <row r="131" ht="22.65" customHeight="1">
      <c r="B131" s="339">
        <v>44012</v>
      </c>
      <c r="C131" s="310">
        <v>61427</v>
      </c>
      <c r="D131" s="311">
        <v>9747</v>
      </c>
      <c r="E131" s="343"/>
      <c r="F131" s="343"/>
      <c r="G131" s="311">
        <f>D131-D130</f>
        <v>15</v>
      </c>
      <c r="H131" s="311">
        <f>C131-C130</f>
        <v>218</v>
      </c>
      <c r="I131" s="311">
        <f>C131-(D131+E131)</f>
        <v>51680</v>
      </c>
    </row>
    <row r="132" ht="22.65" customHeight="1">
      <c r="B132" s="339">
        <v>44013</v>
      </c>
      <c r="C132" s="312">
        <v>61509</v>
      </c>
      <c r="D132" s="313">
        <v>9754</v>
      </c>
      <c r="E132" s="342"/>
      <c r="F132" s="342"/>
      <c r="G132" s="313">
        <f>D132-D131</f>
        <v>7</v>
      </c>
      <c r="H132" s="313">
        <f>C132-C131</f>
        <v>82</v>
      </c>
      <c r="I132" s="313">
        <f>C132-(D132+E132)</f>
        <v>51755</v>
      </c>
    </row>
    <row r="133" ht="22.65" customHeight="1">
      <c r="B133" s="339">
        <v>44014</v>
      </c>
      <c r="C133" s="310">
        <v>61598</v>
      </c>
      <c r="D133" s="311">
        <v>9761</v>
      </c>
      <c r="E133" s="343"/>
      <c r="F133" s="343"/>
      <c r="G133" s="311">
        <f>D133-D132</f>
        <v>7</v>
      </c>
      <c r="H133" s="311">
        <f>C133-C132</f>
        <v>89</v>
      </c>
      <c r="I133" s="311">
        <f>C133-(D133+E133)</f>
        <v>51837</v>
      </c>
    </row>
    <row r="134" ht="22.65" customHeight="1">
      <c r="B134" s="339">
        <v>44015</v>
      </c>
      <c r="C134" s="312">
        <v>61727</v>
      </c>
      <c r="D134" s="313">
        <v>9765</v>
      </c>
      <c r="E134" s="342"/>
      <c r="F134" s="342"/>
      <c r="G134" s="313">
        <f>D134-D133</f>
        <v>4</v>
      </c>
      <c r="H134" s="313">
        <f>C134-C133</f>
        <v>129</v>
      </c>
      <c r="I134" s="313">
        <f>C134-(D134+E134)</f>
        <v>51962</v>
      </c>
    </row>
    <row r="135" ht="22.65" customHeight="1">
      <c r="B135" s="339">
        <v>44016</v>
      </c>
      <c r="C135" s="310">
        <v>61838</v>
      </c>
      <c r="D135" s="311">
        <v>9771</v>
      </c>
      <c r="E135" s="343"/>
      <c r="F135" s="343"/>
      <c r="G135" s="311">
        <f>D135-D134</f>
        <v>6</v>
      </c>
      <c r="H135" s="311">
        <f>C135-C134</f>
        <v>111</v>
      </c>
      <c r="I135" s="311">
        <f>C135-(D135+E135)</f>
        <v>52067</v>
      </c>
    </row>
    <row r="136" ht="22.65" customHeight="1">
      <c r="B136" s="339">
        <v>44017</v>
      </c>
      <c r="C136" s="312">
        <v>61838</v>
      </c>
      <c r="D136" s="313">
        <v>9771</v>
      </c>
      <c r="E136" s="342"/>
      <c r="F136" s="342"/>
      <c r="G136" s="313">
        <f>D136-D135</f>
        <v>0</v>
      </c>
      <c r="H136" s="313">
        <f>C136-C135</f>
        <v>0</v>
      </c>
      <c r="I136" s="313">
        <f>C136-(D136+E136)</f>
        <v>52067</v>
      </c>
    </row>
    <row r="137" ht="22.65" customHeight="1">
      <c r="B137" s="339">
        <v>44018</v>
      </c>
      <c r="C137" s="310">
        <v>61838</v>
      </c>
      <c r="D137" s="311">
        <v>9771</v>
      </c>
      <c r="E137" s="343"/>
      <c r="F137" s="343"/>
      <c r="G137" s="311">
        <f>D137-D136</f>
        <v>0</v>
      </c>
      <c r="H137" s="311">
        <f>C137-C136</f>
        <v>0</v>
      </c>
      <c r="I137" s="311">
        <f>C137-(D137+E137)</f>
        <v>52067</v>
      </c>
    </row>
    <row r="138" ht="22.65" customHeight="1">
      <c r="B138" s="339">
        <v>44019</v>
      </c>
      <c r="C138" s="312">
        <v>62058</v>
      </c>
      <c r="D138" s="313">
        <v>9774</v>
      </c>
      <c r="E138" s="342"/>
      <c r="F138" s="342"/>
      <c r="G138" s="313">
        <f>D138-D137</f>
        <v>3</v>
      </c>
      <c r="H138" s="313">
        <f>C138-C137</f>
        <v>220</v>
      </c>
      <c r="I138" s="313">
        <f>C138-(D138+E138)</f>
        <v>52284</v>
      </c>
    </row>
    <row r="139" ht="22.65" customHeight="1">
      <c r="B139" s="339">
        <v>44020</v>
      </c>
      <c r="C139" s="310">
        <v>62123</v>
      </c>
      <c r="D139" s="311">
        <v>9776</v>
      </c>
      <c r="E139" s="343"/>
      <c r="F139" s="343"/>
      <c r="G139" s="311">
        <f>D139-D138</f>
        <v>2</v>
      </c>
      <c r="H139" s="311">
        <f>C139-C138</f>
        <v>65</v>
      </c>
      <c r="I139" s="311">
        <f>C139-(D139+E139)</f>
        <v>52347</v>
      </c>
    </row>
    <row r="140" ht="22.65" customHeight="1">
      <c r="B140" s="339">
        <v>44021</v>
      </c>
      <c r="C140" s="312">
        <v>62210</v>
      </c>
      <c r="D140" s="313">
        <v>9778</v>
      </c>
      <c r="E140" s="342"/>
      <c r="F140" s="342"/>
      <c r="G140" s="313">
        <f>D140-D139</f>
        <v>2</v>
      </c>
      <c r="H140" s="313">
        <f>C140-C139</f>
        <v>87</v>
      </c>
      <c r="I140" s="313">
        <f>C140-(D140+E140)</f>
        <v>52432</v>
      </c>
    </row>
    <row r="141" ht="22.65" customHeight="1">
      <c r="B141" s="339">
        <v>44022</v>
      </c>
      <c r="C141" s="310">
        <v>62357</v>
      </c>
      <c r="D141" s="311">
        <v>9781</v>
      </c>
      <c r="E141" s="343"/>
      <c r="F141" s="343"/>
      <c r="G141" s="311">
        <f>D141-D140</f>
        <v>3</v>
      </c>
      <c r="H141" s="311">
        <f>C141-C140</f>
        <v>147</v>
      </c>
      <c r="I141" s="311">
        <f>C141-(D141+E141)</f>
        <v>52576</v>
      </c>
    </row>
    <row r="142" ht="22.65" customHeight="1">
      <c r="B142" s="339">
        <v>44023</v>
      </c>
      <c r="C142" s="312">
        <v>62469</v>
      </c>
      <c r="D142" s="313">
        <v>9782</v>
      </c>
      <c r="E142" s="342"/>
      <c r="F142" s="342"/>
      <c r="G142" s="313">
        <f>D142-D141</f>
        <v>1</v>
      </c>
      <c r="H142" s="313">
        <f>C142-C141</f>
        <v>112</v>
      </c>
      <c r="I142" s="313">
        <f>C142-(D142+E142)</f>
        <v>52687</v>
      </c>
    </row>
    <row r="143" ht="22.65" customHeight="1">
      <c r="B143" s="339">
        <v>44024</v>
      </c>
      <c r="C143" s="310">
        <v>62469</v>
      </c>
      <c r="D143" s="311">
        <v>9782</v>
      </c>
      <c r="E143" s="343"/>
      <c r="F143" s="343"/>
      <c r="G143" s="311">
        <f>D143-D142</f>
        <v>0</v>
      </c>
      <c r="H143" s="311">
        <f>C143-C142</f>
        <v>0</v>
      </c>
      <c r="I143" s="311">
        <f>C143-(D143+E143)</f>
        <v>52687</v>
      </c>
    </row>
    <row r="144" ht="22.65" customHeight="1">
      <c r="B144" s="339">
        <v>44025</v>
      </c>
      <c r="C144" s="312">
        <v>62469</v>
      </c>
      <c r="D144" s="313">
        <v>9782</v>
      </c>
      <c r="E144" s="342"/>
      <c r="F144" s="342"/>
      <c r="G144" s="313">
        <f>D144-D143</f>
        <v>0</v>
      </c>
      <c r="H144" s="313">
        <f>C144-C143</f>
        <v>0</v>
      </c>
      <c r="I144" s="313">
        <f>C144-(D144+E144)</f>
        <v>52687</v>
      </c>
    </row>
    <row r="145" ht="22.65" customHeight="1">
      <c r="B145" s="339">
        <v>44026</v>
      </c>
      <c r="C145" s="310">
        <v>62781</v>
      </c>
      <c r="D145" s="311">
        <v>9787</v>
      </c>
      <c r="E145" s="343"/>
      <c r="F145" s="343"/>
      <c r="G145" s="311">
        <f>D145-D144</f>
        <v>5</v>
      </c>
      <c r="H145" s="311">
        <f>C145-C144</f>
        <v>312</v>
      </c>
      <c r="I145" s="311">
        <f>C145-(D145+E145)</f>
        <v>52994</v>
      </c>
    </row>
    <row r="146" ht="22.65" customHeight="1">
      <c r="B146" s="339">
        <v>44027</v>
      </c>
      <c r="C146" s="312">
        <v>62872</v>
      </c>
      <c r="D146" s="313">
        <v>9788</v>
      </c>
      <c r="E146" s="342"/>
      <c r="F146" s="342"/>
      <c r="G146" s="313">
        <f>D146-D145</f>
        <v>1</v>
      </c>
      <c r="H146" s="313">
        <f>C146-C145</f>
        <v>91</v>
      </c>
      <c r="I146" s="313">
        <f>C146-(D146+E146)</f>
        <v>53084</v>
      </c>
    </row>
    <row r="147" ht="22.65" customHeight="1">
      <c r="B147" s="339">
        <v>44028</v>
      </c>
      <c r="C147" s="310">
        <v>63039</v>
      </c>
      <c r="D147" s="311">
        <v>9792</v>
      </c>
      <c r="E147" s="343"/>
      <c r="F147" s="343"/>
      <c r="G147" s="311">
        <f>D147-D146</f>
        <v>4</v>
      </c>
      <c r="H147" s="311">
        <f>C147-C146</f>
        <v>167</v>
      </c>
      <c r="I147" s="311">
        <f>C147-(D147+E147)</f>
        <v>53247</v>
      </c>
    </row>
    <row r="148" ht="22.65" customHeight="1">
      <c r="B148" s="339">
        <v>44029</v>
      </c>
      <c r="C148" s="312">
        <v>63238</v>
      </c>
      <c r="D148" s="313">
        <v>9795</v>
      </c>
      <c r="E148" s="342"/>
      <c r="F148" s="342"/>
      <c r="G148" s="313">
        <f>D148-D147</f>
        <v>3</v>
      </c>
      <c r="H148" s="313">
        <f>C148-C147</f>
        <v>199</v>
      </c>
      <c r="I148" s="313">
        <f>C148-(D148+E148)</f>
        <v>53443</v>
      </c>
    </row>
    <row r="149" ht="22.65" customHeight="1">
      <c r="B149" s="339">
        <v>44030</v>
      </c>
      <c r="C149" s="310">
        <v>63499</v>
      </c>
      <c r="D149" s="311">
        <v>9800</v>
      </c>
      <c r="E149" s="343"/>
      <c r="F149" s="343"/>
      <c r="G149" s="311">
        <f>D149-D148</f>
        <v>5</v>
      </c>
      <c r="H149" s="311">
        <f>C149-C148</f>
        <v>261</v>
      </c>
      <c r="I149" s="311">
        <f>C149-(D149+E149)</f>
        <v>53699</v>
      </c>
    </row>
    <row r="150" ht="22.65" customHeight="1">
      <c r="B150" s="339">
        <v>44031</v>
      </c>
      <c r="C150" s="312">
        <v>63499</v>
      </c>
      <c r="D150" s="313">
        <v>9800</v>
      </c>
      <c r="E150" s="342"/>
      <c r="F150" s="342"/>
      <c r="G150" s="313">
        <f>D150-D149</f>
        <v>0</v>
      </c>
      <c r="H150" s="313">
        <f>C150-C149</f>
        <v>0</v>
      </c>
      <c r="I150" s="313">
        <f>C150-(D150+E150)</f>
        <v>53699</v>
      </c>
    </row>
    <row r="151" ht="22.65" customHeight="1">
      <c r="B151" s="339">
        <v>44032</v>
      </c>
      <c r="C151" s="310">
        <v>63499</v>
      </c>
      <c r="D151" s="311">
        <v>9800</v>
      </c>
      <c r="E151" s="343"/>
      <c r="F151" s="343"/>
      <c r="G151" s="311">
        <f>D151-D150</f>
        <v>0</v>
      </c>
      <c r="H151" s="311">
        <f>C151-C150</f>
        <v>0</v>
      </c>
      <c r="I151" s="311">
        <f>C151-(D151+E151)</f>
        <v>53699</v>
      </c>
    </row>
    <row r="152" ht="22.65" customHeight="1">
      <c r="B152" s="339">
        <v>44033</v>
      </c>
      <c r="C152" s="312">
        <v>64094</v>
      </c>
      <c r="D152" s="313">
        <v>9805</v>
      </c>
      <c r="E152" s="342"/>
      <c r="F152" s="342"/>
      <c r="G152" s="313">
        <f>D152-D151</f>
        <v>5</v>
      </c>
      <c r="H152" s="313">
        <f>C152-C151</f>
        <v>595</v>
      </c>
      <c r="I152" s="313">
        <f>C152-(D152+E152)</f>
        <v>54289</v>
      </c>
    </row>
    <row r="153" ht="22.65" customHeight="1">
      <c r="B153" s="339">
        <v>44034</v>
      </c>
      <c r="C153" s="310">
        <v>64258</v>
      </c>
      <c r="D153" s="311">
        <v>9805</v>
      </c>
      <c r="E153" s="343"/>
      <c r="F153" s="343"/>
      <c r="G153" s="311">
        <f>D153-D152</f>
        <v>0</v>
      </c>
      <c r="H153" s="311">
        <f>C153-C152</f>
        <v>164</v>
      </c>
      <c r="I153" s="311">
        <f>C153-(D153+E153)</f>
        <v>54453</v>
      </c>
    </row>
    <row r="154" ht="22.65" customHeight="1">
      <c r="B154" s="339">
        <v>44035</v>
      </c>
      <c r="C154" s="312">
        <v>64627</v>
      </c>
      <c r="D154" s="313">
        <v>9808</v>
      </c>
      <c r="E154" s="342"/>
      <c r="F154" s="342"/>
      <c r="G154" s="313">
        <f>D154-D153</f>
        <v>3</v>
      </c>
      <c r="H154" s="313">
        <f>C154-C153</f>
        <v>369</v>
      </c>
      <c r="I154" s="313">
        <f>C154-(D154+E154)</f>
        <v>54819</v>
      </c>
    </row>
    <row r="155" ht="22.65" customHeight="1">
      <c r="B155" s="339">
        <v>44036</v>
      </c>
      <c r="C155" s="310">
        <v>64847</v>
      </c>
      <c r="D155" s="311">
        <v>9812</v>
      </c>
      <c r="E155" s="343"/>
      <c r="F155" s="343"/>
      <c r="G155" s="311">
        <f>D155-D154</f>
        <v>4</v>
      </c>
      <c r="H155" s="311">
        <f>C155-C154</f>
        <v>220</v>
      </c>
      <c r="I155" s="311">
        <f>C155-(D155+E155)</f>
        <v>55035</v>
      </c>
    </row>
    <row r="156" ht="22.65" customHeight="1">
      <c r="B156" s="339">
        <v>44037</v>
      </c>
      <c r="C156" s="312">
        <v>65199</v>
      </c>
      <c r="D156" s="313">
        <v>9817</v>
      </c>
      <c r="E156" s="342"/>
      <c r="F156" s="342"/>
      <c r="G156" s="313">
        <f>D156-D155</f>
        <v>5</v>
      </c>
      <c r="H156" s="313">
        <f>C156-C155</f>
        <v>352</v>
      </c>
      <c r="I156" s="313">
        <f>C156-(D156+E156)</f>
        <v>55382</v>
      </c>
    </row>
    <row r="157" ht="22.65" customHeight="1">
      <c r="B157" s="339">
        <v>44038</v>
      </c>
      <c r="C157" s="310">
        <v>65727</v>
      </c>
      <c r="D157" s="311">
        <v>9821</v>
      </c>
      <c r="E157" s="343"/>
      <c r="F157" s="343"/>
      <c r="G157" s="311">
        <f>D157-D156</f>
        <v>4</v>
      </c>
      <c r="H157" s="311">
        <f>C157-C156</f>
        <v>528</v>
      </c>
      <c r="I157" s="311">
        <f>C157-(D157+E157)</f>
        <v>55906</v>
      </c>
    </row>
    <row r="158" ht="22.65" customHeight="1">
      <c r="B158" s="339">
        <v>44039</v>
      </c>
      <c r="C158" s="312">
        <v>66026</v>
      </c>
      <c r="D158" s="313">
        <v>9821</v>
      </c>
      <c r="E158" s="342"/>
      <c r="F158" s="342"/>
      <c r="G158" s="313">
        <f>D158-D157</f>
        <v>0</v>
      </c>
      <c r="H158" s="313">
        <f>C158-C157</f>
        <v>299</v>
      </c>
      <c r="I158" s="313">
        <f>C158-(D158+E158)</f>
        <v>56205</v>
      </c>
    </row>
    <row r="159" ht="22.65" customHeight="1">
      <c r="B159" s="339">
        <v>44040</v>
      </c>
      <c r="C159" s="310">
        <v>66428</v>
      </c>
      <c r="D159" s="311">
        <v>9822</v>
      </c>
      <c r="E159" s="343"/>
      <c r="F159" s="343"/>
      <c r="G159" s="311">
        <f>D159-D158</f>
        <v>1</v>
      </c>
      <c r="H159" s="311">
        <f>C159-C158</f>
        <v>402</v>
      </c>
      <c r="I159" s="311">
        <f>C159-(D159+E159)</f>
        <v>56606</v>
      </c>
    </row>
    <row r="160" ht="22.65" customHeight="1">
      <c r="B160" s="339">
        <v>44041</v>
      </c>
      <c r="C160" s="312">
        <v>66662</v>
      </c>
      <c r="D160" s="313">
        <v>9833</v>
      </c>
      <c r="E160" s="342"/>
      <c r="F160" s="342"/>
      <c r="G160" s="313">
        <f>D160-D159</f>
        <v>11</v>
      </c>
      <c r="H160" s="313">
        <f>C160-C159</f>
        <v>234</v>
      </c>
      <c r="I160" s="313">
        <f>C160-(D160+E160)</f>
        <v>56829</v>
      </c>
    </row>
    <row r="161" ht="22.65" customHeight="1">
      <c r="B161" s="339">
        <v>44042</v>
      </c>
      <c r="C161" s="310">
        <v>67335</v>
      </c>
      <c r="D161" s="311">
        <v>9836</v>
      </c>
      <c r="E161" s="343"/>
      <c r="F161" s="343"/>
      <c r="G161" s="311">
        <f>D161-D160</f>
        <v>3</v>
      </c>
      <c r="H161" s="311">
        <f>C161-C160</f>
        <v>673</v>
      </c>
      <c r="I161" s="311">
        <f>C161-(D161+E161)</f>
        <v>57499</v>
      </c>
    </row>
    <row r="162" ht="22.65" customHeight="1">
      <c r="B162" s="339">
        <v>44043</v>
      </c>
      <c r="C162" s="312">
        <v>68006</v>
      </c>
      <c r="D162" s="313">
        <v>9840</v>
      </c>
      <c r="E162" s="342"/>
      <c r="F162" s="342"/>
      <c r="G162" s="313">
        <f>D162-D161</f>
        <v>4</v>
      </c>
      <c r="H162" s="313">
        <f>C162-C161</f>
        <v>671</v>
      </c>
      <c r="I162" s="313">
        <f>C162-(D162+E162)</f>
        <v>58166</v>
      </c>
    </row>
    <row r="163" ht="22.65" customHeight="1">
      <c r="B163" s="339">
        <v>44044</v>
      </c>
      <c r="C163" s="310">
        <v>68751</v>
      </c>
      <c r="D163" s="311">
        <v>9841</v>
      </c>
      <c r="E163" s="343"/>
      <c r="F163" s="343"/>
      <c r="G163" s="311">
        <f>D163-D162</f>
        <v>1</v>
      </c>
      <c r="H163" s="311">
        <f>C163-C162</f>
        <v>745</v>
      </c>
      <c r="I163" s="311">
        <f>C163-(D163+E163)</f>
        <v>58910</v>
      </c>
    </row>
    <row r="164" ht="22.65" customHeight="1">
      <c r="B164" s="339">
        <v>44045</v>
      </c>
      <c r="C164" s="312">
        <v>69402</v>
      </c>
      <c r="D164" s="313">
        <v>9845</v>
      </c>
      <c r="E164" s="342"/>
      <c r="F164" s="342"/>
      <c r="G164" s="313">
        <f>D164-D163</f>
        <v>4</v>
      </c>
      <c r="H164" s="313">
        <f>C164-C163</f>
        <v>651</v>
      </c>
      <c r="I164" s="313">
        <f>C164-(D164+E164)</f>
        <v>59557</v>
      </c>
    </row>
    <row r="165" ht="22.65" customHeight="1">
      <c r="B165" s="339">
        <v>44046</v>
      </c>
      <c r="C165" s="310">
        <v>69849</v>
      </c>
      <c r="D165" s="311">
        <v>9845</v>
      </c>
      <c r="E165" s="343"/>
      <c r="F165" s="343"/>
      <c r="G165" s="311">
        <f>D165-D164</f>
        <v>0</v>
      </c>
      <c r="H165" s="311">
        <f>C165-C164</f>
        <v>447</v>
      </c>
      <c r="I165" s="311">
        <f>C165-(D165+E165)</f>
        <v>60004</v>
      </c>
    </row>
    <row r="166" ht="22.65" customHeight="1">
      <c r="B166" s="339">
        <v>44047</v>
      </c>
      <c r="C166" s="312">
        <v>70314</v>
      </c>
      <c r="D166" s="313">
        <v>9850</v>
      </c>
      <c r="E166" s="342"/>
      <c r="F166" s="342"/>
      <c r="G166" s="313">
        <f>D166-D165</f>
        <v>5</v>
      </c>
      <c r="H166" s="313">
        <f>C166-C165</f>
        <v>465</v>
      </c>
      <c r="I166" s="313">
        <f>C166-(D166+E166)</f>
        <v>60464</v>
      </c>
    </row>
    <row r="167" ht="22.65" customHeight="1">
      <c r="B167" s="339">
        <v>44048</v>
      </c>
      <c r="C167" s="310">
        <v>70648</v>
      </c>
      <c r="D167" s="311">
        <v>9852</v>
      </c>
      <c r="E167" s="343"/>
      <c r="F167" s="343"/>
      <c r="G167" s="311">
        <f>D167-D166</f>
        <v>2</v>
      </c>
      <c r="H167" s="311">
        <f>C167-C166</f>
        <v>334</v>
      </c>
      <c r="I167" s="311">
        <f>C167-(D167+E167)</f>
        <v>60796</v>
      </c>
    </row>
    <row r="168" ht="22.65" customHeight="1">
      <c r="B168" s="339">
        <v>44049</v>
      </c>
      <c r="C168" s="312">
        <v>71158</v>
      </c>
      <c r="D168" s="313">
        <v>9859</v>
      </c>
      <c r="E168" s="342"/>
      <c r="F168" s="342"/>
      <c r="G168" s="313">
        <f>D168-D167</f>
        <v>7</v>
      </c>
      <c r="H168" s="313">
        <f>C168-C167</f>
        <v>510</v>
      </c>
      <c r="I168" s="313">
        <f>C168-(D168+E168)</f>
        <v>61299</v>
      </c>
    </row>
    <row r="169" ht="22.65" customHeight="1">
      <c r="B169" s="339">
        <v>44050</v>
      </c>
      <c r="C169" s="310">
        <v>72016</v>
      </c>
      <c r="D169" s="311">
        <v>9861</v>
      </c>
      <c r="E169" s="343"/>
      <c r="F169" s="343"/>
      <c r="G169" s="311">
        <f>D169-D168</f>
        <v>2</v>
      </c>
      <c r="H169" s="311">
        <f>C169-C168</f>
        <v>858</v>
      </c>
      <c r="I169" s="311">
        <f>C169-(D169+E169)</f>
        <v>62155</v>
      </c>
    </row>
    <row r="170" ht="22.65" customHeight="1">
      <c r="B170" s="339">
        <v>44051</v>
      </c>
      <c r="C170" s="312">
        <v>72784</v>
      </c>
      <c r="D170" s="313">
        <v>9866</v>
      </c>
      <c r="E170" s="342"/>
      <c r="F170" s="342"/>
      <c r="G170" s="313">
        <f>D170-D169</f>
        <v>5</v>
      </c>
      <c r="H170" s="313">
        <f>C170-C169</f>
        <v>768</v>
      </c>
      <c r="I170" s="313">
        <f>C170-(D170+E170)</f>
        <v>62918</v>
      </c>
    </row>
    <row r="171" ht="22.65" customHeight="1">
      <c r="B171" s="339">
        <v>44052</v>
      </c>
      <c r="C171" s="310">
        <v>73401</v>
      </c>
      <c r="D171" s="311">
        <v>9870</v>
      </c>
      <c r="E171" s="343"/>
      <c r="F171" s="343"/>
      <c r="G171" s="311">
        <f>D171-D170</f>
        <v>4</v>
      </c>
      <c r="H171" s="311">
        <f>C171-C170</f>
        <v>617</v>
      </c>
      <c r="I171" s="311">
        <f>C171-(D171+E171)</f>
        <v>63531</v>
      </c>
    </row>
    <row r="172" ht="22.65" customHeight="1">
      <c r="B172" s="339">
        <v>44053</v>
      </c>
      <c r="C172" s="312">
        <v>74152</v>
      </c>
      <c r="D172" s="313">
        <v>9872</v>
      </c>
      <c r="E172" s="342"/>
      <c r="F172" s="342"/>
      <c r="G172" s="313">
        <f>D172-D171</f>
        <v>2</v>
      </c>
      <c r="H172" s="313">
        <f>C172-C171</f>
        <v>751</v>
      </c>
      <c r="I172" s="313">
        <f>C172-(D172+E172)</f>
        <v>64280</v>
      </c>
    </row>
    <row r="173" ht="22.65" customHeight="1">
      <c r="B173" s="339">
        <v>44054</v>
      </c>
      <c r="C173" s="310">
        <v>74620</v>
      </c>
      <c r="D173" s="311">
        <v>9879</v>
      </c>
      <c r="E173" s="343"/>
      <c r="F173" s="343"/>
      <c r="G173" s="311">
        <f>D173-D172</f>
        <v>7</v>
      </c>
      <c r="H173" s="311">
        <f>C173-C172</f>
        <v>468</v>
      </c>
      <c r="I173" s="311">
        <f>C173-(D173+E173)</f>
        <v>64741</v>
      </c>
    </row>
    <row r="174" ht="22.65" customHeight="1">
      <c r="B174" s="339">
        <v>44055</v>
      </c>
      <c r="C174" s="312">
        <v>75008</v>
      </c>
      <c r="D174" s="313">
        <v>9885</v>
      </c>
      <c r="E174" s="342"/>
      <c r="F174" s="342"/>
      <c r="G174" s="313">
        <f>D174-D173</f>
        <v>6</v>
      </c>
      <c r="H174" s="313">
        <f>C174-C173</f>
        <v>388</v>
      </c>
      <c r="I174" s="313">
        <f>C174-(D174+E174)</f>
        <v>65123</v>
      </c>
    </row>
    <row r="175" ht="22.65" customHeight="1">
      <c r="B175" s="339">
        <v>44056</v>
      </c>
      <c r="C175" s="310">
        <v>75647</v>
      </c>
      <c r="D175" s="311">
        <v>9900</v>
      </c>
      <c r="E175" s="343"/>
      <c r="F175" s="343"/>
      <c r="G175" s="311">
        <f>D175-D174</f>
        <v>15</v>
      </c>
      <c r="H175" s="311">
        <f>C175-C174</f>
        <v>639</v>
      </c>
      <c r="I175" s="311">
        <f>C175-(D175+E175)</f>
        <v>65747</v>
      </c>
    </row>
    <row r="176" ht="22.65" customHeight="1">
      <c r="B176" s="339">
        <v>44057</v>
      </c>
      <c r="C176" s="312">
        <v>76191</v>
      </c>
      <c r="D176" s="313">
        <v>9916</v>
      </c>
      <c r="E176" s="342"/>
      <c r="F176" s="342"/>
      <c r="G176" s="313">
        <f>D176-D175</f>
        <v>16</v>
      </c>
      <c r="H176" s="313">
        <f>C176-C175</f>
        <v>544</v>
      </c>
      <c r="I176" s="313">
        <f>C176-(D176+E176)</f>
        <v>66275</v>
      </c>
    </row>
    <row r="177" ht="22.65" customHeight="1">
      <c r="B177" s="339">
        <v>44058</v>
      </c>
      <c r="C177" s="310">
        <v>77113</v>
      </c>
      <c r="D177" s="311">
        <v>9924</v>
      </c>
      <c r="E177" s="343"/>
      <c r="F177" s="343"/>
      <c r="G177" s="311">
        <f>D177-D176</f>
        <v>8</v>
      </c>
      <c r="H177" s="311">
        <f>C177-C176</f>
        <v>922</v>
      </c>
      <c r="I177" s="311">
        <f>C177-(D177+E177)</f>
        <v>67189</v>
      </c>
    </row>
    <row r="178" ht="22.65" customHeight="1">
      <c r="B178" s="339">
        <v>44059</v>
      </c>
      <c r="C178" s="312">
        <v>77869</v>
      </c>
      <c r="D178" s="313">
        <v>9935</v>
      </c>
      <c r="E178" s="342"/>
      <c r="F178" s="342"/>
      <c r="G178" s="313">
        <f>D178-D177</f>
        <v>11</v>
      </c>
      <c r="H178" s="313">
        <f>C178-C177</f>
        <v>756</v>
      </c>
      <c r="I178" s="313">
        <f>C178-(D178+E178)</f>
        <v>67934</v>
      </c>
    </row>
    <row r="179" ht="22.65" customHeight="1">
      <c r="B179" s="339">
        <v>44060</v>
      </c>
      <c r="C179" s="310">
        <v>78323</v>
      </c>
      <c r="D179" s="311">
        <v>9939</v>
      </c>
      <c r="E179" s="343"/>
      <c r="F179" s="343"/>
      <c r="G179" s="311">
        <f>D179-D178</f>
        <v>4</v>
      </c>
      <c r="H179" s="311">
        <f>C179-C178</f>
        <v>454</v>
      </c>
      <c r="I179" s="311">
        <f>C179-(D179+E179)</f>
        <v>68384</v>
      </c>
    </row>
    <row r="180" ht="22.65" customHeight="1">
      <c r="B180" s="339">
        <v>44061</v>
      </c>
      <c r="C180" s="312">
        <v>78534</v>
      </c>
      <c r="D180" s="313">
        <v>9944</v>
      </c>
      <c r="E180" s="342"/>
      <c r="F180" s="342"/>
      <c r="G180" s="313">
        <f>D180-D179</f>
        <v>5</v>
      </c>
      <c r="H180" s="313">
        <f>C180-C179</f>
        <v>211</v>
      </c>
      <c r="I180" s="313">
        <f>C180-(D180+E180)</f>
        <v>68590</v>
      </c>
    </row>
    <row r="181" ht="22.65" customHeight="1">
      <c r="B181" s="339">
        <v>44062</v>
      </c>
      <c r="C181" s="310">
        <v>78897</v>
      </c>
      <c r="D181" s="311">
        <v>9959</v>
      </c>
      <c r="E181" s="343"/>
      <c r="F181" s="343"/>
      <c r="G181" s="311">
        <f>D181-D180</f>
        <v>15</v>
      </c>
      <c r="H181" s="311">
        <f>C181-C180</f>
        <v>363</v>
      </c>
      <c r="I181" s="311">
        <f>C181-(D181+E181)</f>
        <v>68938</v>
      </c>
    </row>
    <row r="182" ht="22.65" customHeight="1">
      <c r="B182" s="339">
        <v>44063</v>
      </c>
      <c r="C182" s="312">
        <v>79479</v>
      </c>
      <c r="D182" s="313">
        <v>9969</v>
      </c>
      <c r="E182" s="342"/>
      <c r="F182" s="342"/>
      <c r="G182" s="313">
        <f>D182-D181</f>
        <v>10</v>
      </c>
      <c r="H182" s="313">
        <f>C182-C181</f>
        <v>582</v>
      </c>
      <c r="I182" s="313">
        <f>C182-(D182+E182)</f>
        <v>69510</v>
      </c>
    </row>
    <row r="183" ht="22.65" customHeight="1">
      <c r="B183" s="339">
        <v>44064</v>
      </c>
      <c r="C183" s="310">
        <v>80178</v>
      </c>
      <c r="D183" s="311">
        <v>9976</v>
      </c>
      <c r="E183" s="343"/>
      <c r="F183" s="343"/>
      <c r="G183" s="311">
        <f>D183-D182</f>
        <v>7</v>
      </c>
      <c r="H183" s="311">
        <f>C183-C182</f>
        <v>699</v>
      </c>
      <c r="I183" s="311">
        <f>C183-(D183+E183)</f>
        <v>70202</v>
      </c>
    </row>
    <row r="184" ht="22.65" customHeight="1">
      <c r="B184" s="339">
        <v>44065</v>
      </c>
      <c r="C184" s="312">
        <v>80894</v>
      </c>
      <c r="D184" s="313">
        <v>9985</v>
      </c>
      <c r="E184" s="342"/>
      <c r="F184" s="342"/>
      <c r="G184" s="313">
        <f>D184-D183</f>
        <v>9</v>
      </c>
      <c r="H184" s="313">
        <f>C184-C183</f>
        <v>716</v>
      </c>
      <c r="I184" s="313">
        <f>C184-(D184+E184)</f>
        <v>70909</v>
      </c>
    </row>
    <row r="185" ht="22.65" customHeight="1">
      <c r="B185" s="339">
        <v>44066</v>
      </c>
      <c r="C185" s="310">
        <v>81468</v>
      </c>
      <c r="D185" s="311">
        <v>9988</v>
      </c>
      <c r="E185" s="343"/>
      <c r="F185" s="343"/>
      <c r="G185" s="311">
        <f>D185-D184</f>
        <v>3</v>
      </c>
      <c r="H185" s="311">
        <f>C185-C184</f>
        <v>574</v>
      </c>
      <c r="I185" s="311">
        <f>C185-(D185+E185)</f>
        <v>71480</v>
      </c>
    </row>
    <row r="186" ht="22.65" customHeight="1">
      <c r="B186" s="339">
        <v>44067</v>
      </c>
      <c r="C186" s="312">
        <v>81936</v>
      </c>
      <c r="D186" s="313">
        <v>9992</v>
      </c>
      <c r="E186" s="342"/>
      <c r="F186" s="342"/>
      <c r="G186" s="313">
        <f>D186-D185</f>
        <v>4</v>
      </c>
      <c r="H186" s="313">
        <f>C186-C185</f>
        <v>468</v>
      </c>
      <c r="I186" s="313">
        <f>C186-(D186+E186)</f>
        <v>71944</v>
      </c>
    </row>
    <row r="187" ht="22.65" customHeight="1">
      <c r="B187" s="339">
        <v>44068</v>
      </c>
      <c r="C187" s="310">
        <v>82092</v>
      </c>
      <c r="D187" s="311">
        <v>9996</v>
      </c>
      <c r="E187" s="343"/>
      <c r="F187" s="343"/>
      <c r="G187" s="311">
        <f>D187-D186</f>
        <v>4</v>
      </c>
      <c r="H187" s="311">
        <f>C187-C186</f>
        <v>156</v>
      </c>
      <c r="I187" s="311">
        <f>C187-(D187+E187)</f>
        <v>72096</v>
      </c>
    </row>
    <row r="188" ht="22.65" customHeight="1">
      <c r="B188" s="339">
        <v>44069</v>
      </c>
      <c r="C188" s="312">
        <v>82447</v>
      </c>
      <c r="D188" s="313">
        <v>9878</v>
      </c>
      <c r="E188" s="342"/>
      <c r="F188" s="342"/>
      <c r="G188" s="313">
        <f>D188-D187</f>
        <v>-118</v>
      </c>
      <c r="H188" s="313">
        <f>C188-C187</f>
        <v>355</v>
      </c>
      <c r="I188" s="313">
        <f>C188-(D188+E188)</f>
        <v>72569</v>
      </c>
    </row>
    <row r="189" ht="22.65" customHeight="1">
      <c r="B189" s="339">
        <v>44070</v>
      </c>
      <c r="C189" s="310">
        <v>83030</v>
      </c>
      <c r="D189" s="311">
        <v>9879</v>
      </c>
      <c r="E189" s="343"/>
      <c r="F189" s="343"/>
      <c r="G189" s="311">
        <f>D189-D188</f>
        <v>1</v>
      </c>
      <c r="H189" s="311">
        <f>C189-C188</f>
        <v>583</v>
      </c>
      <c r="I189" s="311">
        <f>C189-(D189+E189)</f>
        <v>73151</v>
      </c>
    </row>
    <row r="190" ht="22.65" customHeight="1">
      <c r="B190" s="339">
        <v>44071</v>
      </c>
      <c r="C190" s="312">
        <v>83500</v>
      </c>
      <c r="D190" s="313">
        <v>9884</v>
      </c>
      <c r="E190" s="342"/>
      <c r="F190" s="342"/>
      <c r="G190" s="313">
        <f>D190-D189</f>
        <v>5</v>
      </c>
      <c r="H190" s="313">
        <f>C190-C189</f>
        <v>470</v>
      </c>
      <c r="I190" s="313">
        <f>C190-(D190+E190)</f>
        <v>73616</v>
      </c>
    </row>
    <row r="191" ht="22.65" customHeight="1">
      <c r="B191" s="339">
        <v>44072</v>
      </c>
      <c r="C191" s="310">
        <v>83952</v>
      </c>
      <c r="D191" s="311">
        <v>9886</v>
      </c>
      <c r="E191" s="343"/>
      <c r="F191" s="343"/>
      <c r="G191" s="311">
        <f>D191-D190</f>
        <v>2</v>
      </c>
      <c r="H191" s="311">
        <f>C191-C190</f>
        <v>452</v>
      </c>
      <c r="I191" s="311">
        <f>C191-(D191+E191)</f>
        <v>74066</v>
      </c>
    </row>
    <row r="192" ht="22.65" customHeight="1">
      <c r="B192" s="339">
        <v>44073</v>
      </c>
      <c r="C192" s="312">
        <v>84599</v>
      </c>
      <c r="D192" s="313">
        <v>9891</v>
      </c>
      <c r="E192" s="342"/>
      <c r="F192" s="342"/>
      <c r="G192" s="313">
        <f>D192-D191</f>
        <v>5</v>
      </c>
      <c r="H192" s="313">
        <f>C192-C191</f>
        <v>647</v>
      </c>
      <c r="I192" s="313">
        <f>C192-(D192+E192)</f>
        <v>74708</v>
      </c>
    </row>
    <row r="193" ht="22.65" customHeight="1">
      <c r="B193" s="339">
        <v>44074</v>
      </c>
      <c r="C193" s="310">
        <v>85042</v>
      </c>
      <c r="D193" s="311">
        <v>9894</v>
      </c>
      <c r="E193" s="343"/>
      <c r="F193" s="343"/>
      <c r="G193" s="311">
        <f>D193-D192</f>
        <v>3</v>
      </c>
      <c r="H193" s="311">
        <f>C193-C192</f>
        <v>443</v>
      </c>
      <c r="I193" s="311">
        <f>C193-(D193+E193)</f>
        <v>75148</v>
      </c>
    </row>
    <row r="194" ht="22.65" customHeight="1">
      <c r="B194" s="339">
        <v>44075</v>
      </c>
      <c r="C194" s="312">
        <v>85236</v>
      </c>
      <c r="D194" s="313">
        <v>9895</v>
      </c>
      <c r="E194" s="342"/>
      <c r="F194" s="342"/>
      <c r="G194" s="313">
        <f>D194-D193</f>
        <v>1</v>
      </c>
      <c r="H194" s="313">
        <f>C194-C193</f>
        <v>194</v>
      </c>
      <c r="I194" s="313">
        <f>C194-(D194+E194)</f>
        <v>75341</v>
      </c>
    </row>
    <row r="195" ht="22.65" customHeight="1">
      <c r="B195" s="339">
        <v>44076</v>
      </c>
      <c r="C195" s="310">
        <v>85487</v>
      </c>
      <c r="D195" s="311">
        <v>9897</v>
      </c>
      <c r="E195" s="343"/>
      <c r="F195" s="343"/>
      <c r="G195" s="311">
        <f>D195-D194</f>
        <v>2</v>
      </c>
      <c r="H195" s="311">
        <f>C195-C194</f>
        <v>251</v>
      </c>
      <c r="I195" s="311">
        <f>C195-(D195+E195)</f>
        <v>75590</v>
      </c>
    </row>
    <row r="196" ht="22.65" customHeight="1">
      <c r="B196" s="339">
        <v>44077</v>
      </c>
      <c r="C196" s="312">
        <v>85911</v>
      </c>
      <c r="D196" s="313">
        <v>9898</v>
      </c>
      <c r="E196" s="342"/>
      <c r="F196" s="342"/>
      <c r="G196" s="313">
        <f>D196-D195</f>
        <v>1</v>
      </c>
      <c r="H196" s="313">
        <f>C196-C195</f>
        <v>424</v>
      </c>
      <c r="I196" s="313">
        <f>C196-(D196+E196)</f>
        <v>76013</v>
      </c>
    </row>
    <row r="197" ht="22.65" customHeight="1">
      <c r="B197" s="339">
        <v>44078</v>
      </c>
      <c r="C197" s="310">
        <v>86544</v>
      </c>
      <c r="D197" s="311">
        <v>9899</v>
      </c>
      <c r="E197" s="343"/>
      <c r="F197" s="343"/>
      <c r="G197" s="311">
        <f>D197-D196</f>
        <v>1</v>
      </c>
      <c r="H197" s="311">
        <f>C197-C196</f>
        <v>633</v>
      </c>
      <c r="I197" s="311">
        <f>C197-(D197+E197)</f>
        <v>76645</v>
      </c>
    </row>
    <row r="198" ht="22.65" customHeight="1">
      <c r="B198" s="339">
        <v>44079</v>
      </c>
      <c r="C198" s="312">
        <v>87174</v>
      </c>
      <c r="D198" s="313">
        <v>9901</v>
      </c>
      <c r="E198" s="342"/>
      <c r="F198" s="342"/>
      <c r="G198" s="313">
        <f>D198-D197</f>
        <v>2</v>
      </c>
      <c r="H198" s="313">
        <f>C198-C197</f>
        <v>630</v>
      </c>
      <c r="I198" s="313">
        <f>C198-(D198+E198)</f>
        <v>77273</v>
      </c>
    </row>
    <row r="199" ht="22.65" customHeight="1">
      <c r="B199" s="339">
        <v>44080</v>
      </c>
      <c r="C199" s="310">
        <v>87825</v>
      </c>
      <c r="D199" s="311">
        <v>9906</v>
      </c>
      <c r="E199" s="343"/>
      <c r="F199" s="343"/>
      <c r="G199" s="311">
        <f>D199-D198</f>
        <v>5</v>
      </c>
      <c r="H199" s="311">
        <f>C199-C198</f>
        <v>651</v>
      </c>
      <c r="I199" s="311">
        <f>C199-(D199+E199)</f>
        <v>77919</v>
      </c>
    </row>
    <row r="200" ht="22.65" customHeight="1">
      <c r="B200" s="339">
        <v>44081</v>
      </c>
      <c r="C200" s="312">
        <v>88367</v>
      </c>
      <c r="D200" s="313">
        <v>9907</v>
      </c>
      <c r="E200" s="342"/>
      <c r="F200" s="342"/>
      <c r="G200" s="313">
        <f>D200-D199</f>
        <v>1</v>
      </c>
      <c r="H200" s="313">
        <f>C200-C199</f>
        <v>542</v>
      </c>
      <c r="I200" s="313">
        <f>C200-(D200+E200)</f>
        <v>78460</v>
      </c>
    </row>
    <row r="201" ht="22.65" customHeight="1">
      <c r="B201" s="339">
        <v>44082</v>
      </c>
      <c r="C201" s="310">
        <v>88769</v>
      </c>
      <c r="D201" s="311">
        <v>9909</v>
      </c>
      <c r="E201" s="343"/>
      <c r="F201" s="343"/>
      <c r="G201" s="311">
        <f>D201-D200</f>
        <v>2</v>
      </c>
      <c r="H201" s="311">
        <f>C201-C200</f>
        <v>402</v>
      </c>
      <c r="I201" s="311">
        <f>C201-(D201+E201)</f>
        <v>78860</v>
      </c>
    </row>
    <row r="202" ht="22.65" customHeight="1">
      <c r="B202" s="339">
        <v>44083</v>
      </c>
      <c r="C202" s="312">
        <v>89141</v>
      </c>
      <c r="D202" s="313">
        <v>9912</v>
      </c>
      <c r="E202" s="342"/>
      <c r="F202" s="342"/>
      <c r="G202" s="313">
        <f>D202-D201</f>
        <v>3</v>
      </c>
      <c r="H202" s="313">
        <f>C202-C201</f>
        <v>372</v>
      </c>
      <c r="I202" s="313">
        <f>C202-(D202+E202)</f>
        <v>79229</v>
      </c>
    </row>
    <row r="203" ht="22.65" customHeight="1">
      <c r="B203" s="339">
        <v>44084</v>
      </c>
      <c r="C203" s="310">
        <v>89691</v>
      </c>
      <c r="D203" s="311">
        <v>9917</v>
      </c>
      <c r="E203" s="343"/>
      <c r="F203" s="343"/>
      <c r="G203" s="311">
        <f>D203-D202</f>
        <v>5</v>
      </c>
      <c r="H203" s="311">
        <f>C203-C202</f>
        <v>550</v>
      </c>
      <c r="I203" s="311">
        <f>C203-(D203+E203)</f>
        <v>79774</v>
      </c>
    </row>
    <row r="204" ht="22.65" customHeight="1">
      <c r="B204" s="339">
        <v>44085</v>
      </c>
      <c r="C204" s="312">
        <v>90568</v>
      </c>
      <c r="D204" s="313">
        <v>9917</v>
      </c>
      <c r="E204" s="342"/>
      <c r="F204" s="342"/>
      <c r="G204" s="313">
        <f>D204-D203</f>
        <v>0</v>
      </c>
      <c r="H204" s="313">
        <f>C204-C203</f>
        <v>877</v>
      </c>
      <c r="I204" s="313">
        <f>C204-(D204+E204)</f>
        <v>80651</v>
      </c>
    </row>
    <row r="205" ht="22.65" customHeight="1">
      <c r="B205" s="339">
        <v>44086</v>
      </c>
      <c r="C205" s="310">
        <v>91537</v>
      </c>
      <c r="D205" s="311">
        <v>9919</v>
      </c>
      <c r="E205" s="343"/>
      <c r="F205" s="343"/>
      <c r="G205" s="311">
        <f>D205-D204</f>
        <v>2</v>
      </c>
      <c r="H205" s="311">
        <f>C205-C204</f>
        <v>969</v>
      </c>
      <c r="I205" s="311">
        <f>C205-(D205+E205)</f>
        <v>81618</v>
      </c>
    </row>
    <row r="206" ht="22.65" customHeight="1">
      <c r="B206" s="339">
        <v>44087</v>
      </c>
      <c r="C206" s="312">
        <v>92478</v>
      </c>
      <c r="D206" s="313">
        <v>9923</v>
      </c>
      <c r="E206" s="342"/>
      <c r="F206" s="342"/>
      <c r="G206" s="313">
        <f>D206-D205</f>
        <v>4</v>
      </c>
      <c r="H206" s="313">
        <f>C206-C205</f>
        <v>941</v>
      </c>
      <c r="I206" s="313">
        <f>C206-(D206+E206)</f>
        <v>82555</v>
      </c>
    </row>
    <row r="207" ht="22.65" customHeight="1">
      <c r="B207" s="339">
        <v>44088</v>
      </c>
      <c r="C207" s="310">
        <v>93455</v>
      </c>
      <c r="D207" s="311">
        <v>9925</v>
      </c>
      <c r="E207" s="343"/>
      <c r="F207" s="343"/>
      <c r="G207" s="311">
        <f>D207-D206</f>
        <v>2</v>
      </c>
      <c r="H207" s="311">
        <f>C207-C206</f>
        <v>977</v>
      </c>
      <c r="I207" s="311">
        <f>C207-(D207+E207)</f>
        <v>83530</v>
      </c>
    </row>
    <row r="208" ht="22.65" customHeight="1">
      <c r="B208" s="339">
        <v>44089</v>
      </c>
      <c r="C208" s="312">
        <v>94306</v>
      </c>
      <c r="D208" s="313">
        <v>9927</v>
      </c>
      <c r="E208" s="342"/>
      <c r="F208" s="342"/>
      <c r="G208" s="313">
        <f>D208-D207</f>
        <v>2</v>
      </c>
      <c r="H208" s="313">
        <f>C208-C207</f>
        <v>851</v>
      </c>
      <c r="I208" s="313">
        <f>C208-(D208+E208)</f>
        <v>84379</v>
      </c>
    </row>
    <row r="209" ht="22.65" customHeight="1">
      <c r="B209" s="339">
        <v>44090</v>
      </c>
      <c r="C209" s="310">
        <v>94795</v>
      </c>
      <c r="D209" s="311">
        <v>9930</v>
      </c>
      <c r="E209" s="343"/>
      <c r="F209" s="343"/>
      <c r="G209" s="311">
        <f>D209-D208</f>
        <v>3</v>
      </c>
      <c r="H209" s="311">
        <f>C209-C208</f>
        <v>489</v>
      </c>
      <c r="I209" s="311">
        <f>C209-(D209+E209)</f>
        <v>84865</v>
      </c>
    </row>
    <row r="210" ht="22.65" customHeight="1">
      <c r="B210" s="339">
        <v>44091</v>
      </c>
      <c r="C210" s="312">
        <v>95948</v>
      </c>
      <c r="D210" s="313">
        <v>9935</v>
      </c>
      <c r="E210" s="342"/>
      <c r="F210" s="342"/>
      <c r="G210" s="313">
        <f>D210-D209</f>
        <v>5</v>
      </c>
      <c r="H210" s="313">
        <f>C210-C209</f>
        <v>1153</v>
      </c>
      <c r="I210" s="313">
        <f>C210-(D210+E210)</f>
        <v>86013</v>
      </c>
    </row>
    <row r="211" ht="22.65" customHeight="1">
      <c r="B211" s="339">
        <v>44092</v>
      </c>
      <c r="C211" s="310">
        <v>97976</v>
      </c>
      <c r="D211" s="311">
        <v>9936</v>
      </c>
      <c r="E211" s="343"/>
      <c r="F211" s="343"/>
      <c r="G211" s="311">
        <f>D211-D210</f>
        <v>1</v>
      </c>
      <c r="H211" s="311">
        <f>C211-C210</f>
        <v>2028</v>
      </c>
      <c r="I211" s="311">
        <f>C211-(D211+E211)</f>
        <v>88040</v>
      </c>
    </row>
    <row r="212" ht="22.65" customHeight="1">
      <c r="B212" s="339">
        <v>44093</v>
      </c>
      <c r="C212" s="312">
        <v>99649</v>
      </c>
      <c r="D212" s="313">
        <v>9937</v>
      </c>
      <c r="E212" s="342"/>
      <c r="F212" s="342"/>
      <c r="G212" s="313">
        <f>D212-D211</f>
        <v>1</v>
      </c>
      <c r="H212" s="313">
        <f>C212-C211</f>
        <v>1673</v>
      </c>
      <c r="I212" s="313">
        <f>C212-(D212+E212)</f>
        <v>89712</v>
      </c>
    </row>
    <row r="213" ht="22.65" customHeight="1">
      <c r="B213" s="339">
        <v>44094</v>
      </c>
      <c r="C213" s="310">
        <v>100748</v>
      </c>
      <c r="D213" s="311">
        <v>9944</v>
      </c>
      <c r="E213" s="343"/>
      <c r="F213" s="343"/>
      <c r="G213" s="311">
        <f>D213-D212</f>
        <v>7</v>
      </c>
      <c r="H213" s="311">
        <f>C213-C212</f>
        <v>1099</v>
      </c>
      <c r="I213" s="311">
        <f>C213-(D213+E213)</f>
        <v>90804</v>
      </c>
    </row>
    <row r="214" ht="22.65" customHeight="1">
      <c r="B214" s="339">
        <v>44095</v>
      </c>
      <c r="C214" s="312">
        <v>102295</v>
      </c>
      <c r="D214" s="313">
        <v>9948</v>
      </c>
      <c r="E214" s="342"/>
      <c r="F214" s="342"/>
      <c r="G214" s="313">
        <f>D214-D213</f>
        <v>4</v>
      </c>
      <c r="H214" s="313">
        <f>C214-C213</f>
        <v>1547</v>
      </c>
      <c r="I214" s="313">
        <f>C214-(D214+E214)</f>
        <v>92347</v>
      </c>
    </row>
    <row r="215" ht="22.65" customHeight="1">
      <c r="B215" s="339">
        <v>44096</v>
      </c>
      <c r="C215" s="310">
        <v>103392</v>
      </c>
      <c r="D215" s="311">
        <v>9950</v>
      </c>
      <c r="E215" s="343"/>
      <c r="F215" s="343"/>
      <c r="G215" s="311">
        <f>D215-D214</f>
        <v>2</v>
      </c>
      <c r="H215" s="311">
        <f>C215-C214</f>
        <v>1097</v>
      </c>
      <c r="I215" s="311">
        <f>C215-(D215+E215)</f>
        <v>93442</v>
      </c>
    </row>
    <row r="216" ht="22.65" customHeight="1">
      <c r="B216" s="339">
        <v>44097</v>
      </c>
      <c r="C216" s="312">
        <v>105226</v>
      </c>
      <c r="D216" s="313">
        <v>9955</v>
      </c>
      <c r="E216" s="342"/>
      <c r="F216" s="342"/>
      <c r="G216" s="313">
        <f>D216-D215</f>
        <v>5</v>
      </c>
      <c r="H216" s="313">
        <f>C216-C215</f>
        <v>1834</v>
      </c>
      <c r="I216" s="313">
        <f>C216-(D216+E216)</f>
        <v>95271</v>
      </c>
    </row>
    <row r="217" ht="22.65" customHeight="1">
      <c r="B217" s="339">
        <v>44098</v>
      </c>
      <c r="C217" s="310">
        <v>106887</v>
      </c>
      <c r="D217" s="311">
        <v>9959</v>
      </c>
      <c r="E217" s="343"/>
      <c r="F217" s="343"/>
      <c r="G217" s="311">
        <f>D217-D216</f>
        <v>4</v>
      </c>
      <c r="H217" s="311">
        <f>C217-C216</f>
        <v>1661</v>
      </c>
      <c r="I217" s="311">
        <f>C217-(D217+E217)</f>
        <v>96928</v>
      </c>
    </row>
    <row r="218" ht="22.65" customHeight="1">
      <c r="B218" s="339">
        <v>44099</v>
      </c>
      <c r="C218" s="312">
        <v>108768</v>
      </c>
      <c r="D218" s="313">
        <v>9965</v>
      </c>
      <c r="E218" s="342"/>
      <c r="F218" s="342"/>
      <c r="G218" s="313">
        <f>D218-D217</f>
        <v>6</v>
      </c>
      <c r="H218" s="313">
        <f>C218-C217</f>
        <v>1881</v>
      </c>
      <c r="I218" s="313">
        <f>C218-(D218+E218)</f>
        <v>98803</v>
      </c>
    </row>
    <row r="219" ht="22.65" customHeight="1">
      <c r="B219" s="339">
        <v>44100</v>
      </c>
      <c r="C219" s="310">
        <v>110976</v>
      </c>
      <c r="D219" s="311">
        <v>9969</v>
      </c>
      <c r="E219" s="343"/>
      <c r="F219" s="343"/>
      <c r="G219" s="311">
        <f>D219-D218</f>
        <v>4</v>
      </c>
      <c r="H219" s="311">
        <f>C219-C218</f>
        <v>2208</v>
      </c>
      <c r="I219" s="311">
        <f>C219-(D219+E219)</f>
        <v>101007</v>
      </c>
    </row>
    <row r="220" ht="22.65" customHeight="1">
      <c r="B220" s="339">
        <v>44101</v>
      </c>
      <c r="C220" s="312">
        <v>112803</v>
      </c>
      <c r="D220" s="313">
        <v>9974</v>
      </c>
      <c r="E220" s="342"/>
      <c r="F220" s="342"/>
      <c r="G220" s="313">
        <f>D220-D219</f>
        <v>5</v>
      </c>
      <c r="H220" s="313">
        <f>C220-C219</f>
        <v>1827</v>
      </c>
      <c r="I220" s="313">
        <f>C220-(D220+E220)</f>
        <v>102829</v>
      </c>
    </row>
    <row r="221" ht="22.65" customHeight="1">
      <c r="B221" s="339">
        <v>44102</v>
      </c>
      <c r="C221" s="310">
        <v>114179</v>
      </c>
      <c r="D221" s="311">
        <v>9980</v>
      </c>
      <c r="E221" s="343"/>
      <c r="F221" s="343"/>
      <c r="G221" s="311">
        <f>D221-D220</f>
        <v>6</v>
      </c>
      <c r="H221" s="311">
        <f>C221-C220</f>
        <v>1376</v>
      </c>
      <c r="I221" s="311">
        <f>C221-(D221+E221)</f>
        <v>104199</v>
      </c>
    </row>
    <row r="222" ht="22.65" customHeight="1">
      <c r="B222" s="339">
        <v>44103</v>
      </c>
      <c r="C222" s="312">
        <v>115353</v>
      </c>
      <c r="D222" s="313">
        <v>9987</v>
      </c>
      <c r="E222" s="342"/>
      <c r="F222" s="342"/>
      <c r="G222" s="313">
        <f>D222-D221</f>
        <v>7</v>
      </c>
      <c r="H222" s="313">
        <f>C222-C221</f>
        <v>1174</v>
      </c>
      <c r="I222" s="313">
        <f>C222-(D222+E222)</f>
        <v>105366</v>
      </c>
    </row>
    <row r="223" ht="22.65" customHeight="1">
      <c r="B223" s="339">
        <v>44104</v>
      </c>
      <c r="C223" s="310">
        <v>117115</v>
      </c>
      <c r="D223" s="311">
        <v>10001</v>
      </c>
      <c r="E223" s="343"/>
      <c r="F223" s="343"/>
      <c r="G223" s="311">
        <f>D223-D222</f>
        <v>14</v>
      </c>
      <c r="H223" s="311">
        <f>C223-C222</f>
        <v>1762</v>
      </c>
      <c r="I223" s="311">
        <f>C223-(D223+E223)</f>
        <v>107114</v>
      </c>
    </row>
    <row r="224" ht="22.65" customHeight="1">
      <c r="B224" s="339">
        <v>44105</v>
      </c>
      <c r="C224" s="312">
        <v>118452</v>
      </c>
      <c r="D224" s="313">
        <v>10016</v>
      </c>
      <c r="E224" s="342"/>
      <c r="F224" s="342"/>
      <c r="G224" s="313">
        <f>D224-D223</f>
        <v>15</v>
      </c>
      <c r="H224" s="313">
        <f>C224-C223</f>
        <v>1337</v>
      </c>
      <c r="I224" s="313">
        <f>C224-(D224+E224)</f>
        <v>108436</v>
      </c>
    </row>
    <row r="225" ht="22.65" customHeight="1">
      <c r="B225" s="339">
        <v>44106</v>
      </c>
      <c r="C225" s="310">
        <v>121059</v>
      </c>
      <c r="D225" s="311">
        <v>10023</v>
      </c>
      <c r="E225" s="343"/>
      <c r="F225" s="343"/>
      <c r="G225" s="311">
        <f>D225-D224</f>
        <v>7</v>
      </c>
      <c r="H225" s="311">
        <f>C225-C224</f>
        <v>2607</v>
      </c>
      <c r="I225" s="311">
        <f>C225-(D225+E225)</f>
        <v>111036</v>
      </c>
    </row>
    <row r="226" ht="22.65" customHeight="1">
      <c r="B226" s="339">
        <v>44107</v>
      </c>
      <c r="C226" s="312">
        <v>124234</v>
      </c>
      <c r="D226" s="313">
        <v>10037</v>
      </c>
      <c r="E226" s="342"/>
      <c r="F226" s="342"/>
      <c r="G226" s="313">
        <f>D226-D225</f>
        <v>14</v>
      </c>
      <c r="H226" s="313">
        <f>C226-C225</f>
        <v>3175</v>
      </c>
      <c r="I226" s="313">
        <f>C226-(D226+E226)</f>
        <v>114197</v>
      </c>
    </row>
    <row r="227" ht="22.65" customHeight="1">
      <c r="B227" s="339">
        <v>44108</v>
      </c>
      <c r="C227" s="310">
        <v>127623</v>
      </c>
      <c r="D227" s="311">
        <v>10044</v>
      </c>
      <c r="E227" s="343"/>
      <c r="F227" s="343"/>
      <c r="G227" s="311">
        <f>D227-D226</f>
        <v>7</v>
      </c>
      <c r="H227" s="311">
        <f>C227-C226</f>
        <v>3389</v>
      </c>
      <c r="I227" s="311">
        <f>C227-(D227+E227)</f>
        <v>117579</v>
      </c>
    </row>
    <row r="228" ht="22.65" customHeight="1">
      <c r="B228" s="339">
        <v>44109</v>
      </c>
      <c r="C228" s="312">
        <v>130235</v>
      </c>
      <c r="D228" s="313">
        <v>10064</v>
      </c>
      <c r="E228" s="342"/>
      <c r="F228" s="342"/>
      <c r="G228" s="313">
        <f>D228-D227</f>
        <v>20</v>
      </c>
      <c r="H228" s="313">
        <f>C228-C227</f>
        <v>2612</v>
      </c>
      <c r="I228" s="313">
        <f>C228-(D228+E228)</f>
        <v>120171</v>
      </c>
    </row>
    <row r="229" ht="22.65" customHeight="1">
      <c r="B229" s="339">
        <v>44110</v>
      </c>
      <c r="C229" s="310">
        <v>132203</v>
      </c>
      <c r="D229" s="311">
        <v>10078</v>
      </c>
      <c r="E229" s="343"/>
      <c r="F229" s="343"/>
      <c r="G229" s="311">
        <f>D229-D228</f>
        <v>14</v>
      </c>
      <c r="H229" s="311">
        <f>C229-C228</f>
        <v>1968</v>
      </c>
      <c r="I229" s="311">
        <f>C229-(D229+E229)</f>
        <v>122125</v>
      </c>
    </row>
    <row r="230" ht="22.65" customHeight="1">
      <c r="B230" s="339">
        <v>44111</v>
      </c>
      <c r="C230" s="312">
        <v>134291</v>
      </c>
      <c r="D230" s="313">
        <v>10092</v>
      </c>
      <c r="E230" s="342"/>
      <c r="F230" s="342"/>
      <c r="G230" s="313">
        <f>D230-D229</f>
        <v>14</v>
      </c>
      <c r="H230" s="313">
        <f>C230-C229</f>
        <v>2088</v>
      </c>
      <c r="I230" s="313">
        <f>C230-(D230+E230)</f>
        <v>124199</v>
      </c>
    </row>
    <row r="231" ht="22.65" customHeight="1">
      <c r="B231" s="339">
        <v>44112</v>
      </c>
      <c r="C231" s="310">
        <v>137868</v>
      </c>
      <c r="D231" s="311">
        <v>10108</v>
      </c>
      <c r="E231" s="343"/>
      <c r="F231" s="343"/>
      <c r="G231" s="311">
        <f>D231-D230</f>
        <v>16</v>
      </c>
      <c r="H231" s="311">
        <f>C231-C230</f>
        <v>3577</v>
      </c>
      <c r="I231" s="311">
        <f>C231-(D231+E231)</f>
        <v>127760</v>
      </c>
    </row>
    <row r="232" ht="22.65" customHeight="1">
      <c r="B232" s="339">
        <v>44113</v>
      </c>
      <c r="C232" s="312">
        <v>143596</v>
      </c>
      <c r="D232" s="313">
        <v>10126</v>
      </c>
      <c r="E232" s="342"/>
      <c r="F232" s="342"/>
      <c r="G232" s="313">
        <f>D232-D231</f>
        <v>18</v>
      </c>
      <c r="H232" s="313">
        <f>C232-C231</f>
        <v>5728</v>
      </c>
      <c r="I232" s="313">
        <f>C232-(D232+E232)</f>
        <v>133470</v>
      </c>
    </row>
    <row r="233" ht="22.65" customHeight="1">
      <c r="B233" s="339">
        <v>44114</v>
      </c>
      <c r="C233" s="310">
        <v>148981</v>
      </c>
      <c r="D233" s="311">
        <v>10151</v>
      </c>
      <c r="E233" s="343"/>
      <c r="F233" s="343"/>
      <c r="G233" s="311">
        <f>D233-D232</f>
        <v>25</v>
      </c>
      <c r="H233" s="311">
        <f>C233-C232</f>
        <v>5385</v>
      </c>
      <c r="I233" s="311">
        <f>C233-(D233+E233)</f>
        <v>138830</v>
      </c>
    </row>
    <row r="234" ht="22.65" customHeight="1">
      <c r="B234" s="339">
        <v>44115</v>
      </c>
      <c r="C234" s="312">
        <v>156931</v>
      </c>
      <c r="D234" s="313">
        <v>10175</v>
      </c>
      <c r="E234" s="342"/>
      <c r="F234" s="342"/>
      <c r="G234" s="313">
        <f>D234-D233</f>
        <v>24</v>
      </c>
      <c r="H234" s="313">
        <f>C234-C233</f>
        <v>7950</v>
      </c>
      <c r="I234" s="313">
        <f>C234-(D234+E234)</f>
        <v>146756</v>
      </c>
    </row>
    <row r="235" ht="22.65" customHeight="1">
      <c r="B235" s="339">
        <v>44116</v>
      </c>
      <c r="C235" s="310">
        <v>162258</v>
      </c>
      <c r="D235" s="311">
        <v>10191</v>
      </c>
      <c r="E235" s="343"/>
      <c r="F235" s="343"/>
      <c r="G235" s="311">
        <f>D235-D234</f>
        <v>16</v>
      </c>
      <c r="H235" s="311">
        <f>C235-C234</f>
        <v>5327</v>
      </c>
      <c r="I235" s="311">
        <f>C235-(D235+E235)</f>
        <v>152067</v>
      </c>
    </row>
    <row r="236" ht="22.65" customHeight="1">
      <c r="B236" s="339">
        <v>44117</v>
      </c>
      <c r="C236" s="312">
        <v>165880</v>
      </c>
      <c r="D236" s="313">
        <v>10211</v>
      </c>
      <c r="E236" s="342"/>
      <c r="F236" s="342"/>
      <c r="G236" s="313">
        <f>D236-D235</f>
        <v>20</v>
      </c>
      <c r="H236" s="313">
        <f>C236-C235</f>
        <v>3622</v>
      </c>
      <c r="I236" s="313">
        <f>C236-(D236+E236)</f>
        <v>155669</v>
      </c>
    </row>
    <row r="237" ht="22.65" customHeight="1">
      <c r="B237" s="339">
        <v>44118</v>
      </c>
      <c r="C237" s="310">
        <v>173240</v>
      </c>
      <c r="D237" s="311">
        <v>10244</v>
      </c>
      <c r="E237" s="343"/>
      <c r="F237" s="343"/>
      <c r="G237" s="311">
        <f>D237-D236</f>
        <v>33</v>
      </c>
      <c r="H237" s="311">
        <f>C237-C236</f>
        <v>7360</v>
      </c>
      <c r="I237" s="311">
        <f>C237-(D237+E237)</f>
        <v>162996</v>
      </c>
    </row>
    <row r="238" ht="22.65" customHeight="1">
      <c r="B238" s="339">
        <v>44119</v>
      </c>
      <c r="C238" s="312">
        <v>181511</v>
      </c>
      <c r="D238" s="313">
        <v>10278</v>
      </c>
      <c r="E238" s="342"/>
      <c r="F238" s="342"/>
      <c r="G238" s="313">
        <f>D238-D237</f>
        <v>34</v>
      </c>
      <c r="H238" s="313">
        <f>C238-C237</f>
        <v>8271</v>
      </c>
      <c r="I238" s="313">
        <f>C238-(D238+E238)</f>
        <v>171233</v>
      </c>
    </row>
    <row r="239" ht="22.65" customHeight="1">
      <c r="B239" s="339">
        <v>44120</v>
      </c>
      <c r="C239" s="310">
        <v>191959</v>
      </c>
      <c r="D239" s="311">
        <v>10327</v>
      </c>
      <c r="E239" s="343"/>
      <c r="F239" s="343"/>
      <c r="G239" s="311">
        <f>D239-D238</f>
        <v>49</v>
      </c>
      <c r="H239" s="311">
        <f>C239-C238</f>
        <v>10448</v>
      </c>
      <c r="I239" s="311">
        <f>C239-(D239+E239)</f>
        <v>181632</v>
      </c>
    </row>
    <row r="240" ht="22.65" customHeight="1">
      <c r="B240" s="339">
        <v>44121</v>
      </c>
      <c r="C240" s="312">
        <v>202151</v>
      </c>
      <c r="D240" s="313">
        <v>10359</v>
      </c>
      <c r="E240" s="342"/>
      <c r="F240" s="342"/>
      <c r="G240" s="313">
        <f>D240-D239</f>
        <v>32</v>
      </c>
      <c r="H240" s="313">
        <f>C240-C239</f>
        <v>10192</v>
      </c>
      <c r="I240" s="313">
        <f>C240-(D240+E240)</f>
        <v>191792</v>
      </c>
    </row>
    <row r="241" ht="22.65" customHeight="1">
      <c r="B241" s="339">
        <v>44122</v>
      </c>
      <c r="C241" s="310">
        <v>213115</v>
      </c>
      <c r="D241" s="311">
        <v>10392</v>
      </c>
      <c r="E241" s="343"/>
      <c r="F241" s="343"/>
      <c r="G241" s="311">
        <f>D241-D240</f>
        <v>33</v>
      </c>
      <c r="H241" s="311">
        <f>C241-C240</f>
        <v>10964</v>
      </c>
      <c r="I241" s="311">
        <f>C241-(D241+E241)</f>
        <v>202723</v>
      </c>
    </row>
    <row r="242" ht="22.65" customHeight="1">
      <c r="B242" s="339">
        <v>44123</v>
      </c>
      <c r="C242" s="312">
        <v>222253</v>
      </c>
      <c r="D242" s="313">
        <v>10413</v>
      </c>
      <c r="E242" s="342"/>
      <c r="F242" s="342"/>
      <c r="G242" s="313">
        <f>D242-D241</f>
        <v>21</v>
      </c>
      <c r="H242" s="313">
        <f>C242-C241</f>
        <v>9138</v>
      </c>
      <c r="I242" s="313">
        <f>C242-(D242+E242)</f>
        <v>211840</v>
      </c>
    </row>
    <row r="243" ht="22.65" customHeight="1">
      <c r="B243" s="339">
        <v>44124</v>
      </c>
      <c r="C243" s="310">
        <v>230480</v>
      </c>
      <c r="D243" s="311">
        <v>10443</v>
      </c>
      <c r="E243" s="343"/>
      <c r="F243" s="343"/>
      <c r="G243" s="311">
        <f>D243-D242</f>
        <v>30</v>
      </c>
      <c r="H243" s="311">
        <f>C243-C242</f>
        <v>8227</v>
      </c>
      <c r="I243" s="311">
        <f>C243-(D243+E243)</f>
        <v>220037</v>
      </c>
    </row>
    <row r="244" ht="22.65" customHeight="1">
      <c r="B244" s="339">
        <v>44125</v>
      </c>
      <c r="C244" s="312">
        <v>240159</v>
      </c>
      <c r="D244" s="313">
        <v>10489</v>
      </c>
      <c r="E244" s="342"/>
      <c r="F244" s="342"/>
      <c r="G244" s="313">
        <f>D244-D243</f>
        <v>46</v>
      </c>
      <c r="H244" s="313">
        <f>C244-C243</f>
        <v>9679</v>
      </c>
      <c r="I244" s="313">
        <f>C244-(D244+E244)</f>
        <v>229670</v>
      </c>
    </row>
    <row r="245" ht="22.65" customHeight="1">
      <c r="B245" s="339">
        <v>44126</v>
      </c>
      <c r="C245" s="310">
        <v>253386</v>
      </c>
      <c r="D245" s="311">
        <v>10539</v>
      </c>
      <c r="E245" s="343"/>
      <c r="F245" s="343"/>
      <c r="G245" s="311">
        <f>D245-D244</f>
        <v>50</v>
      </c>
      <c r="H245" s="311">
        <f>C245-C244</f>
        <v>13227</v>
      </c>
      <c r="I245" s="311">
        <f>C245-(D245+E245)</f>
        <v>242847</v>
      </c>
    </row>
    <row r="246" ht="22.65" customHeight="1">
      <c r="B246" s="339">
        <v>44127</v>
      </c>
      <c r="C246" s="312">
        <v>270132</v>
      </c>
      <c r="D246" s="313">
        <v>10588</v>
      </c>
      <c r="E246" s="342"/>
      <c r="F246" s="342"/>
      <c r="G246" s="313">
        <f>D246-D245</f>
        <v>49</v>
      </c>
      <c r="H246" s="313">
        <f>C246-C245</f>
        <v>16746</v>
      </c>
      <c r="I246" s="313">
        <f>C246-(D246+E246)</f>
        <v>259544</v>
      </c>
    </row>
    <row r="247" ht="22.65" customHeight="1">
      <c r="B247" s="339">
        <v>44128</v>
      </c>
      <c r="C247" s="310">
        <v>287700</v>
      </c>
      <c r="D247" s="311">
        <v>10658</v>
      </c>
      <c r="E247" s="343"/>
      <c r="F247" s="343"/>
      <c r="G247" s="311">
        <f>D247-D246</f>
        <v>70</v>
      </c>
      <c r="H247" s="311">
        <f>C247-C246</f>
        <v>17568</v>
      </c>
      <c r="I247" s="311">
        <f>C247-(D247+E247)</f>
        <v>277042</v>
      </c>
    </row>
    <row r="248" ht="22.65" customHeight="1">
      <c r="B248" s="339">
        <v>44129</v>
      </c>
      <c r="C248" s="312">
        <v>305409</v>
      </c>
      <c r="D248" s="313">
        <v>10737</v>
      </c>
      <c r="E248" s="342"/>
      <c r="F248" s="342"/>
      <c r="G248" s="313">
        <f>D248-D247</f>
        <v>79</v>
      </c>
      <c r="H248" s="313">
        <f>C248-C247</f>
        <v>17709</v>
      </c>
      <c r="I248" s="313">
        <f>C248-(D248+E248)</f>
        <v>294672</v>
      </c>
    </row>
    <row r="249" ht="22.65" customHeight="1">
      <c r="B249" s="339">
        <v>44130</v>
      </c>
      <c r="C249" s="310">
        <v>321031</v>
      </c>
      <c r="D249" s="311">
        <v>10810</v>
      </c>
      <c r="E249" s="343"/>
      <c r="F249" s="343"/>
      <c r="G249" s="311">
        <f>D249-D248</f>
        <v>73</v>
      </c>
      <c r="H249" s="311">
        <f>C249-C248</f>
        <v>15622</v>
      </c>
      <c r="I249" s="311">
        <f>C249-(D249+E249)</f>
        <v>310221</v>
      </c>
    </row>
    <row r="250" ht="22.65" customHeight="1">
      <c r="B250" s="339">
        <v>44131</v>
      </c>
      <c r="C250" s="312">
        <v>333718</v>
      </c>
      <c r="D250" s="313">
        <v>10899</v>
      </c>
      <c r="E250" s="342"/>
      <c r="F250" s="342"/>
      <c r="G250" s="313">
        <f>D250-D249</f>
        <v>89</v>
      </c>
      <c r="H250" s="313">
        <f>C250-C249</f>
        <v>12687</v>
      </c>
      <c r="I250" s="313">
        <f>C250-(D250+E250)</f>
        <v>322819</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