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erinmccaffrey/Desktop/MIBIProjects/Human_ATB_paper-cohort/all-fields/denoised/granulomaCohort_allData/"/>
    </mc:Choice>
  </mc:AlternateContent>
  <xr:revisionPtr revIDLastSave="0" documentId="8_{01A66A08-301D-2344-8047-B078D371F6E9}" xr6:coauthVersionLast="43" xr6:coauthVersionMax="43" xr10:uidLastSave="{00000000-0000-0000-0000-000000000000}"/>
  <bookViews>
    <workbookView xWindow="12100" yWindow="2480" windowWidth="26380" windowHeight="23760" xr2:uid="{0D234F11-5EDC-424F-A279-891897D8F284}"/>
  </bookViews>
  <sheets>
    <sheet name="Round 1" sheetId="1" r:id="rId1"/>
    <sheet name="TA410_s1_restai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8" i="2" l="1"/>
  <c r="I3" i="2"/>
  <c r="I52" i="2"/>
  <c r="I51" i="2"/>
  <c r="I50" i="2"/>
  <c r="I49" i="2"/>
  <c r="I47"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55" i="2" l="1"/>
  <c r="I56" i="2" s="1"/>
  <c r="I40" i="2"/>
  <c r="I41" i="2" s="1"/>
  <c r="I6" i="1"/>
  <c r="I5" i="1"/>
  <c r="I47" i="1"/>
  <c r="I55" i="1" s="1"/>
  <c r="I56" i="1" s="1"/>
  <c r="I48" i="1"/>
  <c r="I49" i="1"/>
  <c r="I50" i="1"/>
  <c r="I51" i="1"/>
  <c r="I52" i="1"/>
  <c r="I3" i="1" l="1"/>
  <c r="I4"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40" i="1" l="1"/>
  <c r="I41" i="1" s="1"/>
</calcChain>
</file>

<file path=xl/sharedStrings.xml><?xml version="1.0" encoding="utf-8"?>
<sst xmlns="http://schemas.openxmlformats.org/spreadsheetml/2006/main" count="306" uniqueCount="142">
  <si>
    <t>Day 1 Panel</t>
  </si>
  <si>
    <t>Target</t>
  </si>
  <si>
    <t>Clone</t>
  </si>
  <si>
    <t>Channel</t>
  </si>
  <si>
    <t xml:space="preserve">Batch </t>
  </si>
  <si>
    <t>Conjugate ID</t>
  </si>
  <si>
    <t>Stock (ug/mL)</t>
  </si>
  <si>
    <t>Rec Titer</t>
  </si>
  <si>
    <t>Volume</t>
  </si>
  <si>
    <t>Check Box</t>
  </si>
  <si>
    <t>Collagen-1</t>
  </si>
  <si>
    <t>EPR7785</t>
  </si>
  <si>
    <t>141Pr</t>
  </si>
  <si>
    <t>142Nd</t>
  </si>
  <si>
    <t>CD4</t>
  </si>
  <si>
    <t>EPR6855</t>
  </si>
  <si>
    <t>143Nd</t>
  </si>
  <si>
    <t>CD14</t>
  </si>
  <si>
    <t>D7A2T</t>
  </si>
  <si>
    <t>144Nd</t>
  </si>
  <si>
    <t>CD56</t>
  </si>
  <si>
    <t>MRQ-42</t>
  </si>
  <si>
    <t>145Nd</t>
  </si>
  <si>
    <t>Foxp3</t>
  </si>
  <si>
    <t>236A/E7</t>
  </si>
  <si>
    <t>146Nd</t>
  </si>
  <si>
    <t>PD1</t>
  </si>
  <si>
    <t>D4W2J</t>
  </si>
  <si>
    <t>147Sm</t>
  </si>
  <si>
    <t>CD31</t>
  </si>
  <si>
    <t>EP3095</t>
  </si>
  <si>
    <t>148Nd</t>
  </si>
  <si>
    <t>PD-L1-biotin</t>
  </si>
  <si>
    <t>E1L3N</t>
  </si>
  <si>
    <t>149Sm</t>
  </si>
  <si>
    <t>na</t>
  </si>
  <si>
    <t>E-Cadherin</t>
  </si>
  <si>
    <t>EP700Y</t>
  </si>
  <si>
    <t>150Nd</t>
  </si>
  <si>
    <t>Ki67</t>
  </si>
  <si>
    <t>8D5</t>
  </si>
  <si>
    <t>151Eu</t>
  </si>
  <si>
    <t>CD209/DC-SIGN</t>
  </si>
  <si>
    <t>DCN46</t>
  </si>
  <si>
    <t>152Sm</t>
  </si>
  <si>
    <t>CD206</t>
  </si>
  <si>
    <t>E2L9N</t>
  </si>
  <si>
    <t>153Eu</t>
  </si>
  <si>
    <t>gdTCR</t>
  </si>
  <si>
    <t>H-41</t>
  </si>
  <si>
    <t>154Sm</t>
  </si>
  <si>
    <t>iNOS</t>
  </si>
  <si>
    <t>SP126</t>
  </si>
  <si>
    <t>155Gd</t>
  </si>
  <si>
    <t>CD68</t>
  </si>
  <si>
    <t>D4B9C</t>
  </si>
  <si>
    <t>156Gd</t>
  </si>
  <si>
    <t>CD36</t>
  </si>
  <si>
    <t>D8L9T</t>
  </si>
  <si>
    <t>157Gd</t>
  </si>
  <si>
    <t>CD8</t>
  </si>
  <si>
    <t>C8/144B</t>
  </si>
  <si>
    <t>158Gd</t>
  </si>
  <si>
    <t>CD3</t>
  </si>
  <si>
    <t>D7A6E</t>
  </si>
  <si>
    <t>159Tb</t>
  </si>
  <si>
    <t>IDO</t>
  </si>
  <si>
    <t>SP260</t>
  </si>
  <si>
    <t>160Gd</t>
  </si>
  <si>
    <t>CD11c</t>
  </si>
  <si>
    <t>EP1347Y</t>
  </si>
  <si>
    <t>161Dy</t>
  </si>
  <si>
    <t>Arginase-1</t>
  </si>
  <si>
    <t>EPR6672B</t>
  </si>
  <si>
    <t>162Dy</t>
  </si>
  <si>
    <t>CD163</t>
  </si>
  <si>
    <t>D5U1J</t>
  </si>
  <si>
    <t>163Dy</t>
  </si>
  <si>
    <t>CD20</t>
  </si>
  <si>
    <t>L26</t>
  </si>
  <si>
    <t>164Er</t>
  </si>
  <si>
    <t>CD16</t>
  </si>
  <si>
    <t>D1N9L</t>
  </si>
  <si>
    <t>165Ho</t>
  </si>
  <si>
    <t>IFNg</t>
  </si>
  <si>
    <t>IFNG/466</t>
  </si>
  <si>
    <t>166Er</t>
  </si>
  <si>
    <t>HLA-DR-DQ-DP</t>
  </si>
  <si>
    <t>CR3/43</t>
  </si>
  <si>
    <t>167Er</t>
  </si>
  <si>
    <t>CD11b</t>
  </si>
  <si>
    <t>EP1345Y</t>
  </si>
  <si>
    <t>168Er</t>
  </si>
  <si>
    <t>CD45</t>
  </si>
  <si>
    <t>D9M8I</t>
  </si>
  <si>
    <t>169Tm</t>
  </si>
  <si>
    <t>H3K9Ac</t>
  </si>
  <si>
    <t>C5B11</t>
  </si>
  <si>
    <t>170Er</t>
  </si>
  <si>
    <t>Keratin (pan)</t>
  </si>
  <si>
    <t>AE1/AE3</t>
  </si>
  <si>
    <t>171Yb</t>
  </si>
  <si>
    <t>CD103</t>
  </si>
  <si>
    <t>EPR4166(2)</t>
  </si>
  <si>
    <t>172Yb</t>
  </si>
  <si>
    <t>MPO</t>
  </si>
  <si>
    <t>polyclonal</t>
  </si>
  <si>
    <t>174Yb</t>
  </si>
  <si>
    <t>N+/K+ATPase</t>
  </si>
  <si>
    <t>EP1845Y</t>
  </si>
  <si>
    <t>175Lu</t>
  </si>
  <si>
    <t>HLA Class I</t>
  </si>
  <si>
    <t>EMR8-5</t>
  </si>
  <si>
    <t>176Yb</t>
  </si>
  <si>
    <t>Day 2 Panel</t>
  </si>
  <si>
    <t>HH3</t>
  </si>
  <si>
    <t>D1H2</t>
  </si>
  <si>
    <t>89Y</t>
  </si>
  <si>
    <t>Vimentin</t>
  </si>
  <si>
    <t>113In</t>
  </si>
  <si>
    <t>SMA</t>
  </si>
  <si>
    <t>SP171</t>
  </si>
  <si>
    <t>115In</t>
  </si>
  <si>
    <t>biotin</t>
  </si>
  <si>
    <t>1D4-C5</t>
  </si>
  <si>
    <t>Chymase</t>
  </si>
  <si>
    <t>EPR13136</t>
  </si>
  <si>
    <t>173Yb</t>
  </si>
  <si>
    <t>Tryptase</t>
  </si>
  <si>
    <t>EPR9522</t>
  </si>
  <si>
    <t>Lag3</t>
  </si>
  <si>
    <t>17B4</t>
  </si>
  <si>
    <t>Total Volume</t>
  </si>
  <si>
    <t xml:space="preserve">Volume </t>
  </si>
  <si>
    <t>Volume Ab</t>
  </si>
  <si>
    <t>Volume 3% NDS</t>
  </si>
  <si>
    <t>D21H3</t>
  </si>
  <si>
    <t>D6U1J</t>
  </si>
  <si>
    <t>Comments</t>
  </si>
  <si>
    <t>From lyophilized stock</t>
  </si>
  <si>
    <t>Negative in all controls, removed from analysis</t>
  </si>
  <si>
    <t>In some FOVs colocalizes with macrophage markers. Checked for CD206 +1 spillover and while some regions look like they overlay with CD206, not all CD206 bright regions show signal on 154 Sm so unsure if spillover. Did not subtract, but set stringent criteria for gdT cell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</si>
</sst>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font>
    <font>
      <sz val="12"/>
      <color rgb="FFC00000"/>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43">
    <xf numFmtId="0" fontId="0" fillId="0" borderId="0" xfId="0"/>
    <xf numFmtId="0" fontId="2" fillId="0" borderId="0" xfId="0" applyFont="1"/>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wrapText="1"/>
    </xf>
    <xf numFmtId="0" fontId="2" fillId="0" borderId="4" xfId="0" applyFont="1" applyFill="1" applyBorder="1" applyAlignment="1">
      <alignment horizontal="left" vertical="center"/>
    </xf>
    <xf numFmtId="0" fontId="0" fillId="0" borderId="4" xfId="0" applyFont="1" applyFill="1" applyBorder="1" applyAlignment="1">
      <alignment horizontal="left" vertical="center"/>
    </xf>
    <xf numFmtId="15" fontId="0" fillId="0" borderId="4" xfId="0" applyNumberFormat="1" applyFont="1" applyFill="1" applyBorder="1" applyAlignment="1">
      <alignment horizontal="left" vertical="center"/>
    </xf>
    <xf numFmtId="0" fontId="0" fillId="0" borderId="4" xfId="0" applyFont="1" applyFill="1" applyBorder="1" applyAlignment="1">
      <alignment horizontal="left" vertical="center" wrapText="1"/>
    </xf>
    <xf numFmtId="2" fontId="2" fillId="2" borderId="5" xfId="0" applyNumberFormat="1" applyFont="1" applyFill="1" applyBorder="1" applyAlignment="1">
      <alignment horizontal="left" vertical="center" wrapText="1"/>
    </xf>
    <xf numFmtId="2" fontId="0" fillId="0" borderId="4" xfId="0" applyNumberFormat="1" applyFont="1" applyFill="1" applyBorder="1" applyAlignment="1">
      <alignment horizontal="left" vertical="center" wrapText="1"/>
    </xf>
    <xf numFmtId="2" fontId="2" fillId="0" borderId="4" xfId="0" applyNumberFormat="1" applyFont="1" applyFill="1" applyBorder="1" applyAlignment="1">
      <alignment horizontal="left" vertical="center" wrapText="1"/>
    </xf>
    <xf numFmtId="0" fontId="0" fillId="0" borderId="4" xfId="0" applyFont="1" applyFill="1" applyBorder="1" applyAlignment="1">
      <alignment horizontal="left"/>
    </xf>
    <xf numFmtId="2" fontId="2" fillId="2" borderId="5" xfId="0" applyNumberFormat="1" applyFont="1" applyFill="1" applyBorder="1" applyAlignment="1">
      <alignment horizontal="left"/>
    </xf>
    <xf numFmtId="0" fontId="2" fillId="0" borderId="4" xfId="0" applyFont="1" applyFill="1" applyBorder="1" applyAlignment="1">
      <alignment horizontal="left"/>
    </xf>
    <xf numFmtId="15" fontId="0" fillId="0" borderId="4" xfId="0" applyNumberFormat="1" applyFont="1" applyFill="1" applyBorder="1" applyAlignment="1">
      <alignment horizontal="left"/>
    </xf>
    <xf numFmtId="0" fontId="2" fillId="0" borderId="0" xfId="0" applyFont="1" applyFill="1" applyBorder="1" applyAlignment="1">
      <alignment horizontal="center" vertical="center"/>
    </xf>
    <xf numFmtId="0" fontId="0" fillId="0" borderId="0" xfId="0" applyFont="1" applyFill="1" applyBorder="1" applyAlignment="1">
      <alignment horizontal="center" vertical="center"/>
    </xf>
    <xf numFmtId="15"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wrapText="1"/>
    </xf>
    <xf numFmtId="2" fontId="0" fillId="0" borderId="0" xfId="0" applyNumberFormat="1" applyFont="1" applyFill="1" applyBorder="1" applyAlignment="1">
      <alignment horizontal="center" vertical="center" wrapText="1"/>
    </xf>
    <xf numFmtId="2" fontId="0" fillId="0" borderId="0" xfId="0" applyNumberFormat="1" applyFill="1" applyBorder="1"/>
    <xf numFmtId="0" fontId="2" fillId="0" borderId="4" xfId="0" applyFont="1" applyFill="1" applyBorder="1" applyAlignment="1">
      <alignment vertical="center"/>
    </xf>
    <xf numFmtId="0" fontId="0" fillId="0" borderId="4" xfId="0" applyFont="1" applyFill="1" applyBorder="1" applyAlignment="1">
      <alignment vertical="center"/>
    </xf>
    <xf numFmtId="15" fontId="0" fillId="0" borderId="4" xfId="0" applyNumberFormat="1" applyFont="1" applyFill="1" applyBorder="1" applyAlignment="1">
      <alignment vertical="center"/>
    </xf>
    <xf numFmtId="0" fontId="0" fillId="0" borderId="4" xfId="0" applyFont="1" applyFill="1" applyBorder="1" applyAlignment="1">
      <alignment vertical="center" wrapText="1"/>
    </xf>
    <xf numFmtId="2" fontId="2" fillId="2" borderId="5" xfId="0" applyNumberFormat="1" applyFont="1" applyFill="1" applyBorder="1" applyAlignment="1">
      <alignment vertical="center" wrapText="1"/>
    </xf>
    <xf numFmtId="2" fontId="0" fillId="0" borderId="4" xfId="0" applyNumberFormat="1" applyFont="1" applyFill="1" applyBorder="1" applyAlignment="1">
      <alignment vertical="center" wrapText="1"/>
    </xf>
    <xf numFmtId="0" fontId="1" fillId="0" borderId="4" xfId="0" applyNumberFormat="1" applyFont="1" applyFill="1" applyBorder="1" applyAlignment="1">
      <alignment vertical="center" wrapText="1"/>
    </xf>
    <xf numFmtId="0" fontId="0" fillId="0" borderId="4" xfId="0" applyFill="1" applyBorder="1" applyAlignment="1"/>
    <xf numFmtId="0" fontId="0" fillId="0" borderId="0" xfId="0" applyFill="1" applyBorder="1"/>
    <xf numFmtId="0" fontId="2" fillId="3" borderId="4" xfId="0" applyFont="1" applyFill="1" applyBorder="1" applyAlignment="1">
      <alignment horizontal="left" vertical="center"/>
    </xf>
    <xf numFmtId="0" fontId="0" fillId="3" borderId="4" xfId="0" applyFont="1" applyFill="1" applyBorder="1" applyAlignment="1">
      <alignment horizontal="left" vertical="center" wrapText="1"/>
    </xf>
    <xf numFmtId="0" fontId="2" fillId="3" borderId="4" xfId="0" applyFont="1" applyFill="1" applyBorder="1" applyAlignment="1">
      <alignment horizontal="left"/>
    </xf>
    <xf numFmtId="0" fontId="2" fillId="3" borderId="4" xfId="0" applyFont="1" applyFill="1" applyBorder="1" applyAlignment="1">
      <alignment vertical="center"/>
    </xf>
    <xf numFmtId="0" fontId="0" fillId="3" borderId="4" xfId="0" applyFont="1" applyFill="1" applyBorder="1" applyAlignment="1">
      <alignment vertical="center" wrapText="1"/>
    </xf>
    <xf numFmtId="0" fontId="0" fillId="0" borderId="0" xfId="0" applyAlignment="1"/>
    <xf numFmtId="2" fontId="2"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vertical="center" wrapText="1"/>
    </xf>
    <xf numFmtId="0" fontId="2" fillId="3" borderId="0" xfId="0" applyFont="1" applyFill="1" applyBorder="1" applyAlignment="1">
      <alignment horizontal="left" vertical="center"/>
    </xf>
    <xf numFmtId="0" fontId="3" fillId="0" borderId="0" xfId="0" applyFont="1" applyFill="1" applyAlignment="1">
      <alignment horizontal="left" wrapText="1"/>
    </xf>
    <xf numFmtId="0" fontId="4" fillId="0" borderId="0" xfId="0" applyFont="1" applyFill="1" applyAlignment="1">
      <alignment horizontal="left" wrapText="1"/>
    </xf>
  </cellXfs>
  <cellStyles count="1">
    <cellStyle name="Normal" xfId="0" builtinId="0"/>
  </cellStyles>
  <dxfs count="48">
    <dxf>
      <font>
        <strike val="0"/>
        <outline val="0"/>
        <shadow val="0"/>
        <u val="none"/>
        <vertAlign val="baseline"/>
        <sz val="12"/>
        <color rgb="FF000000"/>
        <name val="Calibri"/>
        <family val="2"/>
        <scheme val="none"/>
      </font>
      <fill>
        <patternFill patternType="none">
          <fgColor rgb="FF000000"/>
          <bgColor auto="1"/>
        </patternFill>
      </fill>
      <alignment horizontal="left" textRotation="0" wrapText="1" indent="0" justifyLastLine="0" shrinkToFit="0" readingOrder="0"/>
    </dxf>
    <dxf>
      <numFmt numFmtId="0" formatCode="General"/>
      <fill>
        <patternFill patternType="none">
          <fgColor indexed="64"/>
          <bgColor auto="1"/>
        </patternFill>
      </fill>
      <alignment horizontal="general"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20" formatCode="d\-mmm\-yy"/>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rgb="FF000000"/>
          <bgColor auto="1"/>
        </patternFill>
      </fill>
      <alignment horizontal="general" textRotation="0" indent="0" justifyLastLine="0" shrinkToFit="0" readingOrder="0"/>
    </dxf>
    <dxf>
      <border outline="0">
        <bottom style="thin">
          <color auto="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strike val="0"/>
        <outline val="0"/>
        <shadow val="0"/>
        <u val="none"/>
        <vertAlign val="baseline"/>
        <sz val="12"/>
        <color theme="1"/>
        <name val="Calibri"/>
        <family val="2"/>
        <scheme val="minor"/>
      </font>
      <fill>
        <patternFill patternType="none">
          <fgColor indexed="64"/>
          <bgColor auto="1"/>
        </patternFill>
      </fill>
      <alignment horizontal="left"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alignment horizontal="left"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20" formatCode="d\-mmm\-yy"/>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000000"/>
        <name val="Calibri"/>
        <family val="2"/>
        <scheme val="none"/>
      </font>
      <fill>
        <patternFill patternType="none">
          <fgColor rgb="FF000000"/>
          <bgColor auto="1"/>
        </patternFill>
      </fill>
      <alignment horizontal="left" textRotation="0" indent="0" justifyLastLine="0" shrinkToFit="0" readingOrder="0"/>
    </dxf>
    <dxf>
      <border outline="0">
        <bottom style="thin">
          <color auto="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numFmt numFmtId="0" formatCode="General"/>
      <fill>
        <patternFill patternType="none">
          <fgColor indexed="64"/>
          <bgColor auto="1"/>
        </patternFill>
      </fill>
      <alignment horizontal="general"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20" formatCode="d\-mmm\-yy"/>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rgb="FF000000"/>
          <bgColor auto="1"/>
        </patternFill>
      </fill>
      <alignment horizontal="general" textRotation="0" indent="0" justifyLastLine="0" shrinkToFit="0" readingOrder="0"/>
    </dxf>
    <dxf>
      <border outline="0">
        <bottom style="thin">
          <color auto="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alignment horizontal="left"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20" formatCode="d\-mmm\-yy"/>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000000"/>
        <name val="Calibri"/>
        <family val="2"/>
        <scheme val="none"/>
      </font>
      <fill>
        <patternFill patternType="none">
          <fgColor rgb="FF000000"/>
          <bgColor auto="1"/>
        </patternFill>
      </fill>
      <alignment horizontal="left" textRotation="0" indent="0" justifyLastLine="0" shrinkToFit="0" readingOrder="0"/>
    </dxf>
    <dxf>
      <border outline="0">
        <bottom style="thin">
          <color auto="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D4AA16-88C7-5B4E-B422-7D147A811F37}" name="Table7513151719" displayName="Table7513151719" ref="B2:J37" totalsRowShown="0" headerRowDxfId="47" dataDxfId="45" headerRowBorderDxfId="46">
  <autoFilter ref="B2:J37" xr:uid="{9396CB2E-516B-5D40-AE0D-1BCCB39A4CCF}"/>
  <tableColumns count="9">
    <tableColumn id="1" xr3:uid="{6AA8EDAC-FE07-F546-AA44-8C1BC501AB57}" name="Target" dataDxfId="44"/>
    <tableColumn id="2" xr3:uid="{B7436538-FB07-6342-B6E7-F77DB643CD30}" name="Clone" dataDxfId="43"/>
    <tableColumn id="3" xr3:uid="{8300D23F-90F7-694F-BA76-C9C8596FC367}" name="Channel" dataDxfId="42"/>
    <tableColumn id="4" xr3:uid="{55D8D61A-5261-944E-AA19-EA7277770775}" name="Batch " dataDxfId="41"/>
    <tableColumn id="5" xr3:uid="{66F2E8B0-C61D-864B-88C4-13543F09E040}" name="Conjugate ID" dataDxfId="40"/>
    <tableColumn id="6" xr3:uid="{11F1A110-C24C-044A-82C3-E561DB6F2A15}" name="Stock (ug/mL)" dataDxfId="39"/>
    <tableColumn id="7" xr3:uid="{3D33420F-0AAD-6B43-9AFA-13224B5DBAA1}" name="Rec Titer" dataDxfId="38"/>
    <tableColumn id="11" xr3:uid="{3328705D-1367-2B40-8ACE-4A5AB0CC86BB}" name="Volume " dataDxfId="37">
      <calculatedColumnFormula>(Table7513151719[[#This Row],[Rec Titer]]/Table7513151719[[#This Row],[Stock (ug/mL)]])*$I$39</calculatedColumnFormula>
    </tableColumn>
    <tableColumn id="8" xr3:uid="{339593F0-869A-CB4B-A4F6-5D374E93F0C6}" name="Comments" dataDxfId="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DCA3B6-4C27-8046-B79A-54A009CC6400}" name="Table7111214161820" displayName="Table7111214161820" ref="B46:J52" totalsRowShown="0" headerRowDxfId="36" dataDxfId="34" headerRowBorderDxfId="35">
  <autoFilter ref="B46:J52" xr:uid="{9548EA8D-5197-8047-9BEE-00D46816DC6D}"/>
  <tableColumns count="9">
    <tableColumn id="1" xr3:uid="{DC1A6396-C580-4F4B-941D-01C51FDB6B4A}" name="Target" dataDxfId="33"/>
    <tableColumn id="2" xr3:uid="{1FED8B38-E002-F649-9B9B-4E94C943FD58}" name="Clone" dataDxfId="32"/>
    <tableColumn id="3" xr3:uid="{1DE1445E-9FEF-214B-BC6B-8D684B15F7FD}" name="Channel" dataDxfId="31"/>
    <tableColumn id="4" xr3:uid="{7E74472F-BD79-D94F-A0A5-12674676E776}" name="Batch " dataDxfId="30"/>
    <tableColumn id="5" xr3:uid="{388ECCCF-9951-5541-8094-EC2B878E9719}" name="Conjugate ID" dataDxfId="29"/>
    <tableColumn id="6" xr3:uid="{85E99395-09D8-2B48-9CD3-D609400E34D2}" name="Stock (ug/mL)" dataDxfId="28"/>
    <tableColumn id="7" xr3:uid="{BD6EC8C8-3328-1B47-ACE5-3A1B0847CF61}" name="Rec Titer" dataDxfId="27"/>
    <tableColumn id="11" xr3:uid="{5D7D8A9C-3422-B249-A22A-E5EB7CEA986C}" name="Volume" dataDxfId="26">
      <calculatedColumnFormula>(Table7111214161820[[#This Row],[Rec Titer]]/Table7111214161820[[#This Row],[Stock (ug/mL)]])*$I$54</calculatedColumnFormula>
    </tableColumn>
    <tableColumn id="8" xr3:uid="{EC25DEE2-3C52-394E-B1FB-F10D35FE9C71}" name="Comments" dataDxfId="2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252CDB-1660-7F48-9063-329399ECE968}" name="Table75131517194" displayName="Table75131517194" ref="B2:J37" totalsRowShown="0" headerRowDxfId="24" dataDxfId="22" headerRowBorderDxfId="23">
  <autoFilter ref="B2:J37" xr:uid="{C3271803-1B2A-6F46-8ECF-008783590058}"/>
  <tableColumns count="9">
    <tableColumn id="1" xr3:uid="{87058658-C027-F44E-8D58-EB4DCBE72FAD}" name="Target" dataDxfId="21"/>
    <tableColumn id="2" xr3:uid="{3BDA671E-E74F-9246-85DF-14EF85EFED21}" name="Clone" dataDxfId="20"/>
    <tableColumn id="3" xr3:uid="{FBB9AE9F-34C2-5D46-894D-C03E021A53E6}" name="Channel" dataDxfId="19"/>
    <tableColumn id="4" xr3:uid="{81C9EF51-082B-4C42-846C-24B988225EE8}" name="Batch " dataDxfId="18"/>
    <tableColumn id="5" xr3:uid="{151B02B2-656E-634D-914E-02FE379DC72C}" name="Conjugate ID" dataDxfId="17"/>
    <tableColumn id="6" xr3:uid="{25CA0172-EC0E-8B4C-97B0-D00189A03B67}" name="Stock (ug/mL)" dataDxfId="16"/>
    <tableColumn id="7" xr3:uid="{85E9CEC2-4128-0F4B-9E67-FD7C9A5C4C93}" name="Rec Titer" dataDxfId="15"/>
    <tableColumn id="11" xr3:uid="{75DF8286-8B33-DB4A-8C2B-9201FB7DF6BA}" name="Volume " dataDxfId="14">
      <calculatedColumnFormula>(Table75131517194[[#This Row],[Rec Titer]]/Table75131517194[[#This Row],[Stock (ug/mL)]])*$I$39</calculatedColumnFormula>
    </tableColumn>
    <tableColumn id="13" xr3:uid="{3BE47F6F-9F5C-7440-8787-595916F2420A}" name="Check Box" dataDxfId="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B0D21B-240D-E34B-9730-94109FAF6727}" name="Table71112141618205" displayName="Table71112141618205" ref="B46:J52" totalsRowShown="0" headerRowDxfId="12" dataDxfId="10" headerRowBorderDxfId="11">
  <autoFilter ref="B46:J52" xr:uid="{03BE8B62-73BF-1E4D-9E77-B361CBD6B80D}"/>
  <tableColumns count="9">
    <tableColumn id="1" xr3:uid="{6910A697-F738-0444-97FF-FA851BEF08F1}" name="Target" dataDxfId="9"/>
    <tableColumn id="2" xr3:uid="{F6BD9923-DDBB-494F-9D87-85B9E97DC22B}" name="Clone" dataDxfId="8"/>
    <tableColumn id="3" xr3:uid="{F310B90E-0D51-C349-83A7-B688BFDF52B2}" name="Channel" dataDxfId="7"/>
    <tableColumn id="4" xr3:uid="{9759490F-2DBF-2F40-8E46-487E9F2C7A3E}" name="Batch " dataDxfId="6"/>
    <tableColumn id="5" xr3:uid="{8CC25C1A-918C-4A4D-89F2-7E7B9340577C}" name="Conjugate ID" dataDxfId="5"/>
    <tableColumn id="6" xr3:uid="{229FE348-269C-2B45-ADDA-158391E31AF8}" name="Stock (ug/mL)" dataDxfId="4"/>
    <tableColumn id="7" xr3:uid="{208313E1-F93B-704B-A6B2-4ACBEAD5F112}" name="Rec Titer" dataDxfId="3"/>
    <tableColumn id="11" xr3:uid="{3545E767-FD5A-1949-BD92-9EAADB74E929}" name="Volume" dataDxfId="2">
      <calculatedColumnFormula>(Table71112141618205[[#This Row],[Rec Titer]]/Table71112141618205[[#This Row],[Stock (ug/mL)]])*$I$54</calculatedColumnFormula>
    </tableColumn>
    <tableColumn id="8" xr3:uid="{90077EF9-98D4-954E-A4BE-63D26DB2E482}" name="Check Box" dataDxfId="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74203-8721-4542-A69E-A0D8426121A2}">
  <sheetPr>
    <pageSetUpPr fitToPage="1"/>
  </sheetPr>
  <dimension ref="B1:J56"/>
  <sheetViews>
    <sheetView tabSelected="1" workbookViewId="0">
      <selection activeCell="J16" sqref="J16"/>
    </sheetView>
  </sheetViews>
  <sheetFormatPr baseColWidth="10" defaultRowHeight="16" x14ac:dyDescent="0.2"/>
  <cols>
    <col min="2" max="2" width="19.83203125" bestFit="1" customWidth="1"/>
    <col min="3" max="3" width="12.1640625" bestFit="1" customWidth="1"/>
    <col min="4" max="4" width="12.6640625" bestFit="1" customWidth="1"/>
    <col min="8" max="8" width="15.5" customWidth="1"/>
    <col min="9" max="9" width="12.5" bestFit="1" customWidth="1"/>
    <col min="10" max="10" width="28.1640625" customWidth="1"/>
  </cols>
  <sheetData>
    <row r="1" spans="2:10" x14ac:dyDescent="0.2">
      <c r="B1" s="1" t="s">
        <v>0</v>
      </c>
    </row>
    <row r="2" spans="2:10" ht="34" x14ac:dyDescent="0.2">
      <c r="B2" s="2" t="s">
        <v>1</v>
      </c>
      <c r="C2" s="3" t="s">
        <v>2</v>
      </c>
      <c r="D2" s="3" t="s">
        <v>3</v>
      </c>
      <c r="E2" s="3" t="s">
        <v>4</v>
      </c>
      <c r="F2" s="4" t="s">
        <v>5</v>
      </c>
      <c r="G2" s="3" t="s">
        <v>6</v>
      </c>
      <c r="H2" s="3" t="s">
        <v>7</v>
      </c>
      <c r="I2" s="5" t="s">
        <v>133</v>
      </c>
      <c r="J2" s="3" t="s">
        <v>138</v>
      </c>
    </row>
    <row r="3" spans="2:10" x14ac:dyDescent="0.2">
      <c r="B3" s="32" t="s">
        <v>10</v>
      </c>
      <c r="C3" s="7" t="s">
        <v>11</v>
      </c>
      <c r="D3" s="7" t="s">
        <v>12</v>
      </c>
      <c r="E3" s="8">
        <v>43252</v>
      </c>
      <c r="F3" s="7">
        <v>625</v>
      </c>
      <c r="G3" s="33">
        <v>50</v>
      </c>
      <c r="H3" s="10">
        <v>0.5</v>
      </c>
      <c r="I3" s="11">
        <f>(Table7513151719[[#This Row],[Rec Titer]]/Table7513151719[[#This Row],[Stock (ug/mL)]])*$I$39</f>
        <v>66</v>
      </c>
      <c r="J3" s="41"/>
    </row>
    <row r="4" spans="2:10" x14ac:dyDescent="0.2">
      <c r="B4" s="32" t="s">
        <v>130</v>
      </c>
      <c r="C4" s="7" t="s">
        <v>131</v>
      </c>
      <c r="D4" s="7" t="s">
        <v>13</v>
      </c>
      <c r="E4" s="8">
        <v>43126</v>
      </c>
      <c r="F4" s="7">
        <v>476</v>
      </c>
      <c r="G4" s="33">
        <v>50</v>
      </c>
      <c r="H4" s="10">
        <v>0.5</v>
      </c>
      <c r="I4" s="11">
        <f>(Table7513151719[[#This Row],[Rec Titer]]/Table7513151719[[#This Row],[Stock (ug/mL)]])*$I$39</f>
        <v>66</v>
      </c>
      <c r="J4" s="41"/>
    </row>
    <row r="5" spans="2:10" x14ac:dyDescent="0.2">
      <c r="B5" s="6" t="s">
        <v>14</v>
      </c>
      <c r="C5" s="7" t="s">
        <v>15</v>
      </c>
      <c r="D5" s="7" t="s">
        <v>16</v>
      </c>
      <c r="E5" s="8">
        <v>43252</v>
      </c>
      <c r="F5" s="7">
        <v>636</v>
      </c>
      <c r="G5" s="9">
        <v>500</v>
      </c>
      <c r="H5" s="10">
        <v>0.5</v>
      </c>
      <c r="I5" s="11">
        <f>(Table7513151719[[#This Row],[Rec Titer]]/Table7513151719[[#This Row],[Stock (ug/mL)]])*$I$39</f>
        <v>6.6000000000000005</v>
      </c>
      <c r="J5" s="41"/>
    </row>
    <row r="6" spans="2:10" x14ac:dyDescent="0.2">
      <c r="B6" s="32" t="s">
        <v>17</v>
      </c>
      <c r="C6" s="7" t="s">
        <v>18</v>
      </c>
      <c r="D6" s="7" t="s">
        <v>19</v>
      </c>
      <c r="E6" s="8">
        <v>43179</v>
      </c>
      <c r="F6" s="7">
        <v>536</v>
      </c>
      <c r="G6" s="33">
        <v>50</v>
      </c>
      <c r="H6" s="10">
        <v>0.5</v>
      </c>
      <c r="I6" s="11">
        <f>(Table7513151719[[#This Row],[Rec Titer]]/Table7513151719[[#This Row],[Stock (ug/mL)]])*$I$39</f>
        <v>66</v>
      </c>
      <c r="J6" s="41"/>
    </row>
    <row r="7" spans="2:10" ht="34" x14ac:dyDescent="0.2">
      <c r="B7" s="6" t="s">
        <v>20</v>
      </c>
      <c r="C7" s="7" t="s">
        <v>21</v>
      </c>
      <c r="D7" s="7" t="s">
        <v>22</v>
      </c>
      <c r="E7" s="8">
        <v>43388</v>
      </c>
      <c r="F7" s="7">
        <v>749</v>
      </c>
      <c r="G7" s="9">
        <v>200</v>
      </c>
      <c r="H7" s="10">
        <v>0.5</v>
      </c>
      <c r="I7" s="11">
        <f>(Table7513151719[[#This Row],[Rec Titer]]/Table7513151719[[#This Row],[Stock (ug/mL)]])*$I$39</f>
        <v>16.5</v>
      </c>
      <c r="J7" s="42" t="s">
        <v>140</v>
      </c>
    </row>
    <row r="8" spans="2:10" x14ac:dyDescent="0.2">
      <c r="B8" s="6" t="s">
        <v>23</v>
      </c>
      <c r="C8" s="7" t="s">
        <v>24</v>
      </c>
      <c r="D8" s="7" t="s">
        <v>25</v>
      </c>
      <c r="E8" s="8">
        <v>43221</v>
      </c>
      <c r="F8" s="7">
        <v>594</v>
      </c>
      <c r="G8" s="9">
        <v>200</v>
      </c>
      <c r="H8" s="10">
        <v>1</v>
      </c>
      <c r="I8" s="11">
        <f>(Table7513151719[[#This Row],[Rec Titer]]/Table7513151719[[#This Row],[Stock (ug/mL)]])*$I$39</f>
        <v>33</v>
      </c>
      <c r="J8" s="41"/>
    </row>
    <row r="9" spans="2:10" x14ac:dyDescent="0.2">
      <c r="B9" s="32" t="s">
        <v>26</v>
      </c>
      <c r="C9" s="7" t="s">
        <v>27</v>
      </c>
      <c r="D9" s="7" t="s">
        <v>28</v>
      </c>
      <c r="E9" s="8">
        <v>43120</v>
      </c>
      <c r="F9" s="7">
        <v>472</v>
      </c>
      <c r="G9" s="33">
        <v>50</v>
      </c>
      <c r="H9" s="10">
        <v>1</v>
      </c>
      <c r="I9" s="11">
        <f>(Table7513151719[[#This Row],[Rec Titer]]/Table7513151719[[#This Row],[Stock (ug/mL)]])*$I$39</f>
        <v>132</v>
      </c>
      <c r="J9" s="41"/>
    </row>
    <row r="10" spans="2:10" x14ac:dyDescent="0.2">
      <c r="B10" s="6" t="s">
        <v>29</v>
      </c>
      <c r="C10" s="7" t="s">
        <v>30</v>
      </c>
      <c r="D10" s="7" t="s">
        <v>31</v>
      </c>
      <c r="E10" s="8">
        <v>43299</v>
      </c>
      <c r="F10" s="7">
        <v>657</v>
      </c>
      <c r="G10" s="9">
        <v>200</v>
      </c>
      <c r="H10" s="10">
        <v>0.5</v>
      </c>
      <c r="I10" s="11">
        <f>(Table7513151719[[#This Row],[Rec Titer]]/Table7513151719[[#This Row],[Stock (ug/mL)]])*$I$39</f>
        <v>16.5</v>
      </c>
      <c r="J10" s="41"/>
    </row>
    <row r="11" spans="2:10" x14ac:dyDescent="0.2">
      <c r="B11" s="6" t="s">
        <v>32</v>
      </c>
      <c r="C11" s="7" t="s">
        <v>33</v>
      </c>
      <c r="D11" s="7" t="s">
        <v>34</v>
      </c>
      <c r="E11" s="8" t="s">
        <v>35</v>
      </c>
      <c r="F11" s="7" t="s">
        <v>35</v>
      </c>
      <c r="G11" s="9">
        <v>903</v>
      </c>
      <c r="H11" s="10">
        <v>1</v>
      </c>
      <c r="I11" s="11">
        <f>(Table7513151719[[#This Row],[Rec Titer]]/Table7513151719[[#This Row],[Stock (ug/mL)]])*$I$39</f>
        <v>7.308970099667774</v>
      </c>
      <c r="J11" s="41"/>
    </row>
    <row r="12" spans="2:10" x14ac:dyDescent="0.2">
      <c r="B12" s="6" t="s">
        <v>36</v>
      </c>
      <c r="C12" s="7" t="s">
        <v>37</v>
      </c>
      <c r="D12" s="7" t="s">
        <v>38</v>
      </c>
      <c r="E12" s="8">
        <v>42538</v>
      </c>
      <c r="F12" s="7">
        <v>138</v>
      </c>
      <c r="G12" s="9">
        <v>300</v>
      </c>
      <c r="H12" s="10">
        <v>0.25</v>
      </c>
      <c r="I12" s="11">
        <f>(Table7513151719[[#This Row],[Rec Titer]]/Table7513151719[[#This Row],[Stock (ug/mL)]])*$I$39</f>
        <v>5.5</v>
      </c>
      <c r="J12" s="41"/>
    </row>
    <row r="13" spans="2:10" x14ac:dyDescent="0.2">
      <c r="B13" s="32" t="s">
        <v>39</v>
      </c>
      <c r="C13" s="7" t="s">
        <v>40</v>
      </c>
      <c r="D13" s="7" t="s">
        <v>41</v>
      </c>
      <c r="E13" s="8">
        <v>43031</v>
      </c>
      <c r="F13" s="7">
        <v>424</v>
      </c>
      <c r="G13" s="33">
        <v>50</v>
      </c>
      <c r="H13" s="10">
        <v>0.25</v>
      </c>
      <c r="I13" s="11">
        <f>(Table7513151719[[#This Row],[Rec Titer]]/Table7513151719[[#This Row],[Stock (ug/mL)]])*$I$39</f>
        <v>33</v>
      </c>
      <c r="J13" s="41"/>
    </row>
    <row r="14" spans="2:10" x14ac:dyDescent="0.2">
      <c r="B14" s="6" t="s">
        <v>42</v>
      </c>
      <c r="C14" s="7" t="s">
        <v>43</v>
      </c>
      <c r="D14" s="7" t="s">
        <v>44</v>
      </c>
      <c r="E14" s="8">
        <v>43244</v>
      </c>
      <c r="F14" s="7">
        <v>614</v>
      </c>
      <c r="G14" s="9">
        <v>200</v>
      </c>
      <c r="H14" s="10">
        <v>0.125</v>
      </c>
      <c r="I14" s="11">
        <f>(Table7513151719[[#This Row],[Rec Titer]]/Table7513151719[[#This Row],[Stock (ug/mL)]])*$I$39</f>
        <v>4.125</v>
      </c>
      <c r="J14" s="41"/>
    </row>
    <row r="15" spans="2:10" x14ac:dyDescent="0.2">
      <c r="B15" s="6" t="s">
        <v>45</v>
      </c>
      <c r="C15" s="7" t="s">
        <v>46</v>
      </c>
      <c r="D15" s="7" t="s">
        <v>47</v>
      </c>
      <c r="E15" s="8">
        <v>43152</v>
      </c>
      <c r="F15" s="7">
        <v>511</v>
      </c>
      <c r="G15" s="9">
        <v>200</v>
      </c>
      <c r="H15" s="10">
        <v>0.5</v>
      </c>
      <c r="I15" s="11">
        <f>(Table7513151719[[#This Row],[Rec Titer]]/Table7513151719[[#This Row],[Stock (ug/mL)]])*$I$39</f>
        <v>16.5</v>
      </c>
      <c r="J15" s="41"/>
    </row>
    <row r="16" spans="2:10" ht="170" x14ac:dyDescent="0.2">
      <c r="B16" s="32" t="s">
        <v>48</v>
      </c>
      <c r="C16" s="7" t="s">
        <v>49</v>
      </c>
      <c r="D16" s="7" t="s">
        <v>50</v>
      </c>
      <c r="E16" s="8">
        <v>43228</v>
      </c>
      <c r="F16" s="7">
        <v>602</v>
      </c>
      <c r="G16" s="33">
        <v>50</v>
      </c>
      <c r="H16" s="10">
        <v>1</v>
      </c>
      <c r="I16" s="11">
        <f>(Table7513151719[[#This Row],[Rec Titer]]/Table7513151719[[#This Row],[Stock (ug/mL)]])*$I$39</f>
        <v>132</v>
      </c>
      <c r="J16" s="42" t="s">
        <v>141</v>
      </c>
    </row>
    <row r="17" spans="2:10" x14ac:dyDescent="0.2">
      <c r="B17" s="6" t="s">
        <v>51</v>
      </c>
      <c r="C17" s="13" t="s">
        <v>52</v>
      </c>
      <c r="D17" s="7" t="s">
        <v>53</v>
      </c>
      <c r="E17" s="8">
        <v>43194</v>
      </c>
      <c r="F17" s="7">
        <v>569</v>
      </c>
      <c r="G17" s="9">
        <v>200</v>
      </c>
      <c r="H17" s="10">
        <v>0.5</v>
      </c>
      <c r="I17" s="11">
        <f>(Table7513151719[[#This Row],[Rec Titer]]/Table7513151719[[#This Row],[Stock (ug/mL)]])*$I$39</f>
        <v>16.5</v>
      </c>
      <c r="J17" s="41"/>
    </row>
    <row r="18" spans="2:10" x14ac:dyDescent="0.2">
      <c r="B18" s="6" t="s">
        <v>54</v>
      </c>
      <c r="C18" s="7" t="s">
        <v>55</v>
      </c>
      <c r="D18" s="7" t="s">
        <v>56</v>
      </c>
      <c r="E18" s="8">
        <v>43120</v>
      </c>
      <c r="F18" s="7">
        <v>473</v>
      </c>
      <c r="G18" s="9">
        <v>200</v>
      </c>
      <c r="H18" s="10">
        <v>0.125</v>
      </c>
      <c r="I18" s="11">
        <f>(Table7513151719[[#This Row],[Rec Titer]]/Table7513151719[[#This Row],[Stock (ug/mL)]])*$I$39</f>
        <v>4.125</v>
      </c>
      <c r="J18" s="41"/>
    </row>
    <row r="19" spans="2:10" x14ac:dyDescent="0.2">
      <c r="B19" s="6" t="s">
        <v>57</v>
      </c>
      <c r="C19" s="7" t="s">
        <v>58</v>
      </c>
      <c r="D19" s="7" t="s">
        <v>59</v>
      </c>
      <c r="E19" s="8">
        <v>43186</v>
      </c>
      <c r="F19" s="7">
        <v>551</v>
      </c>
      <c r="G19" s="9">
        <v>200</v>
      </c>
      <c r="H19" s="10">
        <v>0.5</v>
      </c>
      <c r="I19" s="11">
        <f>(Table7513151719[[#This Row],[Rec Titer]]/Table7513151719[[#This Row],[Stock (ug/mL)]])*$I$39</f>
        <v>16.5</v>
      </c>
      <c r="J19" s="41"/>
    </row>
    <row r="20" spans="2:10" x14ac:dyDescent="0.2">
      <c r="B20" s="6" t="s">
        <v>60</v>
      </c>
      <c r="C20" s="7" t="s">
        <v>61</v>
      </c>
      <c r="D20" s="7" t="s">
        <v>62</v>
      </c>
      <c r="E20" s="8">
        <v>43152</v>
      </c>
      <c r="F20" s="7">
        <v>502</v>
      </c>
      <c r="G20" s="9">
        <v>200</v>
      </c>
      <c r="H20" s="14">
        <v>0.25</v>
      </c>
      <c r="I20" s="11">
        <f>(Table7513151719[[#This Row],[Rec Titer]]/Table7513151719[[#This Row],[Stock (ug/mL)]])*$I$39</f>
        <v>8.25</v>
      </c>
      <c r="J20" s="41"/>
    </row>
    <row r="21" spans="2:10" x14ac:dyDescent="0.2">
      <c r="B21" s="6" t="s">
        <v>63</v>
      </c>
      <c r="C21" s="7" t="s">
        <v>64</v>
      </c>
      <c r="D21" s="7" t="s">
        <v>65</v>
      </c>
      <c r="E21" s="8">
        <v>43389</v>
      </c>
      <c r="F21" s="7">
        <v>752</v>
      </c>
      <c r="G21" s="9">
        <v>500</v>
      </c>
      <c r="H21" s="10">
        <v>0.25</v>
      </c>
      <c r="I21" s="11">
        <f>(Table7513151719[[#This Row],[Rec Titer]]/Table7513151719[[#This Row],[Stock (ug/mL)]])*$I$39</f>
        <v>3.3000000000000003</v>
      </c>
      <c r="J21" s="41"/>
    </row>
    <row r="22" spans="2:10" x14ac:dyDescent="0.2">
      <c r="B22" s="6" t="s">
        <v>66</v>
      </c>
      <c r="C22" s="7" t="s">
        <v>67</v>
      </c>
      <c r="D22" s="7" t="s">
        <v>68</v>
      </c>
      <c r="E22" s="8">
        <v>43244</v>
      </c>
      <c r="F22" s="7">
        <v>611</v>
      </c>
      <c r="G22" s="9">
        <v>200</v>
      </c>
      <c r="H22" s="10">
        <v>0.5</v>
      </c>
      <c r="I22" s="11">
        <f>(Table7513151719[[#This Row],[Rec Titer]]/Table7513151719[[#This Row],[Stock (ug/mL)]])*$I$39</f>
        <v>16.5</v>
      </c>
      <c r="J22" s="41"/>
    </row>
    <row r="23" spans="2:10" x14ac:dyDescent="0.2">
      <c r="B23" s="6" t="s">
        <v>69</v>
      </c>
      <c r="C23" s="7" t="s">
        <v>70</v>
      </c>
      <c r="D23" s="7" t="s">
        <v>71</v>
      </c>
      <c r="E23" s="8">
        <v>43376</v>
      </c>
      <c r="F23" s="7">
        <v>740</v>
      </c>
      <c r="G23" s="9">
        <v>200</v>
      </c>
      <c r="H23" s="10">
        <v>0.25</v>
      </c>
      <c r="I23" s="11">
        <f>(Table7513151719[[#This Row],[Rec Titer]]/Table7513151719[[#This Row],[Stock (ug/mL)]])*$I$39</f>
        <v>8.25</v>
      </c>
      <c r="J23" s="41"/>
    </row>
    <row r="24" spans="2:10" ht="34" x14ac:dyDescent="0.2">
      <c r="B24" s="32" t="s">
        <v>72</v>
      </c>
      <c r="C24" s="7" t="s">
        <v>73</v>
      </c>
      <c r="D24" s="7" t="s">
        <v>74</v>
      </c>
      <c r="E24" s="8">
        <v>43227</v>
      </c>
      <c r="F24" s="7">
        <v>599</v>
      </c>
      <c r="G24" s="33">
        <v>50</v>
      </c>
      <c r="H24" s="10">
        <v>1</v>
      </c>
      <c r="I24" s="11">
        <f>(Table7513151719[[#This Row],[Rec Titer]]/Table7513151719[[#This Row],[Stock (ug/mL)]])*$I$39</f>
        <v>132</v>
      </c>
      <c r="J24" s="42" t="s">
        <v>140</v>
      </c>
    </row>
    <row r="25" spans="2:10" x14ac:dyDescent="0.2">
      <c r="B25" s="32" t="s">
        <v>75</v>
      </c>
      <c r="C25" s="7" t="s">
        <v>137</v>
      </c>
      <c r="D25" s="7" t="s">
        <v>77</v>
      </c>
      <c r="E25" s="8">
        <v>43120</v>
      </c>
      <c r="F25" s="7">
        <v>474</v>
      </c>
      <c r="G25" s="33">
        <v>50</v>
      </c>
      <c r="H25" s="10">
        <v>2</v>
      </c>
      <c r="I25" s="11">
        <f>(Table7513151719[[#This Row],[Rec Titer]]/Table7513151719[[#This Row],[Stock (ug/mL)]])*$I$39</f>
        <v>264</v>
      </c>
      <c r="J25" s="41"/>
    </row>
    <row r="26" spans="2:10" x14ac:dyDescent="0.2">
      <c r="B26" s="32" t="s">
        <v>78</v>
      </c>
      <c r="C26" s="7" t="s">
        <v>79</v>
      </c>
      <c r="D26" s="7" t="s">
        <v>80</v>
      </c>
      <c r="E26" s="8">
        <v>42755</v>
      </c>
      <c r="F26" s="7">
        <v>229</v>
      </c>
      <c r="G26" s="33">
        <v>50</v>
      </c>
      <c r="H26" s="10">
        <v>0.5</v>
      </c>
      <c r="I26" s="11">
        <f>(Table7513151719[[#This Row],[Rec Titer]]/Table7513151719[[#This Row],[Stock (ug/mL)]])*$I$39</f>
        <v>66</v>
      </c>
      <c r="J26" s="41"/>
    </row>
    <row r="27" spans="2:10" x14ac:dyDescent="0.2">
      <c r="B27" s="34" t="s">
        <v>81</v>
      </c>
      <c r="C27" s="7" t="s">
        <v>82</v>
      </c>
      <c r="D27" s="7" t="s">
        <v>83</v>
      </c>
      <c r="E27" s="8">
        <v>43283</v>
      </c>
      <c r="F27" s="7">
        <v>649</v>
      </c>
      <c r="G27" s="33">
        <v>50</v>
      </c>
      <c r="H27" s="14">
        <v>1</v>
      </c>
      <c r="I27" s="11">
        <f>(Table7513151719[[#This Row],[Rec Titer]]/Table7513151719[[#This Row],[Stock (ug/mL)]])*$I$39</f>
        <v>132</v>
      </c>
      <c r="J27" s="41"/>
    </row>
    <row r="28" spans="2:10" x14ac:dyDescent="0.2">
      <c r="B28" s="6" t="s">
        <v>84</v>
      </c>
      <c r="C28" s="7" t="s">
        <v>85</v>
      </c>
      <c r="D28" s="7" t="s">
        <v>86</v>
      </c>
      <c r="E28" s="8">
        <v>43091</v>
      </c>
      <c r="F28" s="7">
        <v>466</v>
      </c>
      <c r="G28" s="9">
        <v>200</v>
      </c>
      <c r="H28" s="10">
        <v>1</v>
      </c>
      <c r="I28" s="11">
        <f>(Table7513151719[[#This Row],[Rec Titer]]/Table7513151719[[#This Row],[Stock (ug/mL)]])*$I$39</f>
        <v>33</v>
      </c>
      <c r="J28" s="41"/>
    </row>
    <row r="29" spans="2:10" x14ac:dyDescent="0.2">
      <c r="B29" s="6" t="s">
        <v>87</v>
      </c>
      <c r="C29" s="7" t="s">
        <v>88</v>
      </c>
      <c r="D29" s="7" t="s">
        <v>89</v>
      </c>
      <c r="E29" s="8">
        <v>43081</v>
      </c>
      <c r="F29" s="7">
        <v>456</v>
      </c>
      <c r="G29" s="9">
        <v>200</v>
      </c>
      <c r="H29" s="10">
        <v>0.25</v>
      </c>
      <c r="I29" s="11">
        <f>(Table7513151719[[#This Row],[Rec Titer]]/Table7513151719[[#This Row],[Stock (ug/mL)]])*$I$39</f>
        <v>8.25</v>
      </c>
      <c r="J29" s="41"/>
    </row>
    <row r="30" spans="2:10" x14ac:dyDescent="0.2">
      <c r="B30" s="32" t="s">
        <v>90</v>
      </c>
      <c r="C30" s="7" t="s">
        <v>91</v>
      </c>
      <c r="D30" s="7" t="s">
        <v>92</v>
      </c>
      <c r="E30" s="8">
        <v>43126</v>
      </c>
      <c r="F30" s="7">
        <v>482</v>
      </c>
      <c r="G30" s="33">
        <v>50</v>
      </c>
      <c r="H30" s="10">
        <v>0.25</v>
      </c>
      <c r="I30" s="11">
        <f>(Table7513151719[[#This Row],[Rec Titer]]/Table7513151719[[#This Row],[Stock (ug/mL)]])*$I$39</f>
        <v>33</v>
      </c>
      <c r="J30" s="41"/>
    </row>
    <row r="31" spans="2:10" x14ac:dyDescent="0.2">
      <c r="B31" s="6" t="s">
        <v>93</v>
      </c>
      <c r="C31" s="7" t="s">
        <v>94</v>
      </c>
      <c r="D31" s="7" t="s">
        <v>95</v>
      </c>
      <c r="E31" s="8">
        <v>42748</v>
      </c>
      <c r="F31" s="7">
        <v>250</v>
      </c>
      <c r="G31" s="9">
        <v>500</v>
      </c>
      <c r="H31" s="10">
        <v>0.5</v>
      </c>
      <c r="I31" s="11">
        <f>(Table7513151719[[#This Row],[Rec Titer]]/Table7513151719[[#This Row],[Stock (ug/mL)]])*$I$39</f>
        <v>6.6000000000000005</v>
      </c>
      <c r="J31" s="41"/>
    </row>
    <row r="32" spans="2:10" x14ac:dyDescent="0.2">
      <c r="B32" s="34" t="s">
        <v>96</v>
      </c>
      <c r="C32" s="13" t="s">
        <v>97</v>
      </c>
      <c r="D32" s="13" t="s">
        <v>98</v>
      </c>
      <c r="E32" s="16">
        <v>43194</v>
      </c>
      <c r="F32" s="13">
        <v>561</v>
      </c>
      <c r="G32" s="33">
        <v>50</v>
      </c>
      <c r="H32" s="10">
        <v>1</v>
      </c>
      <c r="I32" s="11">
        <f>(Table7513151719[[#This Row],[Rec Titer]]/Table7513151719[[#This Row],[Stock (ug/mL)]])*$I$39</f>
        <v>132</v>
      </c>
      <c r="J32" s="41"/>
    </row>
    <row r="33" spans="2:10" x14ac:dyDescent="0.2">
      <c r="B33" s="32" t="s">
        <v>99</v>
      </c>
      <c r="C33" s="7" t="s">
        <v>100</v>
      </c>
      <c r="D33" s="7" t="s">
        <v>101</v>
      </c>
      <c r="E33" s="8">
        <v>43152</v>
      </c>
      <c r="F33" s="7">
        <v>505</v>
      </c>
      <c r="G33" s="33">
        <v>50</v>
      </c>
      <c r="H33" s="10">
        <v>1</v>
      </c>
      <c r="I33" s="11">
        <f>(Table7513151719[[#This Row],[Rec Titer]]/Table7513151719[[#This Row],[Stock (ug/mL)]])*$I$39</f>
        <v>132</v>
      </c>
      <c r="J33" s="41"/>
    </row>
    <row r="34" spans="2:10" x14ac:dyDescent="0.2">
      <c r="B34" s="6" t="s">
        <v>102</v>
      </c>
      <c r="C34" s="7" t="s">
        <v>103</v>
      </c>
      <c r="D34" s="7" t="s">
        <v>104</v>
      </c>
      <c r="E34" s="8">
        <v>43091</v>
      </c>
      <c r="F34" s="7">
        <v>464</v>
      </c>
      <c r="G34" s="9">
        <v>200</v>
      </c>
      <c r="H34" s="10">
        <v>0.5</v>
      </c>
      <c r="I34" s="11">
        <f>(Table7513151719[[#This Row],[Rec Titer]]/Table7513151719[[#This Row],[Stock (ug/mL)]])*$I$39</f>
        <v>16.5</v>
      </c>
      <c r="J34" s="41"/>
    </row>
    <row r="35" spans="2:10" x14ac:dyDescent="0.2">
      <c r="B35" s="6" t="s">
        <v>105</v>
      </c>
      <c r="C35" s="7" t="s">
        <v>106</v>
      </c>
      <c r="D35" s="7" t="s">
        <v>107</v>
      </c>
      <c r="E35" s="8">
        <v>43283</v>
      </c>
      <c r="F35" s="7">
        <v>650</v>
      </c>
      <c r="G35" s="9">
        <v>200</v>
      </c>
      <c r="H35" s="10">
        <v>0.75</v>
      </c>
      <c r="I35" s="11">
        <f>(Table7513151719[[#This Row],[Rec Titer]]/Table7513151719[[#This Row],[Stock (ug/mL)]])*$I$39</f>
        <v>24.75</v>
      </c>
      <c r="J35" s="41"/>
    </row>
    <row r="36" spans="2:10" x14ac:dyDescent="0.2">
      <c r="B36" s="6" t="s">
        <v>108</v>
      </c>
      <c r="C36" s="7" t="s">
        <v>109</v>
      </c>
      <c r="D36" s="7" t="s">
        <v>110</v>
      </c>
      <c r="E36" s="8">
        <v>43396</v>
      </c>
      <c r="F36" s="7">
        <v>756</v>
      </c>
      <c r="G36" s="9">
        <v>200</v>
      </c>
      <c r="H36" s="10">
        <v>1</v>
      </c>
      <c r="I36" s="11">
        <f>(Table7513151719[[#This Row],[Rec Titer]]/Table7513151719[[#This Row],[Stock (ug/mL)]])*$I$39</f>
        <v>33</v>
      </c>
      <c r="J36" s="41"/>
    </row>
    <row r="37" spans="2:10" x14ac:dyDescent="0.2">
      <c r="B37" s="32" t="s">
        <v>111</v>
      </c>
      <c r="C37" s="7" t="s">
        <v>112</v>
      </c>
      <c r="D37" s="7" t="s">
        <v>113</v>
      </c>
      <c r="E37" s="8">
        <v>42871</v>
      </c>
      <c r="F37" s="7">
        <v>360</v>
      </c>
      <c r="G37" s="33">
        <v>50</v>
      </c>
      <c r="H37" s="10">
        <v>1</v>
      </c>
      <c r="I37" s="11">
        <f>(Table7513151719[[#This Row],[Rec Titer]]/Table7513151719[[#This Row],[Stock (ug/mL)]])*$I$39</f>
        <v>132</v>
      </c>
      <c r="J37" s="41"/>
    </row>
    <row r="38" spans="2:10" x14ac:dyDescent="0.2">
      <c r="B38" s="17"/>
      <c r="C38" s="18"/>
      <c r="D38" s="18"/>
      <c r="E38" s="19"/>
      <c r="F38" s="18"/>
      <c r="G38" s="20"/>
      <c r="H38" s="21"/>
      <c r="I38" s="21"/>
      <c r="J38" s="22"/>
    </row>
    <row r="39" spans="2:10" x14ac:dyDescent="0.2">
      <c r="B39" s="17"/>
      <c r="C39" s="18"/>
      <c r="D39" s="18"/>
      <c r="E39" s="19"/>
      <c r="F39" s="18"/>
      <c r="G39" s="20"/>
      <c r="H39" s="38" t="s">
        <v>132</v>
      </c>
      <c r="I39" s="21">
        <v>6600</v>
      </c>
      <c r="J39" s="22"/>
    </row>
    <row r="40" spans="2:10" ht="17" x14ac:dyDescent="0.2">
      <c r="B40" s="40" t="s">
        <v>139</v>
      </c>
      <c r="C40" s="18"/>
      <c r="D40" s="18"/>
      <c r="E40" s="19"/>
      <c r="F40" s="18"/>
      <c r="G40" s="20"/>
      <c r="H40" s="39" t="s">
        <v>134</v>
      </c>
      <c r="I40" s="21">
        <f>SUM(Table7513151719[[Volume ]])</f>
        <v>1819.5589700996677</v>
      </c>
      <c r="J40" s="22"/>
    </row>
    <row r="41" spans="2:10" x14ac:dyDescent="0.2">
      <c r="B41" s="17"/>
      <c r="C41" s="18"/>
      <c r="D41" s="18"/>
      <c r="E41" s="19"/>
      <c r="F41" s="18"/>
      <c r="G41" s="20"/>
      <c r="H41" s="38" t="s">
        <v>135</v>
      </c>
      <c r="I41" s="21">
        <f>I39-I40</f>
        <v>4780.4410299003321</v>
      </c>
      <c r="J41" s="22"/>
    </row>
    <row r="42" spans="2:10" x14ac:dyDescent="0.2">
      <c r="B42" s="17"/>
      <c r="C42" s="18"/>
      <c r="D42" s="18"/>
      <c r="E42" s="19"/>
      <c r="F42" s="18"/>
      <c r="G42" s="20"/>
      <c r="H42" s="21"/>
      <c r="I42" s="21"/>
      <c r="J42" s="22"/>
    </row>
    <row r="45" spans="2:10" x14ac:dyDescent="0.2">
      <c r="B45" s="1" t="s">
        <v>114</v>
      </c>
    </row>
    <row r="46" spans="2:10" ht="34" x14ac:dyDescent="0.2">
      <c r="B46" s="2" t="s">
        <v>1</v>
      </c>
      <c r="C46" s="3" t="s">
        <v>2</v>
      </c>
      <c r="D46" s="3" t="s">
        <v>3</v>
      </c>
      <c r="E46" s="3" t="s">
        <v>4</v>
      </c>
      <c r="F46" s="4" t="s">
        <v>5</v>
      </c>
      <c r="G46" s="3" t="s">
        <v>6</v>
      </c>
      <c r="H46" s="3" t="s">
        <v>7</v>
      </c>
      <c r="I46" s="5" t="s">
        <v>8</v>
      </c>
      <c r="J46" s="5" t="s">
        <v>138</v>
      </c>
    </row>
    <row r="47" spans="2:10" x14ac:dyDescent="0.2">
      <c r="B47" s="23" t="s">
        <v>115</v>
      </c>
      <c r="C47" s="24" t="s">
        <v>116</v>
      </c>
      <c r="D47" s="24" t="s">
        <v>117</v>
      </c>
      <c r="E47" s="25">
        <v>43263</v>
      </c>
      <c r="F47" s="24">
        <v>637</v>
      </c>
      <c r="G47" s="26">
        <v>500</v>
      </c>
      <c r="H47" s="27">
        <v>2</v>
      </c>
      <c r="I47" s="28">
        <f>(Table7111214161820[[#This Row],[Rec Titer]]/Table7111214161820[[#This Row],[Stock (ug/mL)]])*$I$54</f>
        <v>26.400000000000002</v>
      </c>
      <c r="J47" s="29"/>
    </row>
    <row r="48" spans="2:10" x14ac:dyDescent="0.2">
      <c r="B48" s="35" t="s">
        <v>118</v>
      </c>
      <c r="C48" s="24" t="s">
        <v>136</v>
      </c>
      <c r="D48" s="24" t="s">
        <v>119</v>
      </c>
      <c r="E48" s="25">
        <v>42535</v>
      </c>
      <c r="F48" s="24">
        <v>314</v>
      </c>
      <c r="G48" s="36">
        <v>50</v>
      </c>
      <c r="H48" s="27">
        <v>2</v>
      </c>
      <c r="I48" s="28">
        <f>(Table7111214161820[[#This Row],[Rec Titer]]/Table7111214161820[[#This Row],[Stock (ug/mL)]])*$I$54</f>
        <v>264</v>
      </c>
      <c r="J48" s="30"/>
    </row>
    <row r="49" spans="2:10" x14ac:dyDescent="0.2">
      <c r="B49" s="23" t="s">
        <v>120</v>
      </c>
      <c r="C49" s="24" t="s">
        <v>121</v>
      </c>
      <c r="D49" s="24" t="s">
        <v>122</v>
      </c>
      <c r="E49" s="25">
        <v>42464</v>
      </c>
      <c r="F49" s="24">
        <v>76</v>
      </c>
      <c r="G49" s="26">
        <v>500</v>
      </c>
      <c r="H49" s="27">
        <v>2</v>
      </c>
      <c r="I49" s="28">
        <f>(Table7111214161820[[#This Row],[Rec Titer]]/Table7111214161820[[#This Row],[Stock (ug/mL)]])*$I$54</f>
        <v>26.400000000000002</v>
      </c>
      <c r="J49" s="30"/>
    </row>
    <row r="50" spans="2:10" x14ac:dyDescent="0.2">
      <c r="B50" s="35" t="s">
        <v>123</v>
      </c>
      <c r="C50" s="24" t="s">
        <v>124</v>
      </c>
      <c r="D50" s="24" t="s">
        <v>34</v>
      </c>
      <c r="E50" s="25">
        <v>43126</v>
      </c>
      <c r="F50" s="24">
        <v>475</v>
      </c>
      <c r="G50" s="36">
        <v>50</v>
      </c>
      <c r="H50" s="27">
        <v>2</v>
      </c>
      <c r="I50" s="28">
        <f>(Table7111214161820[[#This Row],[Rec Titer]]/Table7111214161820[[#This Row],[Stock (ug/mL)]])*$I$54</f>
        <v>264</v>
      </c>
      <c r="J50" s="30"/>
    </row>
    <row r="51" spans="2:10" x14ac:dyDescent="0.2">
      <c r="B51" s="23" t="s">
        <v>125</v>
      </c>
      <c r="C51" s="24" t="s">
        <v>126</v>
      </c>
      <c r="D51" s="24" t="s">
        <v>127</v>
      </c>
      <c r="E51" s="25">
        <v>43221</v>
      </c>
      <c r="F51" s="24">
        <v>593</v>
      </c>
      <c r="G51" s="26">
        <v>200</v>
      </c>
      <c r="H51" s="27">
        <v>0.25</v>
      </c>
      <c r="I51" s="28">
        <f>(Table7111214161820[[#This Row],[Rec Titer]]/Table7111214161820[[#This Row],[Stock (ug/mL)]])*$I$54</f>
        <v>8.25</v>
      </c>
      <c r="J51" s="30"/>
    </row>
    <row r="52" spans="2:10" x14ac:dyDescent="0.2">
      <c r="B52" s="23" t="s">
        <v>128</v>
      </c>
      <c r="C52" s="24" t="s">
        <v>129</v>
      </c>
      <c r="D52" s="24" t="s">
        <v>127</v>
      </c>
      <c r="E52" s="25">
        <v>43194</v>
      </c>
      <c r="F52" s="24">
        <v>566</v>
      </c>
      <c r="G52" s="26">
        <v>200</v>
      </c>
      <c r="H52" s="27">
        <v>0.25</v>
      </c>
      <c r="I52" s="28">
        <f>(Table7111214161820[[#This Row],[Rec Titer]]/Table7111214161820[[#This Row],[Stock (ug/mL)]])*$I$54</f>
        <v>8.25</v>
      </c>
      <c r="J52" s="30"/>
    </row>
    <row r="53" spans="2:10" x14ac:dyDescent="0.2">
      <c r="H53" s="31"/>
    </row>
    <row r="54" spans="2:10" x14ac:dyDescent="0.2">
      <c r="H54" s="38" t="s">
        <v>132</v>
      </c>
      <c r="I54" s="21">
        <v>6600</v>
      </c>
      <c r="J54" s="37"/>
    </row>
    <row r="55" spans="2:10" ht="17" x14ac:dyDescent="0.2">
      <c r="H55" s="39" t="s">
        <v>134</v>
      </c>
      <c r="I55" s="21">
        <f>SUM(Table7111214161820[Volume])</f>
        <v>597.29999999999995</v>
      </c>
    </row>
    <row r="56" spans="2:10" x14ac:dyDescent="0.2">
      <c r="H56" s="38" t="s">
        <v>135</v>
      </c>
      <c r="I56" s="21">
        <f>I54-I55</f>
        <v>6002.7</v>
      </c>
    </row>
  </sheetData>
  <pageMargins left="0.7" right="0.7" top="0.75" bottom="0.75" header="0.3" footer="0.3"/>
  <pageSetup scale="70" orientation="portrait" horizontalDpi="0" verticalDpi="0"/>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78221-057C-C24D-A9DF-40E16BD268AB}">
  <sheetPr>
    <pageSetUpPr fitToPage="1"/>
  </sheetPr>
  <dimension ref="B1:J56"/>
  <sheetViews>
    <sheetView workbookViewId="0">
      <selection activeCell="C48" sqref="C48"/>
    </sheetView>
  </sheetViews>
  <sheetFormatPr baseColWidth="10" defaultRowHeight="16" x14ac:dyDescent="0.2"/>
  <cols>
    <col min="2" max="2" width="14.5" bestFit="1" customWidth="1"/>
    <col min="8" max="8" width="14.6640625" bestFit="1" customWidth="1"/>
  </cols>
  <sheetData>
    <row r="1" spans="2:10" x14ac:dyDescent="0.2">
      <c r="B1" s="1" t="s">
        <v>0</v>
      </c>
    </row>
    <row r="2" spans="2:10" ht="34" x14ac:dyDescent="0.2">
      <c r="B2" s="2" t="s">
        <v>1</v>
      </c>
      <c r="C2" s="3" t="s">
        <v>2</v>
      </c>
      <c r="D2" s="3" t="s">
        <v>3</v>
      </c>
      <c r="E2" s="3" t="s">
        <v>4</v>
      </c>
      <c r="F2" s="4" t="s">
        <v>5</v>
      </c>
      <c r="G2" s="3" t="s">
        <v>6</v>
      </c>
      <c r="H2" s="3" t="s">
        <v>7</v>
      </c>
      <c r="I2" s="5" t="s">
        <v>133</v>
      </c>
      <c r="J2" s="3" t="s">
        <v>9</v>
      </c>
    </row>
    <row r="3" spans="2:10" x14ac:dyDescent="0.2">
      <c r="B3" s="32" t="s">
        <v>10</v>
      </c>
      <c r="C3" s="7" t="s">
        <v>11</v>
      </c>
      <c r="D3" s="7" t="s">
        <v>12</v>
      </c>
      <c r="E3" s="8">
        <v>43252</v>
      </c>
      <c r="F3" s="7">
        <v>625</v>
      </c>
      <c r="G3" s="33">
        <v>50</v>
      </c>
      <c r="H3" s="10">
        <v>0.5</v>
      </c>
      <c r="I3" s="11">
        <f>(Table75131517194[[#This Row],[Rec Titer]]/Table75131517194[[#This Row],[Stock (ug/mL)]])*$I$39</f>
        <v>5</v>
      </c>
      <c r="J3" s="12"/>
    </row>
    <row r="4" spans="2:10" x14ac:dyDescent="0.2">
      <c r="B4" s="32" t="s">
        <v>130</v>
      </c>
      <c r="C4" s="7" t="s">
        <v>131</v>
      </c>
      <c r="D4" s="7" t="s">
        <v>13</v>
      </c>
      <c r="E4" s="8">
        <v>43126</v>
      </c>
      <c r="F4" s="7">
        <v>476</v>
      </c>
      <c r="G4" s="33">
        <v>50</v>
      </c>
      <c r="H4" s="10">
        <v>0.5</v>
      </c>
      <c r="I4" s="11">
        <f>(Table75131517194[[#This Row],[Rec Titer]]/Table75131517194[[#This Row],[Stock (ug/mL)]])*$I$39</f>
        <v>5</v>
      </c>
      <c r="J4" s="12"/>
    </row>
    <row r="5" spans="2:10" x14ac:dyDescent="0.2">
      <c r="B5" s="6" t="s">
        <v>14</v>
      </c>
      <c r="C5" s="7" t="s">
        <v>15</v>
      </c>
      <c r="D5" s="7" t="s">
        <v>16</v>
      </c>
      <c r="E5" s="8">
        <v>43252</v>
      </c>
      <c r="F5" s="7">
        <v>636</v>
      </c>
      <c r="G5" s="9">
        <v>500</v>
      </c>
      <c r="H5" s="10">
        <v>0.5</v>
      </c>
      <c r="I5" s="11">
        <f>(Table75131517194[[#This Row],[Rec Titer]]/Table75131517194[[#This Row],[Stock (ug/mL)]])*$I$39</f>
        <v>0.5</v>
      </c>
      <c r="J5" s="12"/>
    </row>
    <row r="6" spans="2:10" x14ac:dyDescent="0.2">
      <c r="B6" s="32" t="s">
        <v>17</v>
      </c>
      <c r="C6" s="7" t="s">
        <v>18</v>
      </c>
      <c r="D6" s="7" t="s">
        <v>19</v>
      </c>
      <c r="E6" s="8">
        <v>43179</v>
      </c>
      <c r="F6" s="7">
        <v>536</v>
      </c>
      <c r="G6" s="33">
        <v>50</v>
      </c>
      <c r="H6" s="10">
        <v>0.5</v>
      </c>
      <c r="I6" s="11">
        <f>(Table75131517194[[#This Row],[Rec Titer]]/Table75131517194[[#This Row],[Stock (ug/mL)]])*$I$39</f>
        <v>5</v>
      </c>
      <c r="J6" s="12"/>
    </row>
    <row r="7" spans="2:10" x14ac:dyDescent="0.2">
      <c r="B7" s="32" t="s">
        <v>20</v>
      </c>
      <c r="C7" s="7" t="s">
        <v>21</v>
      </c>
      <c r="D7" s="7" t="s">
        <v>22</v>
      </c>
      <c r="E7" s="8">
        <v>43388</v>
      </c>
      <c r="F7" s="7">
        <v>749</v>
      </c>
      <c r="G7" s="33">
        <v>50</v>
      </c>
      <c r="H7" s="10">
        <v>0.5</v>
      </c>
      <c r="I7" s="11">
        <f>(Table75131517194[[#This Row],[Rec Titer]]/Table75131517194[[#This Row],[Stock (ug/mL)]])*$I$39</f>
        <v>5</v>
      </c>
      <c r="J7" s="12"/>
    </row>
    <row r="8" spans="2:10" x14ac:dyDescent="0.2">
      <c r="B8" s="32" t="s">
        <v>23</v>
      </c>
      <c r="C8" s="7" t="s">
        <v>24</v>
      </c>
      <c r="D8" s="7" t="s">
        <v>25</v>
      </c>
      <c r="E8" s="8">
        <v>43221</v>
      </c>
      <c r="F8" s="7">
        <v>594</v>
      </c>
      <c r="G8" s="33">
        <v>50</v>
      </c>
      <c r="H8" s="10">
        <v>1</v>
      </c>
      <c r="I8" s="11">
        <f>(Table75131517194[[#This Row],[Rec Titer]]/Table75131517194[[#This Row],[Stock (ug/mL)]])*$I$39</f>
        <v>10</v>
      </c>
      <c r="J8" s="12"/>
    </row>
    <row r="9" spans="2:10" x14ac:dyDescent="0.2">
      <c r="B9" s="32" t="s">
        <v>26</v>
      </c>
      <c r="C9" s="7" t="s">
        <v>27</v>
      </c>
      <c r="D9" s="7" t="s">
        <v>28</v>
      </c>
      <c r="E9" s="8">
        <v>43120</v>
      </c>
      <c r="F9" s="7">
        <v>472</v>
      </c>
      <c r="G9" s="33">
        <v>50</v>
      </c>
      <c r="H9" s="10">
        <v>1</v>
      </c>
      <c r="I9" s="11">
        <f>(Table75131517194[[#This Row],[Rec Titer]]/Table75131517194[[#This Row],[Stock (ug/mL)]])*$I$39</f>
        <v>10</v>
      </c>
      <c r="J9" s="12"/>
    </row>
    <row r="10" spans="2:10" x14ac:dyDescent="0.2">
      <c r="B10" s="6" t="s">
        <v>29</v>
      </c>
      <c r="C10" s="7" t="s">
        <v>30</v>
      </c>
      <c r="D10" s="7" t="s">
        <v>31</v>
      </c>
      <c r="E10" s="8">
        <v>43299</v>
      </c>
      <c r="F10" s="7">
        <v>657</v>
      </c>
      <c r="G10" s="9">
        <v>200</v>
      </c>
      <c r="H10" s="10">
        <v>0.5</v>
      </c>
      <c r="I10" s="11">
        <f>(Table75131517194[[#This Row],[Rec Titer]]/Table75131517194[[#This Row],[Stock (ug/mL)]])*$I$39</f>
        <v>1.25</v>
      </c>
      <c r="J10" s="12"/>
    </row>
    <row r="11" spans="2:10" x14ac:dyDescent="0.2">
      <c r="B11" s="6" t="s">
        <v>32</v>
      </c>
      <c r="C11" s="7" t="s">
        <v>33</v>
      </c>
      <c r="D11" s="7" t="s">
        <v>34</v>
      </c>
      <c r="E11" s="8" t="s">
        <v>35</v>
      </c>
      <c r="F11" s="7" t="s">
        <v>35</v>
      </c>
      <c r="G11" s="9">
        <v>903</v>
      </c>
      <c r="H11" s="10">
        <v>1</v>
      </c>
      <c r="I11" s="11">
        <f>(Table75131517194[[#This Row],[Rec Titer]]/Table75131517194[[#This Row],[Stock (ug/mL)]])*$I$39</f>
        <v>0.55370985603543743</v>
      </c>
      <c r="J11" s="12"/>
    </row>
    <row r="12" spans="2:10" x14ac:dyDescent="0.2">
      <c r="B12" s="6" t="s">
        <v>36</v>
      </c>
      <c r="C12" s="7" t="s">
        <v>37</v>
      </c>
      <c r="D12" s="7" t="s">
        <v>38</v>
      </c>
      <c r="E12" s="8">
        <v>42538</v>
      </c>
      <c r="F12" s="7">
        <v>138</v>
      </c>
      <c r="G12" s="9">
        <v>300</v>
      </c>
      <c r="H12" s="10">
        <v>0.25</v>
      </c>
      <c r="I12" s="11">
        <f>(Table75131517194[[#This Row],[Rec Titer]]/Table75131517194[[#This Row],[Stock (ug/mL)]])*$I$39</f>
        <v>0.41666666666666669</v>
      </c>
      <c r="J12" s="12"/>
    </row>
    <row r="13" spans="2:10" x14ac:dyDescent="0.2">
      <c r="B13" s="32" t="s">
        <v>39</v>
      </c>
      <c r="C13" s="7" t="s">
        <v>40</v>
      </c>
      <c r="D13" s="7" t="s">
        <v>41</v>
      </c>
      <c r="E13" s="8">
        <v>43031</v>
      </c>
      <c r="F13" s="7">
        <v>424</v>
      </c>
      <c r="G13" s="33">
        <v>50</v>
      </c>
      <c r="H13" s="10">
        <v>0.25</v>
      </c>
      <c r="I13" s="11">
        <f>(Table75131517194[[#This Row],[Rec Titer]]/Table75131517194[[#This Row],[Stock (ug/mL)]])*$I$39</f>
        <v>2.5</v>
      </c>
      <c r="J13" s="12"/>
    </row>
    <row r="14" spans="2:10" x14ac:dyDescent="0.2">
      <c r="B14" s="6" t="s">
        <v>42</v>
      </c>
      <c r="C14" s="7" t="s">
        <v>43</v>
      </c>
      <c r="D14" s="7" t="s">
        <v>44</v>
      </c>
      <c r="E14" s="8">
        <v>43244</v>
      </c>
      <c r="F14" s="7">
        <v>614</v>
      </c>
      <c r="G14" s="9">
        <v>200</v>
      </c>
      <c r="H14" s="10">
        <v>0.125</v>
      </c>
      <c r="I14" s="11">
        <f>(Table75131517194[[#This Row],[Rec Titer]]/Table75131517194[[#This Row],[Stock (ug/mL)]])*$I$39</f>
        <v>0.3125</v>
      </c>
      <c r="J14" s="12"/>
    </row>
    <row r="15" spans="2:10" x14ac:dyDescent="0.2">
      <c r="B15" s="6" t="s">
        <v>45</v>
      </c>
      <c r="C15" s="7" t="s">
        <v>46</v>
      </c>
      <c r="D15" s="7" t="s">
        <v>47</v>
      </c>
      <c r="E15" s="8">
        <v>43152</v>
      </c>
      <c r="F15" s="7">
        <v>511</v>
      </c>
      <c r="G15" s="9">
        <v>200</v>
      </c>
      <c r="H15" s="10">
        <v>0.5</v>
      </c>
      <c r="I15" s="11">
        <f>(Table75131517194[[#This Row],[Rec Titer]]/Table75131517194[[#This Row],[Stock (ug/mL)]])*$I$39</f>
        <v>1.25</v>
      </c>
      <c r="J15" s="12"/>
    </row>
    <row r="16" spans="2:10" x14ac:dyDescent="0.2">
      <c r="B16" s="32" t="s">
        <v>48</v>
      </c>
      <c r="C16" s="7" t="s">
        <v>49</v>
      </c>
      <c r="D16" s="7" t="s">
        <v>50</v>
      </c>
      <c r="E16" s="8">
        <v>43228</v>
      </c>
      <c r="F16" s="7">
        <v>602</v>
      </c>
      <c r="G16" s="33">
        <v>50</v>
      </c>
      <c r="H16" s="10">
        <v>1</v>
      </c>
      <c r="I16" s="11">
        <f>(Table75131517194[[#This Row],[Rec Titer]]/Table75131517194[[#This Row],[Stock (ug/mL)]])*$I$39</f>
        <v>10</v>
      </c>
      <c r="J16" s="12"/>
    </row>
    <row r="17" spans="2:10" x14ac:dyDescent="0.2">
      <c r="B17" s="6" t="s">
        <v>51</v>
      </c>
      <c r="C17" s="13" t="s">
        <v>52</v>
      </c>
      <c r="D17" s="7" t="s">
        <v>53</v>
      </c>
      <c r="E17" s="8">
        <v>43194</v>
      </c>
      <c r="F17" s="7">
        <v>569</v>
      </c>
      <c r="G17" s="9">
        <v>200</v>
      </c>
      <c r="H17" s="10">
        <v>0.5</v>
      </c>
      <c r="I17" s="11">
        <f>(Table75131517194[[#This Row],[Rec Titer]]/Table75131517194[[#This Row],[Stock (ug/mL)]])*$I$39</f>
        <v>1.25</v>
      </c>
      <c r="J17" s="12"/>
    </row>
    <row r="18" spans="2:10" x14ac:dyDescent="0.2">
      <c r="B18" s="32" t="s">
        <v>54</v>
      </c>
      <c r="C18" s="7" t="s">
        <v>55</v>
      </c>
      <c r="D18" s="7" t="s">
        <v>56</v>
      </c>
      <c r="E18" s="8">
        <v>43120</v>
      </c>
      <c r="F18" s="7">
        <v>473</v>
      </c>
      <c r="G18" s="33">
        <v>50</v>
      </c>
      <c r="H18" s="10">
        <v>0.125</v>
      </c>
      <c r="I18" s="11">
        <f>(Table75131517194[[#This Row],[Rec Titer]]/Table75131517194[[#This Row],[Stock (ug/mL)]])*$I$39</f>
        <v>1.25</v>
      </c>
      <c r="J18" s="12"/>
    </row>
    <row r="19" spans="2:10" x14ac:dyDescent="0.2">
      <c r="B19" s="6" t="s">
        <v>57</v>
      </c>
      <c r="C19" s="7" t="s">
        <v>58</v>
      </c>
      <c r="D19" s="7" t="s">
        <v>59</v>
      </c>
      <c r="E19" s="8">
        <v>43186</v>
      </c>
      <c r="F19" s="7">
        <v>551</v>
      </c>
      <c r="G19" s="9">
        <v>200</v>
      </c>
      <c r="H19" s="10">
        <v>0.5</v>
      </c>
      <c r="I19" s="11">
        <f>(Table75131517194[[#This Row],[Rec Titer]]/Table75131517194[[#This Row],[Stock (ug/mL)]])*$I$39</f>
        <v>1.25</v>
      </c>
      <c r="J19" s="12"/>
    </row>
    <row r="20" spans="2:10" x14ac:dyDescent="0.2">
      <c r="B20" s="32" t="s">
        <v>60</v>
      </c>
      <c r="C20" s="7" t="s">
        <v>61</v>
      </c>
      <c r="D20" s="7" t="s">
        <v>62</v>
      </c>
      <c r="E20" s="8">
        <v>43152</v>
      </c>
      <c r="F20" s="7">
        <v>502</v>
      </c>
      <c r="G20" s="33">
        <v>50</v>
      </c>
      <c r="H20" s="14">
        <v>0.25</v>
      </c>
      <c r="I20" s="11">
        <f>(Table75131517194[[#This Row],[Rec Titer]]/Table75131517194[[#This Row],[Stock (ug/mL)]])*$I$39</f>
        <v>2.5</v>
      </c>
      <c r="J20" s="15"/>
    </row>
    <row r="21" spans="2:10" x14ac:dyDescent="0.2">
      <c r="B21" s="6" t="s">
        <v>63</v>
      </c>
      <c r="C21" s="7" t="s">
        <v>64</v>
      </c>
      <c r="D21" s="7" t="s">
        <v>65</v>
      </c>
      <c r="E21" s="8">
        <v>43389</v>
      </c>
      <c r="F21" s="7">
        <v>752</v>
      </c>
      <c r="G21" s="9">
        <v>500</v>
      </c>
      <c r="H21" s="10">
        <v>0.25</v>
      </c>
      <c r="I21" s="11">
        <f>(Table75131517194[[#This Row],[Rec Titer]]/Table75131517194[[#This Row],[Stock (ug/mL)]])*$I$39</f>
        <v>0.25</v>
      </c>
      <c r="J21" s="12"/>
    </row>
    <row r="22" spans="2:10" x14ac:dyDescent="0.2">
      <c r="B22" s="32" t="s">
        <v>66</v>
      </c>
      <c r="C22" s="7" t="s">
        <v>67</v>
      </c>
      <c r="D22" s="7" t="s">
        <v>68</v>
      </c>
      <c r="E22" s="8">
        <v>43244</v>
      </c>
      <c r="F22" s="7">
        <v>611</v>
      </c>
      <c r="G22" s="33">
        <v>50</v>
      </c>
      <c r="H22" s="10">
        <v>0.5</v>
      </c>
      <c r="I22" s="11">
        <f>(Table75131517194[[#This Row],[Rec Titer]]/Table75131517194[[#This Row],[Stock (ug/mL)]])*$I$39</f>
        <v>5</v>
      </c>
      <c r="J22" s="12"/>
    </row>
    <row r="23" spans="2:10" x14ac:dyDescent="0.2">
      <c r="B23" s="6" t="s">
        <v>69</v>
      </c>
      <c r="C23" s="7" t="s">
        <v>70</v>
      </c>
      <c r="D23" s="7" t="s">
        <v>71</v>
      </c>
      <c r="E23" s="8">
        <v>43376</v>
      </c>
      <c r="F23" s="7">
        <v>740</v>
      </c>
      <c r="G23" s="9">
        <v>200</v>
      </c>
      <c r="H23" s="10">
        <v>0.25</v>
      </c>
      <c r="I23" s="11">
        <f>(Table75131517194[[#This Row],[Rec Titer]]/Table75131517194[[#This Row],[Stock (ug/mL)]])*$I$39</f>
        <v>0.625</v>
      </c>
      <c r="J23" s="12"/>
    </row>
    <row r="24" spans="2:10" x14ac:dyDescent="0.2">
      <c r="B24" s="32" t="s">
        <v>72</v>
      </c>
      <c r="C24" s="7" t="s">
        <v>73</v>
      </c>
      <c r="D24" s="7" t="s">
        <v>74</v>
      </c>
      <c r="E24" s="8">
        <v>43227</v>
      </c>
      <c r="F24" s="7">
        <v>599</v>
      </c>
      <c r="G24" s="33">
        <v>50</v>
      </c>
      <c r="H24" s="10">
        <v>1</v>
      </c>
      <c r="I24" s="11">
        <f>(Table75131517194[[#This Row],[Rec Titer]]/Table75131517194[[#This Row],[Stock (ug/mL)]])*$I$39</f>
        <v>10</v>
      </c>
      <c r="J24" s="12"/>
    </row>
    <row r="25" spans="2:10" x14ac:dyDescent="0.2">
      <c r="B25" s="32" t="s">
        <v>75</v>
      </c>
      <c r="C25" s="7" t="s">
        <v>76</v>
      </c>
      <c r="D25" s="7" t="s">
        <v>77</v>
      </c>
      <c r="E25" s="8">
        <v>43120</v>
      </c>
      <c r="F25" s="7">
        <v>474</v>
      </c>
      <c r="G25" s="33">
        <v>50</v>
      </c>
      <c r="H25" s="10">
        <v>2</v>
      </c>
      <c r="I25" s="11">
        <f>(Table75131517194[[#This Row],[Rec Titer]]/Table75131517194[[#This Row],[Stock (ug/mL)]])*$I$39</f>
        <v>20</v>
      </c>
      <c r="J25" s="12"/>
    </row>
    <row r="26" spans="2:10" x14ac:dyDescent="0.2">
      <c r="B26" s="32" t="s">
        <v>78</v>
      </c>
      <c r="C26" s="7" t="s">
        <v>79</v>
      </c>
      <c r="D26" s="7" t="s">
        <v>80</v>
      </c>
      <c r="E26" s="8">
        <v>42755</v>
      </c>
      <c r="F26" s="7">
        <v>229</v>
      </c>
      <c r="G26" s="33">
        <v>50</v>
      </c>
      <c r="H26" s="10">
        <v>0.5</v>
      </c>
      <c r="I26" s="11">
        <f>(Table75131517194[[#This Row],[Rec Titer]]/Table75131517194[[#This Row],[Stock (ug/mL)]])*$I$39</f>
        <v>5</v>
      </c>
      <c r="J26" s="12"/>
    </row>
    <row r="27" spans="2:10" x14ac:dyDescent="0.2">
      <c r="B27" s="34" t="s">
        <v>81</v>
      </c>
      <c r="C27" s="7" t="s">
        <v>82</v>
      </c>
      <c r="D27" s="7" t="s">
        <v>83</v>
      </c>
      <c r="E27" s="8">
        <v>43283</v>
      </c>
      <c r="F27" s="7">
        <v>649</v>
      </c>
      <c r="G27" s="33">
        <v>50</v>
      </c>
      <c r="H27" s="14">
        <v>1</v>
      </c>
      <c r="I27" s="11">
        <f>(Table75131517194[[#This Row],[Rec Titer]]/Table75131517194[[#This Row],[Stock (ug/mL)]])*$I$39</f>
        <v>10</v>
      </c>
      <c r="J27" s="15"/>
    </row>
    <row r="28" spans="2:10" x14ac:dyDescent="0.2">
      <c r="B28" s="6" t="s">
        <v>84</v>
      </c>
      <c r="C28" s="7" t="s">
        <v>85</v>
      </c>
      <c r="D28" s="7" t="s">
        <v>86</v>
      </c>
      <c r="E28" s="8">
        <v>43091</v>
      </c>
      <c r="F28" s="7">
        <v>466</v>
      </c>
      <c r="G28" s="9">
        <v>200</v>
      </c>
      <c r="H28" s="10">
        <v>1</v>
      </c>
      <c r="I28" s="11">
        <f>(Table75131517194[[#This Row],[Rec Titer]]/Table75131517194[[#This Row],[Stock (ug/mL)]])*$I$39</f>
        <v>2.5</v>
      </c>
      <c r="J28" s="12"/>
    </row>
    <row r="29" spans="2:10" x14ac:dyDescent="0.2">
      <c r="B29" s="6" t="s">
        <v>87</v>
      </c>
      <c r="C29" s="7" t="s">
        <v>88</v>
      </c>
      <c r="D29" s="7" t="s">
        <v>89</v>
      </c>
      <c r="E29" s="8">
        <v>43081</v>
      </c>
      <c r="F29" s="7">
        <v>456</v>
      </c>
      <c r="G29" s="9">
        <v>200</v>
      </c>
      <c r="H29" s="10">
        <v>0.25</v>
      </c>
      <c r="I29" s="11">
        <f>(Table75131517194[[#This Row],[Rec Titer]]/Table75131517194[[#This Row],[Stock (ug/mL)]])*$I$39</f>
        <v>0.625</v>
      </c>
      <c r="J29" s="12"/>
    </row>
    <row r="30" spans="2:10" x14ac:dyDescent="0.2">
      <c r="B30" s="32" t="s">
        <v>90</v>
      </c>
      <c r="C30" s="7" t="s">
        <v>91</v>
      </c>
      <c r="D30" s="7" t="s">
        <v>92</v>
      </c>
      <c r="E30" s="8">
        <v>43126</v>
      </c>
      <c r="F30" s="7">
        <v>482</v>
      </c>
      <c r="G30" s="33">
        <v>50</v>
      </c>
      <c r="H30" s="10">
        <v>0.25</v>
      </c>
      <c r="I30" s="11">
        <f>(Table75131517194[[#This Row],[Rec Titer]]/Table75131517194[[#This Row],[Stock (ug/mL)]])*$I$39</f>
        <v>2.5</v>
      </c>
      <c r="J30" s="12"/>
    </row>
    <row r="31" spans="2:10" x14ac:dyDescent="0.2">
      <c r="B31" s="6" t="s">
        <v>93</v>
      </c>
      <c r="C31" s="7" t="s">
        <v>94</v>
      </c>
      <c r="D31" s="7" t="s">
        <v>95</v>
      </c>
      <c r="E31" s="8">
        <v>42748</v>
      </c>
      <c r="F31" s="7">
        <v>250</v>
      </c>
      <c r="G31" s="9">
        <v>500</v>
      </c>
      <c r="H31" s="10">
        <v>0.5</v>
      </c>
      <c r="I31" s="11">
        <f>(Table75131517194[[#This Row],[Rec Titer]]/Table75131517194[[#This Row],[Stock (ug/mL)]])*$I$39</f>
        <v>0.5</v>
      </c>
      <c r="J31" s="12"/>
    </row>
    <row r="32" spans="2:10" x14ac:dyDescent="0.2">
      <c r="B32" s="34" t="s">
        <v>96</v>
      </c>
      <c r="C32" s="13" t="s">
        <v>97</v>
      </c>
      <c r="D32" s="13" t="s">
        <v>98</v>
      </c>
      <c r="E32" s="16">
        <v>43194</v>
      </c>
      <c r="F32" s="13">
        <v>561</v>
      </c>
      <c r="G32" s="33">
        <v>50</v>
      </c>
      <c r="H32" s="10">
        <v>1</v>
      </c>
      <c r="I32" s="11">
        <f>(Table75131517194[[#This Row],[Rec Titer]]/Table75131517194[[#This Row],[Stock (ug/mL)]])*$I$39</f>
        <v>10</v>
      </c>
      <c r="J32" s="12"/>
    </row>
    <row r="33" spans="2:10" x14ac:dyDescent="0.2">
      <c r="B33" s="32" t="s">
        <v>99</v>
      </c>
      <c r="C33" s="7" t="s">
        <v>100</v>
      </c>
      <c r="D33" s="7" t="s">
        <v>101</v>
      </c>
      <c r="E33" s="8">
        <v>43152</v>
      </c>
      <c r="F33" s="7">
        <v>505</v>
      </c>
      <c r="G33" s="33">
        <v>50</v>
      </c>
      <c r="H33" s="10">
        <v>1</v>
      </c>
      <c r="I33" s="11">
        <f>(Table75131517194[[#This Row],[Rec Titer]]/Table75131517194[[#This Row],[Stock (ug/mL)]])*$I$39</f>
        <v>10</v>
      </c>
      <c r="J33" s="12"/>
    </row>
    <row r="34" spans="2:10" x14ac:dyDescent="0.2">
      <c r="B34" s="6" t="s">
        <v>102</v>
      </c>
      <c r="C34" s="7" t="s">
        <v>103</v>
      </c>
      <c r="D34" s="7" t="s">
        <v>104</v>
      </c>
      <c r="E34" s="8">
        <v>43091</v>
      </c>
      <c r="F34" s="7">
        <v>464</v>
      </c>
      <c r="G34" s="9">
        <v>200</v>
      </c>
      <c r="H34" s="10">
        <v>0.5</v>
      </c>
      <c r="I34" s="11">
        <f>(Table75131517194[[#This Row],[Rec Titer]]/Table75131517194[[#This Row],[Stock (ug/mL)]])*$I$39</f>
        <v>1.25</v>
      </c>
      <c r="J34" s="12"/>
    </row>
    <row r="35" spans="2:10" x14ac:dyDescent="0.2">
      <c r="B35" s="6" t="s">
        <v>105</v>
      </c>
      <c r="C35" s="7" t="s">
        <v>106</v>
      </c>
      <c r="D35" s="7" t="s">
        <v>107</v>
      </c>
      <c r="E35" s="8">
        <v>43283</v>
      </c>
      <c r="F35" s="7">
        <v>650</v>
      </c>
      <c r="G35" s="9">
        <v>200</v>
      </c>
      <c r="H35" s="10">
        <v>0.75</v>
      </c>
      <c r="I35" s="11">
        <f>(Table75131517194[[#This Row],[Rec Titer]]/Table75131517194[[#This Row],[Stock (ug/mL)]])*$I$39</f>
        <v>1.875</v>
      </c>
      <c r="J35" s="12"/>
    </row>
    <row r="36" spans="2:10" x14ac:dyDescent="0.2">
      <c r="B36" s="6" t="s">
        <v>108</v>
      </c>
      <c r="C36" s="7" t="s">
        <v>109</v>
      </c>
      <c r="D36" s="7" t="s">
        <v>110</v>
      </c>
      <c r="E36" s="8">
        <v>43396</v>
      </c>
      <c r="F36" s="7">
        <v>756</v>
      </c>
      <c r="G36" s="9">
        <v>200</v>
      </c>
      <c r="H36" s="10">
        <v>1</v>
      </c>
      <c r="I36" s="11">
        <f>(Table75131517194[[#This Row],[Rec Titer]]/Table75131517194[[#This Row],[Stock (ug/mL)]])*$I$39</f>
        <v>2.5</v>
      </c>
      <c r="J36" s="12"/>
    </row>
    <row r="37" spans="2:10" x14ac:dyDescent="0.2">
      <c r="B37" s="32" t="s">
        <v>111</v>
      </c>
      <c r="C37" s="7" t="s">
        <v>112</v>
      </c>
      <c r="D37" s="7" t="s">
        <v>113</v>
      </c>
      <c r="E37" s="8">
        <v>42871</v>
      </c>
      <c r="F37" s="7">
        <v>360</v>
      </c>
      <c r="G37" s="33">
        <v>50</v>
      </c>
      <c r="H37" s="10">
        <v>1</v>
      </c>
      <c r="I37" s="11">
        <f>(Table75131517194[[#This Row],[Rec Titer]]/Table75131517194[[#This Row],[Stock (ug/mL)]])*$I$39</f>
        <v>10</v>
      </c>
      <c r="J37" s="12"/>
    </row>
    <row r="38" spans="2:10" x14ac:dyDescent="0.2">
      <c r="B38" s="17"/>
      <c r="C38" s="18"/>
      <c r="D38" s="18"/>
      <c r="E38" s="19"/>
      <c r="F38" s="18"/>
      <c r="G38" s="20"/>
      <c r="H38" s="21"/>
      <c r="I38" s="21"/>
      <c r="J38" s="22"/>
    </row>
    <row r="39" spans="2:10" x14ac:dyDescent="0.2">
      <c r="B39" s="17"/>
      <c r="C39" s="18"/>
      <c r="D39" s="18"/>
      <c r="E39" s="19"/>
      <c r="F39" s="18"/>
      <c r="G39" s="20"/>
      <c r="H39" s="38" t="s">
        <v>132</v>
      </c>
      <c r="I39" s="21">
        <v>500</v>
      </c>
      <c r="J39" s="22"/>
    </row>
    <row r="40" spans="2:10" ht="17" x14ac:dyDescent="0.2">
      <c r="B40" s="17"/>
      <c r="C40" s="18"/>
      <c r="D40" s="18"/>
      <c r="E40" s="19"/>
      <c r="F40" s="18"/>
      <c r="G40" s="20"/>
      <c r="H40" s="39" t="s">
        <v>134</v>
      </c>
      <c r="I40" s="21">
        <f>SUM(Table75131517194[[Volume ]])</f>
        <v>155.65787652270211</v>
      </c>
      <c r="J40" s="22"/>
    </row>
    <row r="41" spans="2:10" x14ac:dyDescent="0.2">
      <c r="B41" s="17"/>
      <c r="C41" s="18"/>
      <c r="D41" s="18"/>
      <c r="E41" s="19"/>
      <c r="F41" s="18"/>
      <c r="G41" s="20"/>
      <c r="H41" s="38" t="s">
        <v>135</v>
      </c>
      <c r="I41" s="21">
        <f>I39-I40</f>
        <v>344.34212347729789</v>
      </c>
      <c r="J41" s="22"/>
    </row>
    <row r="42" spans="2:10" x14ac:dyDescent="0.2">
      <c r="B42" s="17"/>
      <c r="C42" s="18"/>
      <c r="D42" s="18"/>
      <c r="E42" s="19"/>
      <c r="F42" s="18"/>
      <c r="G42" s="20"/>
      <c r="H42" s="21"/>
      <c r="I42" s="21"/>
      <c r="J42" s="22"/>
    </row>
    <row r="45" spans="2:10" x14ac:dyDescent="0.2">
      <c r="B45" s="1" t="s">
        <v>114</v>
      </c>
    </row>
    <row r="46" spans="2:10" ht="34" x14ac:dyDescent="0.2">
      <c r="B46" s="2" t="s">
        <v>1</v>
      </c>
      <c r="C46" s="3" t="s">
        <v>2</v>
      </c>
      <c r="D46" s="3" t="s">
        <v>3</v>
      </c>
      <c r="E46" s="3" t="s">
        <v>4</v>
      </c>
      <c r="F46" s="4" t="s">
        <v>5</v>
      </c>
      <c r="G46" s="3" t="s">
        <v>6</v>
      </c>
      <c r="H46" s="3" t="s">
        <v>7</v>
      </c>
      <c r="I46" s="5" t="s">
        <v>8</v>
      </c>
      <c r="J46" s="5" t="s">
        <v>9</v>
      </c>
    </row>
    <row r="47" spans="2:10" x14ac:dyDescent="0.2">
      <c r="B47" s="35" t="s">
        <v>115</v>
      </c>
      <c r="C47" s="24" t="s">
        <v>116</v>
      </c>
      <c r="D47" s="24" t="s">
        <v>117</v>
      </c>
      <c r="E47" s="25">
        <v>43263</v>
      </c>
      <c r="F47" s="24">
        <v>637</v>
      </c>
      <c r="G47" s="36">
        <v>50</v>
      </c>
      <c r="H47" s="27">
        <v>2</v>
      </c>
      <c r="I47" s="28">
        <f>(Table71112141618205[[#This Row],[Rec Titer]]/Table71112141618205[[#This Row],[Stock (ug/mL)]])*$I$54</f>
        <v>20</v>
      </c>
      <c r="J47" s="29"/>
    </row>
    <row r="48" spans="2:10" x14ac:dyDescent="0.2">
      <c r="B48" s="23" t="s">
        <v>118</v>
      </c>
      <c r="C48" s="24" t="s">
        <v>136</v>
      </c>
      <c r="D48" s="24" t="s">
        <v>119</v>
      </c>
      <c r="E48" s="25">
        <v>43376</v>
      </c>
      <c r="F48" s="24">
        <v>748</v>
      </c>
      <c r="G48" s="26">
        <v>500</v>
      </c>
      <c r="H48" s="27">
        <v>2</v>
      </c>
      <c r="I48" s="28">
        <f>(Table71112141618205[[#This Row],[Rec Titer]]/Table71112141618205[[#This Row],[Stock (ug/mL)]])*$I$54</f>
        <v>2</v>
      </c>
      <c r="J48" s="30"/>
    </row>
    <row r="49" spans="2:10" x14ac:dyDescent="0.2">
      <c r="B49" s="23" t="s">
        <v>120</v>
      </c>
      <c r="C49" s="24" t="s">
        <v>121</v>
      </c>
      <c r="D49" s="24" t="s">
        <v>122</v>
      </c>
      <c r="E49" s="25">
        <v>42464</v>
      </c>
      <c r="F49" s="24">
        <v>76</v>
      </c>
      <c r="G49" s="26">
        <v>500</v>
      </c>
      <c r="H49" s="27">
        <v>2</v>
      </c>
      <c r="I49" s="28">
        <f>(Table71112141618205[[#This Row],[Rec Titer]]/Table71112141618205[[#This Row],[Stock (ug/mL)]])*$I$54</f>
        <v>2</v>
      </c>
      <c r="J49" s="30"/>
    </row>
    <row r="50" spans="2:10" x14ac:dyDescent="0.2">
      <c r="B50" s="35" t="s">
        <v>123</v>
      </c>
      <c r="C50" s="24" t="s">
        <v>124</v>
      </c>
      <c r="D50" s="24" t="s">
        <v>34</v>
      </c>
      <c r="E50" s="25">
        <v>43126</v>
      </c>
      <c r="F50" s="24">
        <v>475</v>
      </c>
      <c r="G50" s="36">
        <v>50</v>
      </c>
      <c r="H50" s="27">
        <v>2</v>
      </c>
      <c r="I50" s="28">
        <f>(Table71112141618205[[#This Row],[Rec Titer]]/Table71112141618205[[#This Row],[Stock (ug/mL)]])*$I$54</f>
        <v>20</v>
      </c>
      <c r="J50" s="30"/>
    </row>
    <row r="51" spans="2:10" x14ac:dyDescent="0.2">
      <c r="B51" s="23" t="s">
        <v>125</v>
      </c>
      <c r="C51" s="24" t="s">
        <v>126</v>
      </c>
      <c r="D51" s="24" t="s">
        <v>127</v>
      </c>
      <c r="E51" s="25">
        <v>43221</v>
      </c>
      <c r="F51" s="24">
        <v>593</v>
      </c>
      <c r="G51" s="26">
        <v>200</v>
      </c>
      <c r="H51" s="27">
        <v>0.25</v>
      </c>
      <c r="I51" s="28">
        <f>(Table71112141618205[[#This Row],[Rec Titer]]/Table71112141618205[[#This Row],[Stock (ug/mL)]])*$I$54</f>
        <v>0.625</v>
      </c>
      <c r="J51" s="30"/>
    </row>
    <row r="52" spans="2:10" x14ac:dyDescent="0.2">
      <c r="B52" s="23" t="s">
        <v>128</v>
      </c>
      <c r="C52" s="24" t="s">
        <v>129</v>
      </c>
      <c r="D52" s="24" t="s">
        <v>127</v>
      </c>
      <c r="E52" s="25">
        <v>43194</v>
      </c>
      <c r="F52" s="24">
        <v>566</v>
      </c>
      <c r="G52" s="26">
        <v>200</v>
      </c>
      <c r="H52" s="27">
        <v>0.25</v>
      </c>
      <c r="I52" s="28">
        <f>(Table71112141618205[[#This Row],[Rec Titer]]/Table71112141618205[[#This Row],[Stock (ug/mL)]])*$I$54</f>
        <v>0.625</v>
      </c>
      <c r="J52" s="30"/>
    </row>
    <row r="53" spans="2:10" x14ac:dyDescent="0.2">
      <c r="H53" s="31"/>
    </row>
    <row r="54" spans="2:10" x14ac:dyDescent="0.2">
      <c r="H54" s="38" t="s">
        <v>132</v>
      </c>
      <c r="I54" s="21">
        <v>500</v>
      </c>
      <c r="J54" s="37"/>
    </row>
    <row r="55" spans="2:10" ht="17" x14ac:dyDescent="0.2">
      <c r="H55" s="39" t="s">
        <v>134</v>
      </c>
      <c r="I55" s="21">
        <f>SUM(Table71112141618205[Volume])</f>
        <v>45.25</v>
      </c>
    </row>
    <row r="56" spans="2:10" x14ac:dyDescent="0.2">
      <c r="H56" s="38" t="s">
        <v>135</v>
      </c>
      <c r="I56" s="21">
        <f>I54-I55</f>
        <v>454.75</v>
      </c>
    </row>
  </sheetData>
  <pageMargins left="0.7" right="0.7" top="0.75" bottom="0.75" header="0.3" footer="0.3"/>
  <pageSetup scale="73" orientation="portrait" horizontalDpi="0" verticalDpi="0"/>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Round 1</vt:lpstr>
      <vt:lpstr>TA410_s1_restain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Francis McCaffrey</dc:creator>
  <cp:lastModifiedBy>Erin Francis McCaffrey</cp:lastModifiedBy>
  <cp:lastPrinted>2018-11-14T19:53:35Z</cp:lastPrinted>
  <dcterms:created xsi:type="dcterms:W3CDTF">2018-10-17T18:42:17Z</dcterms:created>
  <dcterms:modified xsi:type="dcterms:W3CDTF">2019-07-17T19:53:33Z</dcterms:modified>
</cp:coreProperties>
</file>