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1B59B869-854C-4552-89E2-34525455ADED}" xr6:coauthVersionLast="47" xr6:coauthVersionMax="47" xr10:uidLastSave="{00000000-0000-0000-0000-000000000000}"/>
  <bookViews>
    <workbookView xWindow="-120" yWindow="-120" windowWidth="29040" windowHeight="15840" activeTab="1" xr2:uid="{452BB659-82A1-4175-AB41-E882681EFBC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H6" i="2" s="1"/>
  <c r="I6" i="2" s="1"/>
  <c r="J6" i="2" s="1"/>
  <c r="K6" i="2" s="1"/>
  <c r="G7" i="2"/>
  <c r="H7" i="2"/>
  <c r="I7" i="2" s="1"/>
  <c r="J7" i="2" s="1"/>
  <c r="K7" i="2" s="1"/>
  <c r="G8" i="2"/>
  <c r="H8" i="2" s="1"/>
  <c r="I8" i="2" s="1"/>
  <c r="J8" i="2" s="1"/>
  <c r="K8" i="2" s="1"/>
  <c r="F8" i="2"/>
  <c r="F7" i="2"/>
  <c r="F6" i="2"/>
  <c r="G16" i="2"/>
  <c r="H16" i="2" s="1"/>
  <c r="I16" i="2" s="1"/>
  <c r="J16" i="2" s="1"/>
  <c r="K16" i="2" s="1"/>
  <c r="F16" i="2"/>
  <c r="G15" i="2"/>
  <c r="H15" i="2" s="1"/>
  <c r="I15" i="2" s="1"/>
  <c r="J15" i="2" s="1"/>
  <c r="K15" i="2" s="1"/>
  <c r="F15" i="2"/>
  <c r="F13" i="2"/>
  <c r="G13" i="2"/>
  <c r="H13" i="2"/>
  <c r="I13" i="2"/>
  <c r="J13" i="2"/>
  <c r="K13" i="2"/>
  <c r="G12" i="2"/>
  <c r="H12" i="2" s="1"/>
  <c r="I12" i="2" s="1"/>
  <c r="J12" i="2" s="1"/>
  <c r="K12" i="2" s="1"/>
  <c r="F12" i="2"/>
  <c r="G5" i="2"/>
  <c r="H5" i="2" s="1"/>
  <c r="I5" i="2" s="1"/>
  <c r="J5" i="2" s="1"/>
  <c r="K5" i="2" s="1"/>
  <c r="F5" i="2"/>
  <c r="C9" i="2"/>
  <c r="C11" i="2" s="1"/>
  <c r="C22" i="2" s="1"/>
  <c r="D9" i="2"/>
  <c r="D11" i="2" s="1"/>
  <c r="D22" i="2" s="1"/>
  <c r="E9" i="2"/>
  <c r="E11" i="2" s="1"/>
  <c r="E14" i="2" s="1"/>
  <c r="E17" i="2" s="1"/>
  <c r="E19" i="2" s="1"/>
  <c r="C31" i="2"/>
  <c r="D31" i="2"/>
  <c r="E31" i="2"/>
  <c r="C28" i="2"/>
  <c r="D28" i="2"/>
  <c r="E28" i="2"/>
  <c r="C13" i="2"/>
  <c r="D13" i="2"/>
  <c r="E13" i="2"/>
  <c r="F11" i="1"/>
  <c r="F9" i="1"/>
  <c r="F8" i="1"/>
  <c r="F7" i="1"/>
  <c r="G9" i="2" l="1"/>
  <c r="F9" i="2"/>
  <c r="F10" i="2" s="1"/>
  <c r="G10" i="2"/>
  <c r="G11" i="2" s="1"/>
  <c r="G14" i="2" s="1"/>
  <c r="G17" i="2" s="1"/>
  <c r="F11" i="2"/>
  <c r="F14" i="2" s="1"/>
  <c r="F17" i="2" s="1"/>
  <c r="D21" i="2"/>
  <c r="E21" i="2"/>
  <c r="E22" i="2"/>
  <c r="C14" i="2"/>
  <c r="C17" i="2" s="1"/>
  <c r="C19" i="2" s="1"/>
  <c r="D14" i="2"/>
  <c r="D17" i="2" s="1"/>
  <c r="D19" i="2" s="1"/>
  <c r="G18" i="2" l="1"/>
  <c r="G19" i="2" s="1"/>
  <c r="F18" i="2"/>
  <c r="F19" i="2"/>
  <c r="H9" i="2"/>
  <c r="E23" i="2"/>
  <c r="D23" i="2"/>
  <c r="H10" i="2" l="1"/>
  <c r="H11" i="2" s="1"/>
  <c r="H14" i="2" s="1"/>
  <c r="H17" i="2" s="1"/>
  <c r="I9" i="2"/>
  <c r="H18" i="2" l="1"/>
  <c r="H19" i="2" s="1"/>
  <c r="I10" i="2"/>
  <c r="I11" i="2" s="1"/>
  <c r="I14" i="2" s="1"/>
  <c r="I17" i="2" s="1"/>
  <c r="K9" i="2"/>
  <c r="J9" i="2"/>
  <c r="J10" i="2" l="1"/>
  <c r="J11" i="2"/>
  <c r="J14" i="2" s="1"/>
  <c r="J17" i="2" s="1"/>
  <c r="I18" i="2"/>
  <c r="I19" i="2" s="1"/>
  <c r="K10" i="2"/>
  <c r="K11" i="2" s="1"/>
  <c r="K14" i="2" s="1"/>
  <c r="K17" i="2" s="1"/>
  <c r="K18" i="2" l="1"/>
  <c r="K19" i="2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J28" i="2" s="1"/>
  <c r="J18" i="2"/>
  <c r="J19" i="2"/>
</calcChain>
</file>

<file path=xl/sharedStrings.xml><?xml version="1.0" encoding="utf-8"?>
<sst xmlns="http://schemas.openxmlformats.org/spreadsheetml/2006/main" count="34" uniqueCount="34">
  <si>
    <t>Price</t>
  </si>
  <si>
    <t>Shares</t>
  </si>
  <si>
    <t>MC</t>
  </si>
  <si>
    <t>Cash</t>
  </si>
  <si>
    <t xml:space="preserve">Debt </t>
  </si>
  <si>
    <t xml:space="preserve">EV </t>
  </si>
  <si>
    <t>Main</t>
  </si>
  <si>
    <t xml:space="preserve">Revenue </t>
  </si>
  <si>
    <t xml:space="preserve">COGS </t>
  </si>
  <si>
    <t xml:space="preserve">Gross </t>
  </si>
  <si>
    <t xml:space="preserve">SGA </t>
  </si>
  <si>
    <t xml:space="preserve">OpEx </t>
  </si>
  <si>
    <t xml:space="preserve">OpInc </t>
  </si>
  <si>
    <t xml:space="preserve">Interest </t>
  </si>
  <si>
    <t xml:space="preserve">Other </t>
  </si>
  <si>
    <t xml:space="preserve">Pretax </t>
  </si>
  <si>
    <t xml:space="preserve">Tax </t>
  </si>
  <si>
    <t xml:space="preserve">Net income </t>
  </si>
  <si>
    <t xml:space="preserve">Revenue y/y </t>
  </si>
  <si>
    <t xml:space="preserve">Earning y/y </t>
  </si>
  <si>
    <t>Gross margin</t>
  </si>
  <si>
    <t xml:space="preserve">CFFO </t>
  </si>
  <si>
    <t xml:space="preserve">CFFI </t>
  </si>
  <si>
    <t xml:space="preserve">CapEx </t>
  </si>
  <si>
    <t xml:space="preserve">FCF </t>
  </si>
  <si>
    <t>CFFF</t>
  </si>
  <si>
    <t xml:space="preserve">FX </t>
  </si>
  <si>
    <t xml:space="preserve">Change </t>
  </si>
  <si>
    <t xml:space="preserve">Laundry operations </t>
  </si>
  <si>
    <t xml:space="preserve">Specialty Garments </t>
  </si>
  <si>
    <t xml:space="preserve">First Aid </t>
  </si>
  <si>
    <t>terminal</t>
  </si>
  <si>
    <t>discount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</si>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</sst>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3" fillId="0" borderId="0" xfId="2"/>
    <xf numFmtId="9" fontId="0" fillId="0" borderId="0" xfId="1" applyFont="1"/>
    <xf numFmtId="3" fontId="0" fillId="0" borderId="0" xfId="1" applyNumberFormat="1" applyFont="1"/>
    <xf numFmtId="3" fontId="2" fillId="0" borderId="0" xfId="1" applyNumberFormat="1" applyFont="1"/>
    <xf numFmtId="3" fontId="2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28575</xdr:rowOff>
    </xdr:from>
    <xdr:to>
      <xdr:col>5</xdr:col>
      <xdr:colOff>19050</xdr:colOff>
      <xdr:row>42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BEC44C5-B6BB-FE80-292C-5CCA548C5AC9}"/>
            </a:ext>
          </a:extLst>
        </xdr:cNvPr>
        <xdr:cNvCxnSpPr/>
      </xdr:nvCxnSpPr>
      <xdr:spPr>
        <a:xfrm flipH="1">
          <a:off x="4514850" y="219075"/>
          <a:ext cx="19050" cy="72580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25A0-41D8-4734-9B7B-E3DA43131F8C}">
  <dimension ref="E6:F11"/>
  <sheetViews>
    <sheetView workbookViewId="0">
      <selection activeCell="F12" sqref="F12"/>
    </sheetView>
  </sheetViews>
  <sheetFormatPr defaultRowHeight="15" x14ac:dyDescent="0.2"/>
  <sheetData>
    <row r="6" spans="5:6" x14ac:dyDescent="0.2">
      <c r="E6" t="s">
        <v>0</v>
      </c>
      <c r="F6">
        <v>215</v>
      </c>
    </row>
    <row r="7" spans="5:6" x14ac:dyDescent="0.2">
      <c r="E7" t="s">
        <v>1</v>
      </c>
      <c r="F7" s="1">
        <f>15.007187+3.558435</f>
        <v>18.565622000000001</v>
      </c>
    </row>
    <row r="8" spans="5:6" x14ac:dyDescent="0.2">
      <c r="E8" t="s">
        <v>2</v>
      </c>
      <c r="F8" s="1">
        <f>+F6*F7</f>
        <v>3991.6087300000004</v>
      </c>
    </row>
    <row r="9" spans="5:6" x14ac:dyDescent="0.2">
      <c r="E9" t="s">
        <v>3</v>
      </c>
      <c r="F9" s="1">
        <f>166.246+14.734</f>
        <v>180.98000000000002</v>
      </c>
    </row>
    <row r="10" spans="5:6" x14ac:dyDescent="0.2">
      <c r="E10" t="s">
        <v>4</v>
      </c>
      <c r="F10" s="1">
        <v>0</v>
      </c>
    </row>
    <row r="11" spans="5:6" x14ac:dyDescent="0.2">
      <c r="E11" t="s">
        <v>5</v>
      </c>
      <c r="F11" s="1">
        <f>+F8-F9+F10</f>
        <v>3810.6287300000004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851B-F25F-4AC2-BACB-301B11935B16}">
  <dimension ref="A1:BD31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31" sqref="M31"/>
    </sheetView>
  </sheetViews>
  <sheetFormatPr defaultRowHeight="15" x14ac:dyDescent="0.2"/>
  <cols>
    <col min="1" max="1" width="4.77734375" bestFit="1" customWidth="1"/>
    <col min="2" max="2" width="21.21875" customWidth="1"/>
  </cols>
  <sheetData>
    <row r="1" spans="1:11" x14ac:dyDescent="0.2">
      <c r="A1" s="2" t="s">
        <v>6</v>
      </c>
    </row>
    <row r="5" spans="1:11" x14ac:dyDescent="0.2">
      <c r="C5">
        <v>2022</v>
      </c>
      <c r="D5">
        <v>2023</v>
      </c>
      <c r="E5">
        <v>2024</v>
      </c>
      <c r="F5">
        <f>+E5+1</f>
        <v>2025</v>
      </c>
      <c r="G5">
        <f t="shared" ref="G5:K5" si="0">+F5+1</f>
        <v>2026</v>
      </c>
      <c r="H5">
        <f t="shared" si="0"/>
        <v>2027</v>
      </c>
      <c r="I5">
        <f t="shared" si="0"/>
        <v>2028</v>
      </c>
      <c r="J5">
        <f t="shared" si="0"/>
        <v>2029</v>
      </c>
      <c r="K5">
        <f t="shared" si="0"/>
        <v>2030</v>
      </c>
    </row>
    <row r="6" spans="1:11" s="1" customFormat="1" x14ac:dyDescent="0.2">
      <c r="B6" s="1" t="s">
        <v>28</v>
      </c>
      <c r="C6" s="1">
        <v>1770.502</v>
      </c>
      <c r="D6" s="1">
        <v>1961.1890000000001</v>
      </c>
      <c r="E6" s="1">
        <v>2138.9479999999999</v>
      </c>
      <c r="F6" s="1">
        <f>+E6*1.025</f>
        <v>2192.4216999999999</v>
      </c>
      <c r="G6" s="1">
        <f t="shared" ref="G6:K6" si="1">+F6*1.025</f>
        <v>2247.2322424999998</v>
      </c>
      <c r="H6" s="1">
        <f t="shared" si="1"/>
        <v>2303.4130485624996</v>
      </c>
      <c r="I6" s="1">
        <f t="shared" si="1"/>
        <v>2360.9983747765618</v>
      </c>
      <c r="J6" s="1">
        <f t="shared" si="1"/>
        <v>2420.0233341459757</v>
      </c>
      <c r="K6" s="1">
        <f t="shared" si="1"/>
        <v>2480.523917499625</v>
      </c>
    </row>
    <row r="7" spans="1:11" s="1" customFormat="1" x14ac:dyDescent="0.2">
      <c r="B7" s="1" t="s">
        <v>29</v>
      </c>
      <c r="C7" s="1">
        <v>152.88499999999999</v>
      </c>
      <c r="D7" s="1">
        <v>177.03399999999999</v>
      </c>
      <c r="E7" s="1">
        <v>182.21199999999999</v>
      </c>
      <c r="F7" s="1">
        <f>+E7*1.025</f>
        <v>186.76729999999998</v>
      </c>
      <c r="G7" s="1">
        <f t="shared" ref="G7:K7" si="2">+F7*1.025</f>
        <v>191.43648249999995</v>
      </c>
      <c r="H7" s="1">
        <f t="shared" si="2"/>
        <v>196.22239456249994</v>
      </c>
      <c r="I7" s="1">
        <f t="shared" si="2"/>
        <v>201.12795442656241</v>
      </c>
      <c r="J7" s="1">
        <f t="shared" si="2"/>
        <v>206.15615328722646</v>
      </c>
      <c r="K7" s="1">
        <f t="shared" si="2"/>
        <v>211.31005711940711</v>
      </c>
    </row>
    <row r="8" spans="1:11" s="1" customFormat="1" x14ac:dyDescent="0.2">
      <c r="B8" s="1" t="s">
        <v>30</v>
      </c>
      <c r="C8" s="1">
        <v>77.435000000000002</v>
      </c>
      <c r="D8" s="1">
        <v>94.823999999999998</v>
      </c>
      <c r="E8" s="1">
        <v>106.271</v>
      </c>
      <c r="F8" s="1">
        <f>+E8*1.025</f>
        <v>108.927775</v>
      </c>
      <c r="G8" s="1">
        <f t="shared" ref="G8:K8" si="3">+F8*1.025</f>
        <v>111.65096937499999</v>
      </c>
      <c r="H8" s="1">
        <f t="shared" si="3"/>
        <v>114.44224360937498</v>
      </c>
      <c r="I8" s="1">
        <f t="shared" si="3"/>
        <v>117.30329969960935</v>
      </c>
      <c r="J8" s="1">
        <f t="shared" si="3"/>
        <v>120.23588219209958</v>
      </c>
      <c r="K8" s="1">
        <f t="shared" si="3"/>
        <v>123.24177924690206</v>
      </c>
    </row>
    <row r="9" spans="1:11" s="6" customFormat="1" ht="15.75" x14ac:dyDescent="0.25">
      <c r="B9" s="6" t="s">
        <v>7</v>
      </c>
      <c r="C9" s="6">
        <f>+C6+C7+C8</f>
        <v>2000.8219999999999</v>
      </c>
      <c r="D9" s="6">
        <f>+D6+D7+D8</f>
        <v>2233.047</v>
      </c>
      <c r="E9" s="6">
        <f>+E6+E7+E8</f>
        <v>2427.431</v>
      </c>
      <c r="F9" s="6">
        <f t="shared" ref="F9:K9" si="4">+F6+F7+F8</f>
        <v>2488.116775</v>
      </c>
      <c r="G9" s="6">
        <f t="shared" si="4"/>
        <v>2550.3196943749995</v>
      </c>
      <c r="H9" s="6">
        <f t="shared" si="4"/>
        <v>2614.0776867343748</v>
      </c>
      <c r="I9" s="6">
        <f t="shared" si="4"/>
        <v>2679.4296289027338</v>
      </c>
      <c r="J9" s="6">
        <f t="shared" si="4"/>
        <v>2746.415369625302</v>
      </c>
      <c r="K9" s="6">
        <f t="shared" si="4"/>
        <v>2815.0757538659341</v>
      </c>
    </row>
    <row r="10" spans="1:11" s="1" customFormat="1" x14ac:dyDescent="0.2">
      <c r="B10" s="1" t="s">
        <v>8</v>
      </c>
      <c r="C10" s="1">
        <v>1306.451</v>
      </c>
      <c r="D10" s="1">
        <v>1481.296</v>
      </c>
      <c r="E10" s="1">
        <v>1579.835</v>
      </c>
      <c r="F10" s="1">
        <f>+F9*0.65</f>
        <v>1617.27590375</v>
      </c>
      <c r="G10" s="1">
        <f t="shared" ref="G10:K10" si="5">+G9*0.65</f>
        <v>1657.7078013437497</v>
      </c>
      <c r="H10" s="1">
        <f t="shared" si="5"/>
        <v>1699.1504963773436</v>
      </c>
      <c r="I10" s="1">
        <f t="shared" si="5"/>
        <v>1741.629258786777</v>
      </c>
      <c r="J10" s="1">
        <f t="shared" si="5"/>
        <v>1785.1699902564465</v>
      </c>
      <c r="K10" s="1">
        <f t="shared" si="5"/>
        <v>1829.7992400128571</v>
      </c>
    </row>
    <row r="11" spans="1:11" s="1" customFormat="1" x14ac:dyDescent="0.2">
      <c r="B11" s="1" t="s">
        <v>9</v>
      </c>
      <c r="C11" s="1">
        <f>+C9-C10</f>
        <v>694.37099999999987</v>
      </c>
      <c r="D11" s="1">
        <f>+D9-D10</f>
        <v>751.75099999999998</v>
      </c>
      <c r="E11" s="1">
        <f>+E9-E10</f>
        <v>847.596</v>
      </c>
      <c r="F11" s="1">
        <f t="shared" ref="F11:K11" si="6">+F9-F10</f>
        <v>870.84087124999996</v>
      </c>
      <c r="G11" s="1">
        <f t="shared" si="6"/>
        <v>892.61189303124979</v>
      </c>
      <c r="H11" s="1">
        <f t="shared" si="6"/>
        <v>914.92719035703112</v>
      </c>
      <c r="I11" s="1">
        <f t="shared" si="6"/>
        <v>937.80037011595687</v>
      </c>
      <c r="J11" s="1">
        <f t="shared" si="6"/>
        <v>961.24537936885554</v>
      </c>
      <c r="K11" s="1">
        <f t="shared" si="6"/>
        <v>985.27651385307695</v>
      </c>
    </row>
    <row r="12" spans="1:11" s="1" customFormat="1" x14ac:dyDescent="0.2">
      <c r="B12" s="1" t="s">
        <v>10</v>
      </c>
      <c r="C12" s="1">
        <v>451.24299999999999</v>
      </c>
      <c r="D12" s="1">
        <v>496.91500000000002</v>
      </c>
      <c r="E12" s="1">
        <v>522.58600000000001</v>
      </c>
      <c r="F12" s="1">
        <f>+E12*1.02</f>
        <v>533.03772000000004</v>
      </c>
      <c r="G12" s="1">
        <f t="shared" ref="G12:K12" si="7">+F12*1.02</f>
        <v>543.69847440000001</v>
      </c>
      <c r="H12" s="1">
        <f t="shared" si="7"/>
        <v>554.57244388800007</v>
      </c>
      <c r="I12" s="1">
        <f t="shared" si="7"/>
        <v>565.66389276576012</v>
      </c>
      <c r="J12" s="1">
        <f t="shared" si="7"/>
        <v>576.97717062107529</v>
      </c>
      <c r="K12" s="1">
        <f t="shared" si="7"/>
        <v>588.51671403349678</v>
      </c>
    </row>
    <row r="13" spans="1:11" s="1" customFormat="1" x14ac:dyDescent="0.2">
      <c r="B13" s="1" t="s">
        <v>11</v>
      </c>
      <c r="C13" s="1">
        <f>+C12</f>
        <v>451.24299999999999</v>
      </c>
      <c r="D13" s="1">
        <f>+D12</f>
        <v>496.91500000000002</v>
      </c>
      <c r="E13" s="1">
        <f>+E12</f>
        <v>522.58600000000001</v>
      </c>
      <c r="F13" s="1">
        <f t="shared" ref="F13:K13" si="8">+F12</f>
        <v>533.03772000000004</v>
      </c>
      <c r="G13" s="1">
        <f t="shared" si="8"/>
        <v>543.69847440000001</v>
      </c>
      <c r="H13" s="1">
        <f t="shared" si="8"/>
        <v>554.57244388800007</v>
      </c>
      <c r="I13" s="1">
        <f t="shared" si="8"/>
        <v>565.66389276576012</v>
      </c>
      <c r="J13" s="1">
        <f t="shared" si="8"/>
        <v>576.97717062107529</v>
      </c>
      <c r="K13" s="1">
        <f t="shared" si="8"/>
        <v>588.51671403349678</v>
      </c>
    </row>
    <row r="14" spans="1:11" s="1" customFormat="1" x14ac:dyDescent="0.2">
      <c r="B14" s="1" t="s">
        <v>12</v>
      </c>
      <c r="C14" s="1">
        <f>+C11-C13</f>
        <v>243.12799999999987</v>
      </c>
      <c r="D14" s="1">
        <f>+D11-D13</f>
        <v>254.83599999999996</v>
      </c>
      <c r="E14" s="1">
        <f>+E11-E13</f>
        <v>325.01</v>
      </c>
      <c r="F14" s="1">
        <f t="shared" ref="F14:K14" si="9">+F11-F13</f>
        <v>337.80315124999993</v>
      </c>
      <c r="G14" s="1">
        <f t="shared" si="9"/>
        <v>348.91341863124978</v>
      </c>
      <c r="H14" s="1">
        <f t="shared" si="9"/>
        <v>360.35474646903106</v>
      </c>
      <c r="I14" s="1">
        <f t="shared" si="9"/>
        <v>372.13647735019674</v>
      </c>
      <c r="J14" s="1">
        <f t="shared" si="9"/>
        <v>384.26820874778025</v>
      </c>
      <c r="K14" s="1">
        <f t="shared" si="9"/>
        <v>396.75979981958017</v>
      </c>
    </row>
    <row r="15" spans="1:11" s="1" customFormat="1" x14ac:dyDescent="0.2">
      <c r="B15" s="1" t="s">
        <v>13</v>
      </c>
      <c r="C15" s="1">
        <v>-2.851</v>
      </c>
      <c r="D15" s="1">
        <v>-6.7380000000000004</v>
      </c>
      <c r="E15" s="1">
        <v>-7.242</v>
      </c>
      <c r="F15" s="1">
        <f>+E15*1.2</f>
        <v>-8.6904000000000003</v>
      </c>
      <c r="G15" s="1">
        <f t="shared" ref="G15:K15" si="10">+F15*1.2</f>
        <v>-10.42848</v>
      </c>
      <c r="H15" s="1">
        <f t="shared" si="10"/>
        <v>-12.514176000000001</v>
      </c>
      <c r="I15" s="1">
        <f t="shared" si="10"/>
        <v>-15.017011200000001</v>
      </c>
      <c r="J15" s="1">
        <f t="shared" si="10"/>
        <v>-18.020413439999999</v>
      </c>
      <c r="K15" s="1">
        <f t="shared" si="10"/>
        <v>-21.624496127999997</v>
      </c>
    </row>
    <row r="16" spans="1:11" s="1" customFormat="1" x14ac:dyDescent="0.2">
      <c r="B16" s="1" t="s">
        <v>14</v>
      </c>
      <c r="C16" s="1">
        <v>2.8769999999999998</v>
      </c>
      <c r="D16" s="1">
        <v>1.504</v>
      </c>
      <c r="E16" s="1">
        <v>1.4410000000000001</v>
      </c>
      <c r="F16" s="1">
        <f>+E16*1.2</f>
        <v>1.7292000000000001</v>
      </c>
      <c r="G16" s="1">
        <f t="shared" ref="G16:K16" si="11">+F16*1.2</f>
        <v>2.07504</v>
      </c>
      <c r="H16" s="1">
        <f t="shared" si="11"/>
        <v>2.4900479999999998</v>
      </c>
      <c r="I16" s="1">
        <f t="shared" si="11"/>
        <v>2.9880575999999999</v>
      </c>
      <c r="J16" s="1">
        <f t="shared" si="11"/>
        <v>3.5856691199999999</v>
      </c>
      <c r="K16" s="1">
        <f t="shared" si="11"/>
        <v>4.3028029439999997</v>
      </c>
    </row>
    <row r="17" spans="2:56" s="1" customFormat="1" x14ac:dyDescent="0.2">
      <c r="B17" s="1" t="s">
        <v>15</v>
      </c>
      <c r="C17" s="1">
        <f>+C14-C15-C16</f>
        <v>243.10199999999986</v>
      </c>
      <c r="D17" s="1">
        <f>+D14-D15-D16</f>
        <v>260.06999999999994</v>
      </c>
      <c r="E17" s="1">
        <f>+E14-E15-E16</f>
        <v>330.81100000000004</v>
      </c>
      <c r="F17" s="1">
        <f t="shared" ref="F17:K17" si="12">+F14-F15-F16</f>
        <v>344.76435124999995</v>
      </c>
      <c r="G17" s="1">
        <f t="shared" si="12"/>
        <v>357.26685863124976</v>
      </c>
      <c r="H17" s="1">
        <f t="shared" si="12"/>
        <v>370.37887446903108</v>
      </c>
      <c r="I17" s="1">
        <f t="shared" si="12"/>
        <v>384.16543095019676</v>
      </c>
      <c r="J17" s="1">
        <f t="shared" si="12"/>
        <v>398.70295306778024</v>
      </c>
      <c r="K17" s="1">
        <f t="shared" si="12"/>
        <v>414.08149300358014</v>
      </c>
    </row>
    <row r="18" spans="2:56" s="1" customFormat="1" x14ac:dyDescent="0.2">
      <c r="B18" s="1" t="s">
        <v>16</v>
      </c>
      <c r="C18" s="1">
        <v>30.920999999999999</v>
      </c>
      <c r="D18" s="1">
        <v>35.162999999999997</v>
      </c>
      <c r="E18" s="1">
        <v>43.905000000000001</v>
      </c>
      <c r="F18" s="1">
        <f>+F17*0.15</f>
        <v>51.714652687499992</v>
      </c>
      <c r="G18" s="1">
        <f t="shared" ref="G18:K18" si="13">+G17*0.15</f>
        <v>53.590028794687463</v>
      </c>
      <c r="H18" s="1">
        <f t="shared" si="13"/>
        <v>55.556831170354663</v>
      </c>
      <c r="I18" s="1">
        <f t="shared" si="13"/>
        <v>57.624814642529515</v>
      </c>
      <c r="J18" s="1">
        <f t="shared" si="13"/>
        <v>59.805442960167035</v>
      </c>
      <c r="K18" s="1">
        <f t="shared" si="13"/>
        <v>62.112223950537015</v>
      </c>
    </row>
    <row r="19" spans="2:56" s="1" customFormat="1" x14ac:dyDescent="0.2">
      <c r="B19" s="1" t="s">
        <v>17</v>
      </c>
      <c r="C19" s="1">
        <f>+C17-C18</f>
        <v>212.18099999999987</v>
      </c>
      <c r="D19" s="1">
        <f>+D17-D18</f>
        <v>224.90699999999993</v>
      </c>
      <c r="E19" s="1">
        <f>+E17-E18</f>
        <v>286.90600000000006</v>
      </c>
      <c r="F19" s="1">
        <f t="shared" ref="F19:K19" si="14">+F17-F18</f>
        <v>293.04969856249994</v>
      </c>
      <c r="G19" s="1">
        <f t="shared" si="14"/>
        <v>303.67682983656232</v>
      </c>
      <c r="H19" s="1">
        <f t="shared" si="14"/>
        <v>314.82204329867642</v>
      </c>
      <c r="I19" s="1">
        <f t="shared" si="14"/>
        <v>326.54061630766728</v>
      </c>
      <c r="J19" s="1">
        <f t="shared" si="14"/>
        <v>338.89751010761319</v>
      </c>
      <c r="K19" s="1">
        <f t="shared" si="14"/>
        <v>351.96926905304315</v>
      </c>
      <c r="L19" s="1">
        <f>+K19*(1+$J$26)</f>
        <v>355.48896174357361</v>
      </c>
      <c r="M19" s="1">
        <f t="shared" ref="M19:BD19" si="15">+L19*(1+$J$26)</f>
        <v>359.04385136100933</v>
      </c>
      <c r="N19" s="1">
        <f t="shared" si="15"/>
        <v>362.63428987461941</v>
      </c>
      <c r="O19" s="1">
        <f t="shared" si="15"/>
        <v>366.26063277336561</v>
      </c>
      <c r="P19" s="1">
        <f t="shared" si="15"/>
        <v>369.92323910109928</v>
      </c>
      <c r="Q19" s="1">
        <f t="shared" si="15"/>
        <v>373.62247149211026</v>
      </c>
      <c r="R19" s="1">
        <f t="shared" si="15"/>
        <v>377.35869620703136</v>
      </c>
      <c r="S19" s="1">
        <f t="shared" si="15"/>
        <v>381.1322831691017</v>
      </c>
      <c r="T19" s="1">
        <f t="shared" si="15"/>
        <v>384.94360600079273</v>
      </c>
      <c r="U19" s="1">
        <f t="shared" si="15"/>
        <v>388.79304206080064</v>
      </c>
      <c r="V19" s="1">
        <f t="shared" si="15"/>
        <v>392.68097248140867</v>
      </c>
      <c r="W19" s="1">
        <f t="shared" si="15"/>
        <v>396.60778220622274</v>
      </c>
      <c r="X19" s="1">
        <f t="shared" si="15"/>
        <v>400.57386002828497</v>
      </c>
      <c r="Y19" s="1">
        <f t="shared" si="15"/>
        <v>404.57959862856779</v>
      </c>
      <c r="Z19" s="1">
        <f t="shared" si="15"/>
        <v>408.62539461485346</v>
      </c>
      <c r="AA19" s="1">
        <f t="shared" si="15"/>
        <v>412.71164856100199</v>
      </c>
      <c r="AB19" s="1">
        <f t="shared" si="15"/>
        <v>416.83876504661202</v>
      </c>
      <c r="AC19" s="1">
        <f t="shared" si="15"/>
        <v>421.00715269707814</v>
      </c>
      <c r="AD19" s="1">
        <f t="shared" si="15"/>
        <v>425.21722422404895</v>
      </c>
      <c r="AE19" s="1">
        <f t="shared" si="15"/>
        <v>429.46939646628942</v>
      </c>
      <c r="AF19" s="1">
        <f t="shared" si="15"/>
        <v>433.76409043095231</v>
      </c>
      <c r="AG19" s="1">
        <f t="shared" si="15"/>
        <v>438.10173133526183</v>
      </c>
      <c r="AH19" s="1">
        <f t="shared" si="15"/>
        <v>442.48274864861446</v>
      </c>
      <c r="AI19" s="1">
        <f t="shared" si="15"/>
        <v>446.90757613510061</v>
      </c>
      <c r="AJ19" s="1">
        <f t="shared" si="15"/>
        <v>451.37665189645162</v>
      </c>
      <c r="AK19" s="1">
        <f t="shared" si="15"/>
        <v>455.89041841541615</v>
      </c>
      <c r="AL19" s="1">
        <f t="shared" si="15"/>
        <v>460.44932259957034</v>
      </c>
      <c r="AM19" s="1">
        <f t="shared" si="15"/>
        <v>465.05381582556606</v>
      </c>
      <c r="AN19" s="1">
        <f t="shared" si="15"/>
        <v>469.7043539838217</v>
      </c>
      <c r="AO19" s="1">
        <f t="shared" si="15"/>
        <v>474.40139752365991</v>
      </c>
      <c r="AP19" s="1">
        <f t="shared" si="15"/>
        <v>479.14541149889652</v>
      </c>
      <c r="AQ19" s="1">
        <f t="shared" si="15"/>
        <v>483.93686561388552</v>
      </c>
      <c r="AR19" s="1">
        <f t="shared" si="15"/>
        <v>488.77623427002436</v>
      </c>
      <c r="AS19" s="1">
        <f t="shared" si="15"/>
        <v>493.66399661272459</v>
      </c>
      <c r="AT19" s="1">
        <f t="shared" si="15"/>
        <v>498.60063657885183</v>
      </c>
      <c r="AU19" s="1">
        <f t="shared" si="15"/>
        <v>503.58664294464035</v>
      </c>
      <c r="AV19" s="1">
        <f t="shared" si="15"/>
        <v>508.62250937408675</v>
      </c>
      <c r="AW19" s="1">
        <f t="shared" si="15"/>
        <v>513.70873446782764</v>
      </c>
      <c r="AX19" s="1">
        <f t="shared" si="15"/>
        <v>518.84582181250596</v>
      </c>
      <c r="AY19" s="1">
        <f t="shared" si="15"/>
        <v>524.03428003063107</v>
      </c>
      <c r="AZ19" s="1">
        <f t="shared" si="15"/>
        <v>529.27462283093735</v>
      </c>
      <c r="BA19" s="1">
        <f t="shared" si="15"/>
        <v>534.56736905924674</v>
      </c>
      <c r="BB19" s="1">
        <f t="shared" si="15"/>
        <v>539.91304274983918</v>
      </c>
      <c r="BC19" s="1">
        <f t="shared" si="15"/>
        <v>545.31217317733763</v>
      </c>
      <c r="BD19" s="1">
        <f t="shared" si="15"/>
        <v>550.76529490911105</v>
      </c>
    </row>
    <row r="21" spans="2:56" s="3" customFormat="1" x14ac:dyDescent="0.2">
      <c r="B21" s="3" t="s">
        <v>18</v>
      </c>
      <c r="D21" s="3">
        <f>+D9/C9-1</f>
        <v>0.11606479736828179</v>
      </c>
      <c r="E21" s="3">
        <f>+E9/D9-1</f>
        <v>8.7048772372458005E-2</v>
      </c>
    </row>
    <row r="22" spans="2:56" s="3" customFormat="1" x14ac:dyDescent="0.2">
      <c r="B22" s="3" t="s">
        <v>20</v>
      </c>
      <c r="C22" s="3">
        <f>+C11/C9</f>
        <v>0.34704286538232781</v>
      </c>
      <c r="D22" s="3">
        <f>+D11/D9</f>
        <v>0.33664808667260471</v>
      </c>
      <c r="E22" s="3">
        <f>+E11/E9</f>
        <v>0.34917408568976832</v>
      </c>
    </row>
    <row r="23" spans="2:56" s="3" customFormat="1" x14ac:dyDescent="0.2">
      <c r="B23" s="3" t="s">
        <v>19</v>
      </c>
      <c r="D23" s="3">
        <f>+D19/C19-1</f>
        <v>5.997709502735904E-2</v>
      </c>
      <c r="E23" s="3">
        <f>+E19/D19-1</f>
        <v>0.27566505266621388</v>
      </c>
    </row>
    <row r="25" spans="2:56" s="1" customFormat="1" x14ac:dyDescent="0.2">
      <c r="B25" s="4" t="s">
        <v>21</v>
      </c>
      <c r="C25" s="1">
        <v>122.649</v>
      </c>
      <c r="D25" s="1">
        <v>215.762</v>
      </c>
      <c r="E25" s="1">
        <v>295.26900000000001</v>
      </c>
    </row>
    <row r="26" spans="2:56" s="1" customFormat="1" x14ac:dyDescent="0.2">
      <c r="B26" s="4" t="s">
        <v>22</v>
      </c>
      <c r="C26" s="1">
        <v>-186.50700000000001</v>
      </c>
      <c r="D26" s="1">
        <v>-487.64699999999999</v>
      </c>
      <c r="E26" s="1">
        <v>-162.23599999999999</v>
      </c>
      <c r="I26" s="1" t="s">
        <v>31</v>
      </c>
      <c r="J26" s="3">
        <v>0.01</v>
      </c>
    </row>
    <row r="27" spans="2:56" s="1" customFormat="1" x14ac:dyDescent="0.2">
      <c r="B27" s="4" t="s">
        <v>23</v>
      </c>
      <c r="C27" s="1">
        <v>-144.31899999999999</v>
      </c>
      <c r="D27" s="1">
        <v>-171.99100000000001</v>
      </c>
      <c r="E27" s="1">
        <v>-160.417</v>
      </c>
      <c r="I27" s="1" t="s">
        <v>32</v>
      </c>
      <c r="J27" s="3">
        <v>0.08</v>
      </c>
    </row>
    <row r="28" spans="2:56" s="6" customFormat="1" ht="15.75" x14ac:dyDescent="0.25">
      <c r="B28" s="5" t="s">
        <v>24</v>
      </c>
      <c r="C28" s="6">
        <f>+C25+C27</f>
        <v>-21.669999999999987</v>
      </c>
      <c r="D28" s="6">
        <f>+D25+D27</f>
        <v>43.770999999999987</v>
      </c>
      <c r="E28" s="6">
        <f>+E25+E27</f>
        <v>134.852</v>
      </c>
      <c r="I28" s="6" t="s">
        <v>33</v>
      </c>
      <c r="J28" s="6">
        <f>+NPV(J27,E19:BD19)</f>
        <v>4448.4830789181005</v>
      </c>
    </row>
    <row r="29" spans="2:56" s="1" customFormat="1" x14ac:dyDescent="0.2">
      <c r="B29" s="4" t="s">
        <v>25</v>
      </c>
      <c r="C29" s="1">
        <v>-69.438000000000002</v>
      </c>
      <c r="D29" s="1">
        <v>-25.838999999999999</v>
      </c>
      <c r="E29" s="1">
        <v>-50.36</v>
      </c>
    </row>
    <row r="30" spans="2:56" s="1" customFormat="1" x14ac:dyDescent="0.2">
      <c r="B30" s="4" t="s">
        <v>26</v>
      </c>
      <c r="C30" s="1">
        <v>-3.173</v>
      </c>
      <c r="D30" s="1">
        <v>0.76800000000000002</v>
      </c>
      <c r="E30" s="1">
        <v>-0.54500000000000004</v>
      </c>
    </row>
    <row r="31" spans="2:56" s="1" customFormat="1" x14ac:dyDescent="0.2">
      <c r="B31" s="4" t="s">
        <v>27</v>
      </c>
      <c r="C31" s="1">
        <f>+C25+C26+C29+C30</f>
        <v>-136.46899999999999</v>
      </c>
      <c r="D31" s="1">
        <f>+D25+D26+D29+D30</f>
        <v>-296.95600000000002</v>
      </c>
      <c r="E31" s="1">
        <f>+E25+E26+E29+E30</f>
        <v>82.128000000000014</v>
      </c>
    </row>
  </sheetData>
  <hyperlinks>
    <hyperlink ref="A1" location="main!A1" display="Main" xr:uid="{3A0B5B72-679D-46D7-9777-CD37CE945EF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 Braholli</dc:creator>
  <cp:lastModifiedBy>Geli Braholli</cp:lastModifiedBy>
  <dcterms:created xsi:type="dcterms:W3CDTF">2025-02-04T11:11:09Z</dcterms:created>
  <dcterms:modified xsi:type="dcterms:W3CDTF">2025-02-04T11:24:26Z</dcterms:modified>
</cp:coreProperties>
</file>