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9A6F1FF9-5012-463C-9165-9E28715079A3}" xr6:coauthVersionLast="47" xr6:coauthVersionMax="47" xr10:uidLastSave="{00000000-0000-0000-0000-000000000000}"/>
  <bookViews>
    <workbookView xWindow="-120" yWindow="-120" windowWidth="29040" windowHeight="15840" xr2:uid="{C71E9D8F-4412-4AD8-A664-D4E1A52AE3FD}"/>
  </bookViews>
  <sheets>
    <sheet name="model" sheetId="2" r:id="rId1"/>
    <sheet name="fed balance sheet " sheetId="10" r:id="rId2"/>
    <sheet name="sp historical" sheetId="4" r:id="rId3"/>
    <sheet name="sp10y " sheetId="9" r:id="rId4"/>
    <sheet name="sp" sheetId="11" r:id="rId5"/>
    <sheet name="david tepper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M10" i="11" l="1"/>
  <c r="GJ10" i="11"/>
  <c r="GH10" i="11"/>
  <c r="GG10" i="11"/>
  <c r="FX10" i="11"/>
  <c r="FU10" i="11"/>
  <c r="FS10" i="11"/>
  <c r="FR10" i="11"/>
  <c r="FF10" i="11"/>
  <c r="FB10" i="11"/>
  <c r="EX10" i="11"/>
  <c r="EW10" i="11"/>
  <c r="EO10" i="11"/>
  <c r="DP10" i="11"/>
  <c r="DL10" i="11"/>
  <c r="DK10" i="11"/>
  <c r="DE10" i="11"/>
  <c r="DB10" i="11"/>
  <c r="CH10" i="11"/>
  <c r="CG10" i="11"/>
  <c r="BM10" i="11"/>
  <c r="BJ10" i="11"/>
  <c r="BH10" i="11"/>
  <c r="BG10" i="11"/>
  <c r="AM10" i="11"/>
  <c r="GQ9" i="11"/>
  <c r="GP9" i="11"/>
  <c r="GP10" i="11" s="1"/>
  <c r="GO9" i="11"/>
  <c r="GO10" i="11" s="1"/>
  <c r="GN9" i="11"/>
  <c r="GM9" i="11"/>
  <c r="GL9" i="11"/>
  <c r="GL10" i="11" s="1"/>
  <c r="GK9" i="11"/>
  <c r="GK10" i="11" s="1"/>
  <c r="GJ9" i="11"/>
  <c r="GI9" i="11"/>
  <c r="GI10" i="11" s="1"/>
  <c r="GH9" i="11"/>
  <c r="GG9" i="11"/>
  <c r="GF9" i="11"/>
  <c r="GF10" i="11" s="1"/>
  <c r="GE9" i="11"/>
  <c r="GD9" i="11"/>
  <c r="GD10" i="11" s="1"/>
  <c r="FZ9" i="11"/>
  <c r="FY9" i="11"/>
  <c r="FX9" i="11"/>
  <c r="FW9" i="11"/>
  <c r="FV9" i="11"/>
  <c r="FU9" i="11"/>
  <c r="FT9" i="11"/>
  <c r="FT10" i="11" s="1"/>
  <c r="FS9" i="11"/>
  <c r="FR9" i="11"/>
  <c r="FQ9" i="11"/>
  <c r="FP9" i="11"/>
  <c r="FM9" i="11"/>
  <c r="FM10" i="11" s="1"/>
  <c r="FL9" i="11"/>
  <c r="FL10" i="11" s="1"/>
  <c r="FH9" i="11"/>
  <c r="FF9" i="11"/>
  <c r="FE9" i="11"/>
  <c r="FE10" i="11" s="1"/>
  <c r="FD9" i="11"/>
  <c r="FD10" i="11" s="1"/>
  <c r="FB9" i="11"/>
  <c r="EY9" i="11"/>
  <c r="EY10" i="11" s="1"/>
  <c r="EX9" i="11"/>
  <c r="EW9" i="11"/>
  <c r="EU9" i="11"/>
  <c r="EU10" i="11" s="1"/>
  <c r="ES9" i="11"/>
  <c r="ER9" i="11"/>
  <c r="ER10" i="11" s="1"/>
  <c r="EQ9" i="11"/>
  <c r="EQ10" i="11" s="1"/>
  <c r="EP9" i="11"/>
  <c r="EO9" i="11"/>
  <c r="EN9" i="11"/>
  <c r="EN10" i="11" s="1"/>
  <c r="DQ9" i="11"/>
  <c r="DQ10" i="11" s="1"/>
  <c r="DP9" i="11"/>
  <c r="DM9" i="11"/>
  <c r="DM10" i="11" s="1"/>
  <c r="DL9" i="11"/>
  <c r="DK9" i="11"/>
  <c r="DJ9" i="11"/>
  <c r="DJ10" i="11" s="1"/>
  <c r="DI9" i="11"/>
  <c r="DH9" i="11"/>
  <c r="DH10" i="11" s="1"/>
  <c r="DG9" i="11"/>
  <c r="DG10" i="11" s="1"/>
  <c r="DF9" i="11"/>
  <c r="DE9" i="11"/>
  <c r="DD9" i="11"/>
  <c r="DD10" i="11" s="1"/>
  <c r="DC9" i="11"/>
  <c r="DC10" i="11" s="1"/>
  <c r="DB9" i="11"/>
  <c r="CZ9" i="11"/>
  <c r="CZ10" i="11" s="1"/>
  <c r="CH9" i="11"/>
  <c r="CG9" i="11"/>
  <c r="BS9" i="11"/>
  <c r="BQ9" i="11"/>
  <c r="BP9" i="11"/>
  <c r="BP10" i="11" s="1"/>
  <c r="BO9" i="11"/>
  <c r="BO10" i="11" s="1"/>
  <c r="BN9" i="11"/>
  <c r="BM9" i="11"/>
  <c r="BL9" i="11"/>
  <c r="BL10" i="11" s="1"/>
  <c r="BK9" i="11"/>
  <c r="BK10" i="11" s="1"/>
  <c r="BJ9" i="11"/>
  <c r="BI9" i="11"/>
  <c r="BI10" i="11" s="1"/>
  <c r="BH9" i="11"/>
  <c r="BG9" i="11"/>
  <c r="BD9" i="11"/>
  <c r="AT9" i="11"/>
  <c r="AP9" i="11"/>
  <c r="AO9" i="11"/>
  <c r="AN9" i="11"/>
  <c r="AM9" i="11"/>
  <c r="HC8" i="11"/>
  <c r="HA8" i="11"/>
  <c r="GZ8" i="11"/>
  <c r="GQ8" i="11"/>
  <c r="GP8" i="11"/>
  <c r="GO8" i="11"/>
  <c r="GN8" i="11"/>
  <c r="GN10" i="11" s="1"/>
  <c r="GM8" i="11"/>
  <c r="GL8" i="11"/>
  <c r="GK8" i="11"/>
  <c r="GJ8" i="11"/>
  <c r="GI8" i="11"/>
  <c r="GH8" i="11"/>
  <c r="GG8" i="11"/>
  <c r="GF8" i="11"/>
  <c r="GE8" i="11"/>
  <c r="GD8" i="11"/>
  <c r="FZ8" i="11"/>
  <c r="FZ10" i="11" s="1"/>
  <c r="FY8" i="11"/>
  <c r="FY10" i="11" s="1"/>
  <c r="FX8" i="11"/>
  <c r="FW8" i="11"/>
  <c r="FW10" i="11" s="1"/>
  <c r="FV8" i="11"/>
  <c r="FV10" i="11" s="1"/>
  <c r="FU8" i="11"/>
  <c r="FT8" i="11"/>
  <c r="FS8" i="11"/>
  <c r="FR8" i="11"/>
  <c r="FQ8" i="11"/>
  <c r="FQ10" i="11" s="1"/>
  <c r="FP8" i="11"/>
  <c r="FP10" i="11" s="1"/>
  <c r="FM8" i="11"/>
  <c r="FL8" i="11"/>
  <c r="FH8" i="11"/>
  <c r="FH10" i="11" s="1"/>
  <c r="FF8" i="11"/>
  <c r="FE8" i="11"/>
  <c r="FD8" i="11"/>
  <c r="FB8" i="11"/>
  <c r="EY8" i="11"/>
  <c r="EX8" i="11"/>
  <c r="EW8" i="11"/>
  <c r="EU8" i="11"/>
  <c r="ES8" i="11"/>
  <c r="ER8" i="11"/>
  <c r="EQ8" i="11"/>
  <c r="EP8" i="11"/>
  <c r="EP10" i="11" s="1"/>
  <c r="EO8" i="11"/>
  <c r="EN8" i="11"/>
  <c r="DQ8" i="11"/>
  <c r="DP8" i="11"/>
  <c r="DM8" i="11"/>
  <c r="DL8" i="11"/>
  <c r="DK8" i="11"/>
  <c r="DJ8" i="11"/>
  <c r="DI8" i="11"/>
  <c r="DH8" i="11"/>
  <c r="DG8" i="11"/>
  <c r="DF8" i="11"/>
  <c r="DF10" i="11" s="1"/>
  <c r="DE8" i="11"/>
  <c r="DD8" i="11"/>
  <c r="DC8" i="11"/>
  <c r="DB8" i="11"/>
  <c r="CZ8" i="11"/>
  <c r="CH8" i="11"/>
  <c r="CG8" i="11"/>
  <c r="BS8" i="11"/>
  <c r="BS10" i="11" s="1"/>
  <c r="BQ8" i="11"/>
  <c r="BP8" i="11"/>
  <c r="BO8" i="11"/>
  <c r="BN8" i="11"/>
  <c r="BN10" i="11" s="1"/>
  <c r="BM8" i="11"/>
  <c r="BL8" i="11"/>
  <c r="BK8" i="11"/>
  <c r="BJ8" i="11"/>
  <c r="BI8" i="11"/>
  <c r="BH8" i="11"/>
  <c r="BG8" i="11"/>
  <c r="BD8" i="11"/>
  <c r="BD10" i="11" s="1"/>
  <c r="AT8" i="11"/>
  <c r="AP8" i="11"/>
  <c r="AP10" i="11" s="1"/>
  <c r="AO8" i="11"/>
  <c r="AO10" i="11" s="1"/>
  <c r="AN8" i="11"/>
  <c r="AN10" i="11" s="1"/>
  <c r="AM8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HG3" i="11"/>
  <c r="HH3" i="11" s="1"/>
  <c r="HI3" i="11" s="1"/>
  <c r="HJ3" i="11" s="1"/>
  <c r="HK3" i="11" s="1"/>
  <c r="HL3" i="11" s="1"/>
  <c r="C15" i="4"/>
  <c r="C14" i="4"/>
  <c r="C13" i="4"/>
  <c r="C12" i="4"/>
  <c r="C11" i="4"/>
  <c r="C10" i="4"/>
  <c r="C9" i="4"/>
  <c r="C8" i="4"/>
  <c r="C7" i="4"/>
  <c r="C6" i="4"/>
  <c r="C5" i="4"/>
  <c r="C4" i="4"/>
  <c r="C2" i="4"/>
  <c r="D3" i="4"/>
  <c r="C3" i="4"/>
  <c r="D651" i="4"/>
  <c r="D639" i="4"/>
  <c r="D627" i="4"/>
  <c r="D615" i="4"/>
  <c r="D603" i="4"/>
  <c r="D591" i="4"/>
  <c r="D579" i="4"/>
  <c r="D567" i="4"/>
  <c r="D555" i="4"/>
  <c r="D543" i="4"/>
  <c r="D531" i="4"/>
  <c r="D519" i="4"/>
  <c r="D507" i="4"/>
  <c r="D495" i="4"/>
  <c r="D483" i="4"/>
  <c r="D471" i="4"/>
  <c r="D459" i="4"/>
  <c r="D447" i="4"/>
  <c r="D435" i="4"/>
  <c r="D423" i="4"/>
  <c r="D411" i="4"/>
  <c r="D399" i="4"/>
  <c r="D387" i="4"/>
  <c r="D375" i="4"/>
  <c r="D363" i="4"/>
  <c r="D351" i="4"/>
  <c r="D339" i="4"/>
  <c r="D327" i="4"/>
  <c r="D315" i="4"/>
  <c r="D303" i="4"/>
  <c r="D291" i="4"/>
  <c r="D279" i="4"/>
  <c r="D267" i="4"/>
  <c r="D255" i="4"/>
  <c r="D243" i="4"/>
  <c r="D231" i="4"/>
  <c r="D219" i="4"/>
  <c r="D207" i="4"/>
  <c r="D195" i="4"/>
  <c r="D183" i="4"/>
  <c r="D171" i="4"/>
  <c r="D159" i="4"/>
  <c r="D147" i="4"/>
  <c r="D135" i="4"/>
  <c r="D123" i="4"/>
  <c r="D111" i="4"/>
  <c r="D99" i="4"/>
  <c r="D87" i="4"/>
  <c r="D75" i="4"/>
  <c r="D63" i="4"/>
  <c r="D51" i="4"/>
  <c r="D39" i="4"/>
  <c r="D27" i="4"/>
  <c r="D15" i="4"/>
  <c r="GW96" i="2"/>
  <c r="GX96" i="2"/>
  <c r="GY96" i="2"/>
  <c r="GZ96" i="2"/>
  <c r="HA96" i="2"/>
  <c r="HB96" i="2"/>
  <c r="HC96" i="2"/>
  <c r="HD96" i="2"/>
  <c r="HE96" i="2"/>
  <c r="GV96" i="2"/>
  <c r="HA134" i="2"/>
  <c r="GZ134" i="2"/>
  <c r="GY134" i="2"/>
  <c r="GX134" i="2"/>
  <c r="GW134" i="2"/>
  <c r="GV134" i="2"/>
  <c r="GV114" i="2"/>
  <c r="GW114" i="2"/>
  <c r="GX114" i="2"/>
  <c r="GY114" i="2"/>
  <c r="GZ114" i="2"/>
  <c r="GW116" i="2"/>
  <c r="GX116" i="2"/>
  <c r="GY116" i="2"/>
  <c r="GZ116" i="2"/>
  <c r="GV116" i="2"/>
  <c r="HN71" i="2"/>
  <c r="HO71" i="2" s="1"/>
  <c r="HN70" i="2"/>
  <c r="HO70" i="2" s="1"/>
  <c r="HN69" i="2"/>
  <c r="HO69" i="2" s="1"/>
  <c r="HN68" i="2"/>
  <c r="HO68" i="2" s="1"/>
  <c r="HN67" i="2"/>
  <c r="HO67" i="2" s="1"/>
  <c r="HN66" i="2"/>
  <c r="HO66" i="2" s="1"/>
  <c r="HN65" i="2"/>
  <c r="HO65" i="2" s="1"/>
  <c r="HN64" i="2"/>
  <c r="HO64" i="2" s="1"/>
  <c r="HO47" i="2"/>
  <c r="HO57" i="2" s="1"/>
  <c r="HO46" i="2"/>
  <c r="HO56" i="2" s="1"/>
  <c r="HO44" i="2"/>
  <c r="HO54" i="2" s="1"/>
  <c r="HO42" i="2"/>
  <c r="HO52" i="2" s="1"/>
  <c r="B43" i="2"/>
  <c r="HO43" i="2" s="1"/>
  <c r="HO53" i="2" s="1"/>
  <c r="HO36" i="2"/>
  <c r="HO45" i="2" s="1"/>
  <c r="HO55" i="2" s="1"/>
  <c r="HO6" i="2"/>
  <c r="HO7" i="2"/>
  <c r="HO8" i="2"/>
  <c r="HO9" i="2"/>
  <c r="HO10" i="2"/>
  <c r="HO11" i="2"/>
  <c r="HO12" i="2"/>
  <c r="HO13" i="2"/>
  <c r="HO14" i="2"/>
  <c r="HO15" i="2"/>
  <c r="HO5" i="2"/>
  <c r="HN16" i="2"/>
  <c r="HN19" i="2" s="1"/>
  <c r="HM3" i="11" l="1"/>
  <c r="GZ9" i="11"/>
  <c r="GZ10" i="11"/>
  <c r="B14" i="11"/>
  <c r="AT10" i="11"/>
  <c r="BQ10" i="11"/>
  <c r="DI10" i="11"/>
  <c r="ES10" i="11"/>
  <c r="GE10" i="11"/>
  <c r="GQ10" i="11"/>
  <c r="B15" i="11"/>
  <c r="HN72" i="2"/>
  <c r="HO72" i="2"/>
  <c r="HO74" i="2" s="1"/>
  <c r="HO58" i="2"/>
  <c r="HO60" i="2" s="1"/>
  <c r="HO16" i="2"/>
  <c r="HO19" i="2" s="1"/>
  <c r="B17" i="11" l="1"/>
  <c r="B16" i="11"/>
  <c r="HN3" i="11"/>
  <c r="HO3" i="11" s="1"/>
  <c r="HA9" i="11"/>
  <c r="HA10" i="11" s="1"/>
  <c r="B20" i="11" l="1"/>
  <c r="HP3" i="11"/>
  <c r="HQ3" i="11" s="1"/>
  <c r="HR3" i="11" s="1"/>
  <c r="HS3" i="11" s="1"/>
  <c r="HT3" i="11" s="1"/>
  <c r="HU3" i="11" s="1"/>
  <c r="HV3" i="11" s="1"/>
  <c r="HW3" i="11" s="1"/>
  <c r="HX3" i="11" s="1"/>
  <c r="HY3" i="11" s="1"/>
  <c r="HZ3" i="11" s="1"/>
  <c r="IA3" i="11" s="1"/>
  <c r="IB3" i="11" s="1"/>
  <c r="IC3" i="11" s="1"/>
  <c r="ID3" i="11" s="1"/>
  <c r="IE3" i="11" s="1"/>
  <c r="IF3" i="11" s="1"/>
  <c r="IG3" i="11" s="1"/>
  <c r="IH3" i="11" s="1"/>
  <c r="II3" i="11" s="1"/>
  <c r="HC9" i="11"/>
  <c r="HC10" i="11" s="1"/>
  <c r="B22" i="11" s="1"/>
  <c r="FL6" i="11"/>
  <c r="EB6" i="11"/>
  <c r="CF6" i="11"/>
  <c r="GV6" i="11"/>
  <c r="FX6" i="11"/>
  <c r="EN6" i="11"/>
  <c r="DD6" i="11"/>
  <c r="BH6" i="11"/>
  <c r="HE6" i="11"/>
  <c r="GS6" i="11"/>
  <c r="GG6" i="11"/>
  <c r="FU6" i="11"/>
  <c r="FI6" i="11"/>
  <c r="EW6" i="11"/>
  <c r="EK6" i="11"/>
  <c r="DY6" i="11"/>
  <c r="DM6" i="11"/>
  <c r="DA6" i="11"/>
  <c r="CO6" i="11"/>
  <c r="CC6" i="11"/>
  <c r="BQ6" i="11"/>
  <c r="BE6" i="11"/>
  <c r="AS6" i="11"/>
  <c r="FE6" i="11"/>
  <c r="AO6" i="11"/>
  <c r="HB6" i="11"/>
  <c r="GP6" i="11"/>
  <c r="GD6" i="11"/>
  <c r="FR6" i="11"/>
  <c r="FF6" i="11"/>
  <c r="ET6" i="11"/>
  <c r="EH6" i="11"/>
  <c r="DV6" i="11"/>
  <c r="DJ6" i="11"/>
  <c r="CX6" i="11"/>
  <c r="CL6" i="11"/>
  <c r="BZ6" i="11"/>
  <c r="BN6" i="11"/>
  <c r="BB6" i="11"/>
  <c r="AP6" i="11"/>
  <c r="ES6" i="11"/>
  <c r="HA6" i="11"/>
  <c r="GO6" i="11"/>
  <c r="GC6" i="11"/>
  <c r="FQ6" i="11"/>
  <c r="EG6" i="11"/>
  <c r="DU6" i="11"/>
  <c r="DI6" i="11"/>
  <c r="CW6" i="11"/>
  <c r="CK6" i="11"/>
  <c r="BY6" i="11"/>
  <c r="BM6" i="11"/>
  <c r="BA6" i="11"/>
  <c r="GJ6" i="11"/>
  <c r="EZ6" i="11"/>
  <c r="DP6" i="11"/>
  <c r="CR6" i="11"/>
  <c r="BT6" i="11"/>
  <c r="AV6" i="11"/>
  <c r="EY6" i="11"/>
  <c r="CE6" i="11"/>
  <c r="EV6" i="11"/>
  <c r="CB6" i="11"/>
  <c r="EM6" i="11"/>
  <c r="BS6" i="11"/>
  <c r="CN6" i="11"/>
  <c r="HD6" i="11"/>
  <c r="EJ6" i="11"/>
  <c r="BP6" i="11"/>
  <c r="DC6" i="11"/>
  <c r="CQ6" i="11"/>
  <c r="GU6" i="11"/>
  <c r="EA6" i="11"/>
  <c r="BG6" i="11"/>
  <c r="GR6" i="11"/>
  <c r="DX6" i="11"/>
  <c r="BD6" i="11"/>
  <c r="GI6" i="11"/>
  <c r="DO6" i="11"/>
  <c r="AU6" i="11"/>
  <c r="FK6" i="11"/>
  <c r="FH6" i="11"/>
  <c r="GF6" i="11"/>
  <c r="DL6" i="11"/>
  <c r="AR6" i="11"/>
  <c r="FW6" i="11"/>
  <c r="FT6" i="11"/>
  <c r="CZ6" i="11"/>
  <c r="GH6" i="11"/>
  <c r="AW6" i="11"/>
  <c r="GK6" i="11"/>
  <c r="BV6" i="11"/>
  <c r="BW6" i="11"/>
  <c r="AZ6" i="11"/>
  <c r="GZ6" i="11"/>
  <c r="EC6" i="11"/>
  <c r="AT6" i="11"/>
  <c r="EL6" i="11"/>
  <c r="BI6" i="11"/>
  <c r="CH6" i="11"/>
  <c r="BO6" i="11"/>
  <c r="CI6" i="11"/>
  <c r="CY6" i="11"/>
  <c r="GB6" i="11"/>
  <c r="BL6" i="11"/>
  <c r="EI6" i="11"/>
  <c r="FM6" i="11"/>
  <c r="GA6" i="11"/>
  <c r="DT6" i="11"/>
  <c r="DN6" i="11"/>
  <c r="GL6" i="11"/>
  <c r="GM6" i="11"/>
  <c r="FV6" i="11"/>
  <c r="FY6" i="11"/>
  <c r="ER6" i="11"/>
  <c r="CM6" i="11"/>
  <c r="CS6" i="11"/>
  <c r="CT6" i="11"/>
  <c r="CU6" i="11"/>
  <c r="GN6" i="11"/>
  <c r="FP6" i="11"/>
  <c r="GW6" i="11"/>
  <c r="HF6" i="11"/>
  <c r="DW6" i="11"/>
  <c r="CG6" i="11"/>
  <c r="BC6" i="11"/>
  <c r="DF6" i="11"/>
  <c r="DK6" i="11"/>
  <c r="DG6" i="11"/>
  <c r="HC6" i="11"/>
  <c r="FJ6" i="11"/>
  <c r="DR6" i="11"/>
  <c r="DS6" i="11"/>
  <c r="BF6" i="11"/>
  <c r="CJ6" i="11"/>
  <c r="AM6" i="11"/>
  <c r="BR6" i="11"/>
  <c r="DB6" i="11"/>
  <c r="AY6" i="11"/>
  <c r="FD6" i="11"/>
  <c r="BU6" i="11"/>
  <c r="BJ6" i="11"/>
  <c r="GY6" i="11"/>
  <c r="CV6" i="11"/>
  <c r="AQ6" i="11"/>
  <c r="DE6" i="11"/>
  <c r="GQ6" i="11"/>
  <c r="ED6" i="11"/>
  <c r="FS6" i="11"/>
  <c r="EE6" i="11"/>
  <c r="EX6" i="11"/>
  <c r="CA6" i="11"/>
  <c r="FA6" i="11"/>
  <c r="AX6" i="11"/>
  <c r="AN6" i="11"/>
  <c r="GX6" i="11"/>
  <c r="EU6" i="11"/>
  <c r="DQ6" i="11"/>
  <c r="EP6" i="11"/>
  <c r="EQ6" i="11"/>
  <c r="DH6" i="11"/>
  <c r="FZ6" i="11"/>
  <c r="BK6" i="11"/>
  <c r="FG6" i="11"/>
  <c r="FB6" i="11"/>
  <c r="DZ6" i="11"/>
  <c r="FC6" i="11"/>
  <c r="BX6" i="11"/>
  <c r="GE6" i="11"/>
  <c r="EF6" i="11"/>
  <c r="CP6" i="11"/>
  <c r="GT6" i="11"/>
  <c r="EO6" i="11"/>
  <c r="CD6" i="11"/>
  <c r="FN6" i="11"/>
  <c r="FO6" i="11"/>
  <c r="GV7" i="11"/>
  <c r="GJ7" i="11"/>
  <c r="FX7" i="11"/>
  <c r="FL7" i="11"/>
  <c r="GU7" i="11"/>
  <c r="GI7" i="11"/>
  <c r="FW7" i="11"/>
  <c r="FK7" i="11"/>
  <c r="EY7" i="11"/>
  <c r="EM7" i="11"/>
  <c r="EA7" i="11"/>
  <c r="DO7" i="11"/>
  <c r="DC7" i="11"/>
  <c r="CQ7" i="11"/>
  <c r="CE7" i="11"/>
  <c r="BS7" i="11"/>
  <c r="BG7" i="11"/>
  <c r="AU7" i="11"/>
  <c r="HF7" i="11"/>
  <c r="GT7" i="11"/>
  <c r="GH7" i="11"/>
  <c r="FV7" i="11"/>
  <c r="FJ7" i="11"/>
  <c r="EX7" i="11"/>
  <c r="EL7" i="11"/>
  <c r="DZ7" i="11"/>
  <c r="DN7" i="11"/>
  <c r="DB7" i="11"/>
  <c r="CP7" i="11"/>
  <c r="CD7" i="11"/>
  <c r="BR7" i="11"/>
  <c r="BF7" i="11"/>
  <c r="AT7" i="11"/>
  <c r="HE7" i="11"/>
  <c r="GS7" i="11"/>
  <c r="GG7" i="11"/>
  <c r="FU7" i="11"/>
  <c r="FI7" i="11"/>
  <c r="EW7" i="11"/>
  <c r="EK7" i="11"/>
  <c r="DY7" i="11"/>
  <c r="DM7" i="11"/>
  <c r="DA7" i="11"/>
  <c r="CO7" i="11"/>
  <c r="CC7" i="11"/>
  <c r="BQ7" i="11"/>
  <c r="BE7" i="11"/>
  <c r="AS7" i="11"/>
  <c r="DS7" i="11"/>
  <c r="AY7" i="11"/>
  <c r="DP7" i="11"/>
  <c r="AV7" i="11"/>
  <c r="BK7" i="11"/>
  <c r="GY7" i="11"/>
  <c r="DG7" i="11"/>
  <c r="AM7" i="11"/>
  <c r="GM7" i="11"/>
  <c r="DD7" i="11"/>
  <c r="EB7" i="11"/>
  <c r="GA7" i="11"/>
  <c r="CU7" i="11"/>
  <c r="FO7" i="11"/>
  <c r="CR7" i="11"/>
  <c r="BH7" i="11"/>
  <c r="FC7" i="11"/>
  <c r="CI7" i="11"/>
  <c r="EZ7" i="11"/>
  <c r="CF7" i="11"/>
  <c r="EQ7" i="11"/>
  <c r="BW7" i="11"/>
  <c r="EE7" i="11"/>
  <c r="EN7" i="11"/>
  <c r="BT7" i="11"/>
  <c r="BO7" i="11"/>
  <c r="CY7" i="11"/>
  <c r="GB7" i="11"/>
  <c r="FQ7" i="11"/>
  <c r="EI7" i="11"/>
  <c r="CV7" i="11"/>
  <c r="ET7" i="11"/>
  <c r="AX7" i="11"/>
  <c r="GL7" i="11"/>
  <c r="FE7" i="11"/>
  <c r="GW7" i="11"/>
  <c r="AO7" i="11"/>
  <c r="GC7" i="11"/>
  <c r="FP7" i="11"/>
  <c r="FF7" i="11"/>
  <c r="BJ7" i="11"/>
  <c r="GX7" i="11"/>
  <c r="EO7" i="11"/>
  <c r="EG7" i="11"/>
  <c r="FA7" i="11"/>
  <c r="ES7" i="11"/>
  <c r="DV7" i="11"/>
  <c r="FN7" i="11"/>
  <c r="BD7" i="11"/>
  <c r="DW7" i="11"/>
  <c r="BU7" i="11"/>
  <c r="BC7" i="11"/>
  <c r="DK7" i="11"/>
  <c r="CB7" i="11"/>
  <c r="BL7" i="11"/>
  <c r="BA7" i="11"/>
  <c r="GO7" i="11"/>
  <c r="HC7" i="11"/>
  <c r="FR7" i="11"/>
  <c r="BV7" i="11"/>
  <c r="HD7" i="11"/>
  <c r="GZ7" i="11"/>
  <c r="FZ7" i="11"/>
  <c r="FT7" i="11"/>
  <c r="GF7" i="11"/>
  <c r="GN7" i="11"/>
  <c r="CJ7" i="11"/>
  <c r="BM7" i="11"/>
  <c r="HA7" i="11"/>
  <c r="AP7" i="11"/>
  <c r="GD7" i="11"/>
  <c r="AW7" i="11"/>
  <c r="CH7" i="11"/>
  <c r="DR7" i="11"/>
  <c r="AQ7" i="11"/>
  <c r="CS7" i="11"/>
  <c r="GQ7" i="11"/>
  <c r="FS7" i="11"/>
  <c r="CA7" i="11"/>
  <c r="BY7" i="11"/>
  <c r="AR7" i="11"/>
  <c r="BB7" i="11"/>
  <c r="GP7" i="11"/>
  <c r="BI7" i="11"/>
  <c r="CT7" i="11"/>
  <c r="CX7" i="11"/>
  <c r="AN7" i="11"/>
  <c r="ER7" i="11"/>
  <c r="CM7" i="11"/>
  <c r="AZ7" i="11"/>
  <c r="GK7" i="11"/>
  <c r="EU7" i="11"/>
  <c r="DH7" i="11"/>
  <c r="CK7" i="11"/>
  <c r="EJ7" i="11"/>
  <c r="BN7" i="11"/>
  <c r="HB7" i="11"/>
  <c r="CG7" i="11"/>
  <c r="DF7" i="11"/>
  <c r="DE7" i="11"/>
  <c r="EP7" i="11"/>
  <c r="EH7" i="11"/>
  <c r="FG7" i="11"/>
  <c r="BP7" i="11"/>
  <c r="DX7" i="11"/>
  <c r="BX7" i="11"/>
  <c r="GE7" i="11"/>
  <c r="CW7" i="11"/>
  <c r="GR7" i="11"/>
  <c r="BZ7" i="11"/>
  <c r="DJ7" i="11"/>
  <c r="FM7" i="11"/>
  <c r="FY7" i="11"/>
  <c r="CN7" i="11"/>
  <c r="EC7" i="11"/>
  <c r="FH7" i="11"/>
  <c r="DI7" i="11"/>
  <c r="CL7" i="11"/>
  <c r="DQ7" i="11"/>
  <c r="ED7" i="11"/>
  <c r="FD7" i="11"/>
  <c r="FB7" i="11"/>
  <c r="DL7" i="11"/>
  <c r="EV7" i="11"/>
  <c r="DT7" i="11"/>
  <c r="CZ7" i="11"/>
  <c r="EF7" i="11"/>
  <c r="DU7" i="11"/>
  <c r="B23" i="11"/>
  <c r="B19" i="11" l="1"/>
  <c r="B21" i="11" s="1"/>
</calcChain>
</file>

<file path=xl/sharedStrings.xml><?xml version="1.0" encoding="utf-8"?>
<sst xmlns="http://schemas.openxmlformats.org/spreadsheetml/2006/main" count="414" uniqueCount="353">
  <si>
    <t>Unemployment rate</t>
  </si>
  <si>
    <t>Population</t>
  </si>
  <si>
    <t>Zero yrs old</t>
  </si>
  <si>
    <t>Less than 5 yrs old</t>
  </si>
  <si>
    <t xml:space="preserve">5 to 15 yrs old </t>
  </si>
  <si>
    <t>15 to 24 yrs old</t>
  </si>
  <si>
    <t xml:space="preserve">25 to 34 yrs old </t>
  </si>
  <si>
    <t xml:space="preserve">35 to 44 yrs old </t>
  </si>
  <si>
    <t xml:space="preserve">45 to 54 yrs old </t>
  </si>
  <si>
    <t xml:space="preserve">55 to 64 yrs old </t>
  </si>
  <si>
    <t xml:space="preserve">65 to 75 yrs old </t>
  </si>
  <si>
    <t xml:space="preserve">75 to 85 yrs old </t>
  </si>
  <si>
    <t>85+</t>
  </si>
  <si>
    <t>Main</t>
  </si>
  <si>
    <t>Interest rate</t>
  </si>
  <si>
    <t>Q122</t>
  </si>
  <si>
    <t>Q123</t>
  </si>
  <si>
    <t>Q222</t>
  </si>
  <si>
    <t>Q322</t>
  </si>
  <si>
    <t>Q422</t>
  </si>
  <si>
    <t>Q223</t>
  </si>
  <si>
    <t>Q323</t>
  </si>
  <si>
    <t>Q423</t>
  </si>
  <si>
    <t>Q124</t>
  </si>
  <si>
    <t>Q224</t>
  </si>
  <si>
    <t>Q324</t>
  </si>
  <si>
    <t>0-15000</t>
  </si>
  <si>
    <t>75600-100000</t>
  </si>
  <si>
    <t>50000-74600</t>
  </si>
  <si>
    <t>35000-50000</t>
  </si>
  <si>
    <t>25000-35000</t>
  </si>
  <si>
    <t>15000-25000</t>
  </si>
  <si>
    <t>100000-150000</t>
  </si>
  <si>
    <t>150000-200000</t>
  </si>
  <si>
    <t>200000+</t>
  </si>
  <si>
    <t>LABOR</t>
  </si>
  <si>
    <t>Employment rate</t>
  </si>
  <si>
    <t>0-22000</t>
  </si>
  <si>
    <t>22000-89450</t>
  </si>
  <si>
    <t>89450-190750</t>
  </si>
  <si>
    <t>190751-364200</t>
  </si>
  <si>
    <t>364201-462500</t>
  </si>
  <si>
    <t>462500-693750</t>
  </si>
  <si>
    <t>693751+</t>
  </si>
  <si>
    <t>0-22000 == 10%</t>
  </si>
  <si>
    <t>22000-89450 == 12%</t>
  </si>
  <si>
    <t>Tax rate</t>
  </si>
  <si>
    <t>89450-190750 == 22%</t>
  </si>
  <si>
    <t>190751-364200 == 24%</t>
  </si>
  <si>
    <t>364201-462500 == 32%</t>
  </si>
  <si>
    <t>462500-693750 == 35%</t>
  </si>
  <si>
    <t>Tax revenue</t>
  </si>
  <si>
    <t>Total Revenue</t>
  </si>
  <si>
    <t>Household income (in usd )</t>
  </si>
  <si>
    <t>Taxable income(people)</t>
  </si>
  <si>
    <t>Corporate tax revenue (21%)</t>
  </si>
  <si>
    <t>GDP</t>
  </si>
  <si>
    <t>GDP from construction</t>
  </si>
  <si>
    <t>GDP from manufacturing</t>
  </si>
  <si>
    <t>GDP from mining</t>
  </si>
  <si>
    <t>GDP from government</t>
  </si>
  <si>
    <t xml:space="preserve">GDP from private services </t>
  </si>
  <si>
    <t>GDP from transport /warehousing</t>
  </si>
  <si>
    <t>Inflation</t>
  </si>
  <si>
    <t>GDP growth rate</t>
  </si>
  <si>
    <t xml:space="preserve">Gov gross debt to GDP </t>
  </si>
  <si>
    <t>IN BILLIONS</t>
  </si>
  <si>
    <t>GDP from utilities</t>
  </si>
  <si>
    <t>GDP from agriculture</t>
  </si>
  <si>
    <t>Job openings ( in millions)</t>
  </si>
  <si>
    <t>Latin America Debt , early 1990s</t>
  </si>
  <si>
    <t>Bankruptcy plays - The steel industry 2001-2003</t>
  </si>
  <si>
    <t>Asian Crisis 1997</t>
  </si>
  <si>
    <t>Russian Debt crisis 1998</t>
  </si>
  <si>
    <t>Dotcom bubble 2000-2003</t>
  </si>
  <si>
    <t>American Airlines Bankruptcy 2003</t>
  </si>
  <si>
    <t>Financial Crisis 2008-2009</t>
  </si>
  <si>
    <t>Airline Stocks 2012</t>
  </si>
  <si>
    <t>Federal Reserve's Monetary Policy bet 2020-2021</t>
  </si>
  <si>
    <t>Tech Stocks 2018-2020</t>
  </si>
  <si>
    <t>Energy Sector Recovery  2015</t>
  </si>
  <si>
    <t>Strategy</t>
  </si>
  <si>
    <t>Early 90s Tepper focused on distressed Latin American debt which was heavily discounted due to economic crises across the region</t>
  </si>
  <si>
    <t>He bought this debt at a significant discount , he was betting on normalisation of the situation</t>
  </si>
  <si>
    <t>Outcome</t>
  </si>
  <si>
    <t>Debts rebounded as Latin american economies began to recover</t>
  </si>
  <si>
    <t>Tepper delivered solid gains</t>
  </si>
  <si>
    <t>Tepper saw an opportunity in destressed US steel companies , which were hit hard by international competition and weak economy</t>
  </si>
  <si>
    <t>He invested heavily in companies like LTV steel and Republic Steel as they through bankruptcty.</t>
  </si>
  <si>
    <t>He anticipated that governments tariffs on imported steel would help these companies recover</t>
  </si>
  <si>
    <t>Investment paid off</t>
  </si>
  <si>
    <t>Following the Asian financial crisis , Tepper identified value in distressed Asian Debt and currency markets.</t>
  </si>
  <si>
    <t>Similar to his russian play he believed that the crisis would eventually pass and that these assets were deeply undervalued.</t>
  </si>
  <si>
    <t>Investment paid off.</t>
  </si>
  <si>
    <t>After losing money by betting that Russian gov would not default on its debt , he bought again same bonds when prices were at rock-bottom levels</t>
  </si>
  <si>
    <r>
      <t xml:space="preserve">In the early 2000s, the telecommunications sector was in turmoil, with companies like </t>
    </r>
    <r>
      <rPr>
        <b/>
        <sz val="12"/>
        <color theme="1"/>
        <rFont val="Arial"/>
        <family val="2"/>
      </rPr>
      <t>WorldCom</t>
    </r>
    <r>
      <rPr>
        <sz val="12"/>
        <color theme="1"/>
        <rFont val="Arial"/>
        <family val="2"/>
      </rPr>
      <t xml:space="preserve"> filing for bankruptcy</t>
    </r>
  </si>
  <si>
    <t>Tepper acquired distressed WorldCom bonds and other telecommunications debt, betting on a post-bankruptcy recovery.</t>
  </si>
  <si>
    <t>Following the September 11 attacks, airlines were under significant financial strain, with American Airlines on the brink of bankruptcy. and that air travel would eventually rebound.</t>
  </si>
  <si>
    <t xml:space="preserve"> Tepper purchased distressed airline bonds, predicting that the government would support key airlines</t>
  </si>
  <si>
    <r>
      <t xml:space="preserve"> During the financial crisis when he made substantial investments in beaten-down financial stocks like </t>
    </r>
    <r>
      <rPr>
        <b/>
        <sz val="12"/>
        <color theme="1"/>
        <rFont val="Arial"/>
        <family val="2"/>
      </rPr>
      <t>Bank of America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Citigroup</t>
    </r>
    <r>
      <rPr>
        <sz val="12"/>
        <color theme="1"/>
        <rFont val="Arial"/>
        <family val="2"/>
      </rPr>
      <t>. financial system, creating a potential upside for distressed bank stocks.</t>
    </r>
  </si>
  <si>
    <t xml:space="preserve"> He recognized that the government would likely support major banks to prevent a collapse of thefinancial system, creating a potential upside for distressed bank stocks.</t>
  </si>
  <si>
    <r>
      <t xml:space="preserve">In 2012, Tepper anticipated a recovery in the airline industry, particularly in </t>
    </r>
    <r>
      <rPr>
        <b/>
        <sz val="12"/>
        <color theme="1"/>
        <rFont val="Arial"/>
        <family val="2"/>
      </rPr>
      <t>US Airways</t>
    </r>
    <r>
      <rPr>
        <sz val="12"/>
        <color theme="1"/>
        <rFont val="Arial"/>
        <family val="2"/>
      </rPr>
      <t xml:space="preserve"> (which later merged with American Airlines).  profitability.</t>
    </r>
  </si>
  <si>
    <t>He observed that the consolidation trend in the airline industry would reduce competition and boost profitability.</t>
  </si>
  <si>
    <t xml:space="preserve">Amid the oil market crash of 2014-2015, Tepper saw value in energy companies that had been heavily sold off.  </t>
  </si>
  <si>
    <t>He invested in energy stocks like Energy Transfer Partners and Williams Companies, betting that oil prices would stabilize and energy stocks would rebound.</t>
  </si>
  <si>
    <r>
      <t xml:space="preserve">Tepper identified the potential for substantial growth in tech giants, particularly </t>
    </r>
    <r>
      <rPr>
        <b/>
        <sz val="12"/>
        <color theme="1"/>
        <rFont val="Arial"/>
        <family val="2"/>
      </rPr>
      <t>Amazon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Alphabet (Google)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Facebook</t>
    </r>
    <r>
      <rPr>
        <sz val="12"/>
        <color theme="1"/>
        <rFont val="Arial"/>
        <family val="2"/>
      </rPr>
      <t xml:space="preserve">, and </t>
    </r>
    <r>
      <rPr>
        <b/>
        <sz val="12"/>
        <color theme="1"/>
        <rFont val="Arial"/>
        <family val="2"/>
      </rPr>
      <t>Apple</t>
    </r>
    <r>
      <rPr>
        <sz val="12"/>
        <color theme="1"/>
        <rFont val="Arial"/>
        <family val="2"/>
      </rPr>
      <t xml:space="preserve">.  </t>
    </r>
  </si>
  <si>
    <t>These companies had strong fundamentals and massive growth potential, which Tepper believed would drive market gains despite volatility.</t>
  </si>
  <si>
    <t>He heavily invested in equities, capitalizing on Fed support and the resulting liquidity in markets</t>
  </si>
  <si>
    <t xml:space="preserve">Tepper anticipated that the Federal Reserve's low-interest-rate environment and aggressive monetary policy would push stock markets higher. </t>
  </si>
  <si>
    <t>Q314</t>
  </si>
  <si>
    <t>Q414</t>
  </si>
  <si>
    <t>Q115</t>
  </si>
  <si>
    <t>Q215</t>
  </si>
  <si>
    <t>Q315</t>
  </si>
  <si>
    <t>Q415</t>
  </si>
  <si>
    <t>Shanghai index</t>
  </si>
  <si>
    <t>Q424</t>
  </si>
  <si>
    <t>Q125</t>
  </si>
  <si>
    <t>Q225</t>
  </si>
  <si>
    <t>Date</t>
  </si>
  <si>
    <t>Price</t>
  </si>
  <si>
    <t>Change %</t>
  </si>
  <si>
    <t>Q272</t>
  </si>
  <si>
    <t>Q172</t>
  </si>
  <si>
    <t>Q372</t>
  </si>
  <si>
    <t>Q472</t>
  </si>
  <si>
    <t>Q173</t>
  </si>
  <si>
    <t>Q273</t>
  </si>
  <si>
    <t>Q373</t>
  </si>
  <si>
    <t>Q473</t>
  </si>
  <si>
    <t>Q174</t>
  </si>
  <si>
    <t>Q274</t>
  </si>
  <si>
    <t>Q374</t>
  </si>
  <si>
    <t>Q474</t>
  </si>
  <si>
    <t>Q175</t>
  </si>
  <si>
    <t>Q275</t>
  </si>
  <si>
    <t>Q375</t>
  </si>
  <si>
    <t>Q475</t>
  </si>
  <si>
    <t>Q176</t>
  </si>
  <si>
    <t>Q276</t>
  </si>
  <si>
    <t>Q376</t>
  </si>
  <si>
    <t>Q476</t>
  </si>
  <si>
    <t>Q177</t>
  </si>
  <si>
    <t>Q277</t>
  </si>
  <si>
    <t>Q377</t>
  </si>
  <si>
    <t>Q477</t>
  </si>
  <si>
    <t>Q178</t>
  </si>
  <si>
    <t>Q278</t>
  </si>
  <si>
    <t>Q378</t>
  </si>
  <si>
    <t>Q478</t>
  </si>
  <si>
    <t>Q179</t>
  </si>
  <si>
    <t>Q279</t>
  </si>
  <si>
    <t>Q379</t>
  </si>
  <si>
    <t>Q479</t>
  </si>
  <si>
    <t>Q180</t>
  </si>
  <si>
    <t>Q280</t>
  </si>
  <si>
    <t>Q380</t>
  </si>
  <si>
    <t>Q480</t>
  </si>
  <si>
    <t>Q181</t>
  </si>
  <si>
    <t>Q281</t>
  </si>
  <si>
    <t>Q381</t>
  </si>
  <si>
    <t>Q481</t>
  </si>
  <si>
    <t>Q182</t>
  </si>
  <si>
    <t>Q282</t>
  </si>
  <si>
    <t>Q382</t>
  </si>
  <si>
    <t>Q482</t>
  </si>
  <si>
    <t>Q183</t>
  </si>
  <si>
    <t>Q283</t>
  </si>
  <si>
    <t>Q383</t>
  </si>
  <si>
    <t>Q483</t>
  </si>
  <si>
    <t>Q184</t>
  </si>
  <si>
    <t>Q284</t>
  </si>
  <si>
    <t>Q384</t>
  </si>
  <si>
    <t>Q484</t>
  </si>
  <si>
    <t>Q185</t>
  </si>
  <si>
    <t>Q285</t>
  </si>
  <si>
    <t>Q385</t>
  </si>
  <si>
    <t>Q485</t>
  </si>
  <si>
    <t>Q186</t>
  </si>
  <si>
    <t>Q286</t>
  </si>
  <si>
    <t>Q386</t>
  </si>
  <si>
    <t>Q486</t>
  </si>
  <si>
    <t>Q187</t>
  </si>
  <si>
    <t>Q287</t>
  </si>
  <si>
    <t>Q387</t>
  </si>
  <si>
    <t>Q487</t>
  </si>
  <si>
    <t>Q188</t>
  </si>
  <si>
    <t>Q288</t>
  </si>
  <si>
    <t>Q388</t>
  </si>
  <si>
    <t>Q488</t>
  </si>
  <si>
    <t>Q189</t>
  </si>
  <si>
    <t>Q289</t>
  </si>
  <si>
    <t>Q389</t>
  </si>
  <si>
    <t>Q489</t>
  </si>
  <si>
    <t>Q190</t>
  </si>
  <si>
    <t>Q290</t>
  </si>
  <si>
    <t>Q390</t>
  </si>
  <si>
    <t>Q490</t>
  </si>
  <si>
    <t>Q191</t>
  </si>
  <si>
    <t>Q291</t>
  </si>
  <si>
    <t>Q391</t>
  </si>
  <si>
    <t>Q491</t>
  </si>
  <si>
    <t>Q192</t>
  </si>
  <si>
    <t>Q292</t>
  </si>
  <si>
    <t>Q392</t>
  </si>
  <si>
    <t>Q492</t>
  </si>
  <si>
    <t>Q193</t>
  </si>
  <si>
    <t>Q293</t>
  </si>
  <si>
    <t>Q393</t>
  </si>
  <si>
    <t>Q493</t>
  </si>
  <si>
    <t>Q194</t>
  </si>
  <si>
    <t>Q294</t>
  </si>
  <si>
    <t>Q394</t>
  </si>
  <si>
    <t>Q494</t>
  </si>
  <si>
    <t>Q195</t>
  </si>
  <si>
    <t>Q295</t>
  </si>
  <si>
    <t>Q395</t>
  </si>
  <si>
    <t>Q495</t>
  </si>
  <si>
    <t>Q196</t>
  </si>
  <si>
    <t>Q296</t>
  </si>
  <si>
    <t>Q396</t>
  </si>
  <si>
    <t>Q496</t>
  </si>
  <si>
    <t>Q197</t>
  </si>
  <si>
    <t>Q297</t>
  </si>
  <si>
    <t>Q397</t>
  </si>
  <si>
    <t>Q497</t>
  </si>
  <si>
    <t>Q198</t>
  </si>
  <si>
    <t>Q298</t>
  </si>
  <si>
    <t>Q398</t>
  </si>
  <si>
    <t>Q498</t>
  </si>
  <si>
    <t>Q199</t>
  </si>
  <si>
    <t>Q299</t>
  </si>
  <si>
    <t>Q399</t>
  </si>
  <si>
    <t>Q499</t>
  </si>
  <si>
    <t>Q100</t>
  </si>
  <si>
    <t>Q200</t>
  </si>
  <si>
    <t>Q300</t>
  </si>
  <si>
    <t>Q400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</si>
  <si>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</si>
  <si>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</si>
  <si>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</si>
  <si>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</si>
  <si>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</si>
  <si>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</si>
  <si>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</si>
  <si>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</si>
  <si>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</si>
  <si>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</si>
  <si>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</si>
  <si>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</si>
  <si>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</si>
  <si>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</si>
  <si>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</si>
  <si>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</si>
  <si>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</si>
  <si>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</si>
  <si>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</si>
  <si>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</si>
  <si>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</si>
  <si>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</si>
  <si>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</si>
  <si>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</si>
  <si>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</si>
  <si>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</si>
  <si>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</si>
  <si>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</si>
  <si>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</si>
  <si>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</si>
  <si>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</si>
  <si>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</si>
  <si>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</si>
  <si>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</si>
  <si>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</si>
  <si>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</si>
  <si>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</si>
  <si>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</si>
  <si>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</si>
  <si>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</si>
  <si>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</si>
  <si>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</si>
  <si>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</si>
  <si>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</si>
  <si>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</si>
  <si>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</si>
  <si>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</si>
  <si>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</si>
  <si>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</si>
  <si>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</si>
  <si>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</si>
  <si>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</si>
  <si>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</si>
  <si>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</si>
  <si>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</si>
  <si>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</si>
  <si>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</si>
  <si>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</si>
  <si>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</si>
  <si>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</si>
  <si>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</si>
  <si>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</si>
  <si>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</si>
  <si>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</si>
  <si>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</si>
  <si>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</si>
  <si>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</si>
  <si>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</si>
  <si>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</si>
  <si>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</si>
  <si>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</si>
  <si>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</si>
  <si>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</si>
  <si>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</si>
  <si>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</si>
  <si>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</si>
  <si>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</si>
  <si>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</si>
  <si>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Start Year</t>
  </si>
  <si>
    <t>End Year</t>
  </si>
  <si>
    <t>President</t>
  </si>
  <si>
    <t>Party</t>
  </si>
  <si>
    <t>Richard Nixon</t>
  </si>
  <si>
    <t>Republican</t>
  </si>
  <si>
    <t>Gerald Ford</t>
  </si>
  <si>
    <t>Jimmy Carter</t>
  </si>
  <si>
    <t>Democrat</t>
  </si>
  <si>
    <t>Ronald Reagan</t>
  </si>
  <si>
    <t>George H. W. Bush</t>
  </si>
  <si>
    <t>Bill Clinton</t>
  </si>
  <si>
    <t>George W. Bush</t>
  </si>
  <si>
    <t>Barack Obama</t>
  </si>
  <si>
    <t>Donald Trump</t>
  </si>
  <si>
    <t>Joe Biden</t>
  </si>
  <si>
    <t>Republicans</t>
  </si>
  <si>
    <t>Democrats</t>
  </si>
  <si>
    <t>Q325</t>
  </si>
  <si>
    <t>Q425</t>
  </si>
  <si>
    <t>S&amp;P</t>
  </si>
  <si>
    <t>YTD</t>
  </si>
  <si>
    <t>Y/Y</t>
  </si>
  <si>
    <t>SELL</t>
  </si>
  <si>
    <t>BUY</t>
  </si>
  <si>
    <t>Buy Price</t>
  </si>
  <si>
    <t>Sell Price</t>
  </si>
  <si>
    <t>Return</t>
  </si>
  <si>
    <t>Mean</t>
  </si>
  <si>
    <t>STD</t>
  </si>
  <si>
    <t>1 Sigma</t>
  </si>
  <si>
    <t>-1 Sigms</t>
  </si>
  <si>
    <t># of Trades</t>
  </si>
  <si>
    <t>Profitable</t>
  </si>
  <si>
    <t>% Profitable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</si>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</sst>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_);\(#,##0.0000\)"/>
  </numFmts>
  <fonts count="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i/>
      <sz val="12"/>
      <color theme="1"/>
      <name val="Arial"/>
      <family val="2"/>
    </font>
    <font>
      <b/>
      <sz val="13.5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164" fontId="3" fillId="0" borderId="0" xfId="3" applyNumberFormat="1"/>
    <xf numFmtId="9" fontId="0" fillId="0" borderId="0" xfId="2" applyFont="1"/>
    <xf numFmtId="10" fontId="0" fillId="0" borderId="0" xfId="2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2" fillId="0" borderId="3" xfId="1" applyNumberFormat="1" applyFont="1" applyBorder="1"/>
    <xf numFmtId="164" fontId="2" fillId="0" borderId="0" xfId="1" applyNumberFormat="1" applyFont="1" applyBorder="1"/>
    <xf numFmtId="9" fontId="0" fillId="0" borderId="0" xfId="2" applyFont="1" applyBorder="1"/>
    <xf numFmtId="37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/>
    <xf numFmtId="164" fontId="0" fillId="0" borderId="4" xfId="1" applyNumberFormat="1" applyFont="1" applyBorder="1"/>
    <xf numFmtId="164" fontId="2" fillId="0" borderId="5" xfId="1" applyNumberFormat="1" applyFont="1" applyBorder="1"/>
    <xf numFmtId="164" fontId="0" fillId="0" borderId="5" xfId="1" applyNumberFormat="1" applyFont="1" applyBorder="1"/>
    <xf numFmtId="4" fontId="0" fillId="0" borderId="0" xfId="1" applyNumberFormat="1" applyFont="1"/>
    <xf numFmtId="4" fontId="0" fillId="0" borderId="0" xfId="2" applyNumberFormat="1" applyFont="1"/>
    <xf numFmtId="164" fontId="4" fillId="0" borderId="0" xfId="1" applyNumberFormat="1" applyFont="1" applyBorder="1" applyAlignment="1">
      <alignment horizontal="right"/>
    </xf>
    <xf numFmtId="10" fontId="0" fillId="0" borderId="0" xfId="2" applyNumberFormat="1" applyFont="1" applyBorder="1"/>
    <xf numFmtId="4" fontId="0" fillId="0" borderId="3" xfId="1" applyNumberFormat="1" applyFont="1" applyBorder="1"/>
    <xf numFmtId="4" fontId="0" fillId="0" borderId="0" xfId="1" applyNumberFormat="1" applyFont="1" applyBorder="1"/>
    <xf numFmtId="4" fontId="0" fillId="0" borderId="0" xfId="2" applyNumberFormat="1" applyFont="1" applyBorder="1"/>
    <xf numFmtId="4" fontId="0" fillId="0" borderId="4" xfId="1" applyNumberFormat="1" applyFont="1" applyBorder="1"/>
    <xf numFmtId="4" fontId="0" fillId="0" borderId="5" xfId="1" applyNumberFormat="1" applyFont="1" applyBorder="1"/>
    <xf numFmtId="4" fontId="0" fillId="0" borderId="5" xfId="2" applyNumberFormat="1" applyFont="1" applyBorder="1"/>
    <xf numFmtId="165" fontId="0" fillId="0" borderId="0" xfId="1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2" applyNumberFormat="1" applyFont="1"/>
    <xf numFmtId="16" fontId="0" fillId="0" borderId="0" xfId="0" applyNumberFormat="1"/>
    <xf numFmtId="4" fontId="0" fillId="0" borderId="0" xfId="0" applyNumberFormat="1"/>
    <xf numFmtId="10" fontId="0" fillId="0" borderId="0" xfId="0" applyNumberFormat="1"/>
    <xf numFmtId="17" fontId="0" fillId="0" borderId="0" xfId="0" applyNumberFormat="1"/>
    <xf numFmtId="10" fontId="0" fillId="0" borderId="0" xfId="2" applyNumberFormat="1" applyFont="1" applyFill="1"/>
    <xf numFmtId="10" fontId="0" fillId="0" borderId="0" xfId="1" applyNumberFormat="1" applyFont="1"/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0" xfId="2" applyNumberFormat="1" applyFont="1" applyAlignment="1">
      <alignment horizontal="center"/>
    </xf>
    <xf numFmtId="9" fontId="4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9" fontId="2" fillId="0" borderId="0" xfId="2" applyFont="1"/>
    <xf numFmtId="9" fontId="4" fillId="2" borderId="0" xfId="2" applyFont="1" applyFill="1" applyAlignment="1">
      <alignment horizontal="center"/>
    </xf>
    <xf numFmtId="9" fontId="4" fillId="3" borderId="0" xfId="2" applyFont="1" applyFill="1" applyAlignment="1">
      <alignment horizontal="center"/>
    </xf>
    <xf numFmtId="10" fontId="0" fillId="4" borderId="0" xfId="2" applyNumberFormat="1" applyFont="1" applyFill="1"/>
    <xf numFmtId="10" fontId="0" fillId="5" borderId="0" xfId="2" applyNumberFormat="1" applyFont="1" applyFill="1"/>
    <xf numFmtId="10" fontId="0" fillId="5" borderId="0" xfId="1" applyNumberFormat="1" applyFont="1" applyFill="1"/>
    <xf numFmtId="1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7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quotePrefix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Shanghai</a:t>
            </a:r>
            <a:r>
              <a:rPr lang="en-US" baseline="0"/>
              <a:t> index market decline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Interest rate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model!$GS$112:$GZ$112</c:f>
              <c:strCache>
                <c:ptCount val="8"/>
                <c:pt idx="2">
                  <c:v> Q314 </c:v>
                </c:pt>
                <c:pt idx="3">
                  <c:v> Q414 </c:v>
                </c:pt>
                <c:pt idx="4">
                  <c:v> Q115 </c:v>
                </c:pt>
                <c:pt idx="5">
                  <c:v> Q215 </c:v>
                </c:pt>
                <c:pt idx="6">
                  <c:v> Q315 </c:v>
                </c:pt>
                <c:pt idx="7">
                  <c:v> Q415 </c:v>
                </c:pt>
              </c:strCache>
            </c:strRef>
          </c:cat>
          <c:val>
            <c:numRef>
              <c:f>model!$GS$113:$GZ$113</c:f>
              <c:numCache>
                <c:formatCode>0.00%</c:formatCode>
                <c:ptCount val="8"/>
                <c:pt idx="2">
                  <c:v>5.7700000000000001E-2</c:v>
                </c:pt>
                <c:pt idx="3">
                  <c:v>5.5100000000000003E-2</c:v>
                </c:pt>
                <c:pt idx="4">
                  <c:v>5.2999999999999999E-2</c:v>
                </c:pt>
                <c:pt idx="5">
                  <c:v>5.0500000000000003E-2</c:v>
                </c:pt>
                <c:pt idx="6">
                  <c:v>4.5499999999999999E-2</c:v>
                </c:pt>
                <c:pt idx="7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9-4126-84B1-C94EBD4E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13311"/>
        <c:axId val="1087508511"/>
      </c:lineChart>
      <c:lineChart>
        <c:grouping val="stacked"/>
        <c:varyColors val="0"/>
        <c:ser>
          <c:idx val="1"/>
          <c:order val="1"/>
          <c:tx>
            <c:v>Index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model!$GS$112:$GZ$112</c:f>
              <c:strCache>
                <c:ptCount val="8"/>
                <c:pt idx="2">
                  <c:v> Q314 </c:v>
                </c:pt>
                <c:pt idx="3">
                  <c:v> Q414 </c:v>
                </c:pt>
                <c:pt idx="4">
                  <c:v> Q115 </c:v>
                </c:pt>
                <c:pt idx="5">
                  <c:v> Q215 </c:v>
                </c:pt>
                <c:pt idx="6">
                  <c:v> Q315 </c:v>
                </c:pt>
                <c:pt idx="7">
                  <c:v> Q415 </c:v>
                </c:pt>
              </c:strCache>
            </c:strRef>
          </c:cat>
          <c:val>
            <c:numRef>
              <c:f>model!$GS$115:$GZ$115</c:f>
              <c:numCache>
                <c:formatCode>_(* #,##0_);_(* \(#,##0\);_(* "-"??_);_(@_)</c:formatCode>
                <c:ptCount val="8"/>
                <c:pt idx="2">
                  <c:v>2326</c:v>
                </c:pt>
                <c:pt idx="3">
                  <c:v>3234</c:v>
                </c:pt>
                <c:pt idx="4">
                  <c:v>3691</c:v>
                </c:pt>
                <c:pt idx="5">
                  <c:v>5023</c:v>
                </c:pt>
                <c:pt idx="6">
                  <c:v>3097</c:v>
                </c:pt>
                <c:pt idx="7">
                  <c:v>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9-4126-84B1-C94EBD4E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13791"/>
        <c:axId val="1087518591"/>
      </c:lineChart>
      <c:catAx>
        <c:axId val="10875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8511"/>
        <c:crosses val="autoZero"/>
        <c:auto val="1"/>
        <c:lblAlgn val="ctr"/>
        <c:lblOffset val="100"/>
        <c:noMultiLvlLbl val="0"/>
      </c:catAx>
      <c:valAx>
        <c:axId val="10875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3311"/>
        <c:crosses val="autoZero"/>
        <c:crossBetween val="between"/>
      </c:valAx>
      <c:valAx>
        <c:axId val="1087518591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3791"/>
        <c:crosses val="max"/>
        <c:crossBetween val="between"/>
      </c:valAx>
      <c:catAx>
        <c:axId val="1087513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18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model!$GS$131:$HD$131</c:f>
              <c:strCache>
                <c:ptCount val="12"/>
                <c:pt idx="2">
                  <c:v> Q123 </c:v>
                </c:pt>
                <c:pt idx="3">
                  <c:v> Q223 </c:v>
                </c:pt>
                <c:pt idx="4">
                  <c:v> Q323 </c:v>
                </c:pt>
                <c:pt idx="5">
                  <c:v> Q423 </c:v>
                </c:pt>
                <c:pt idx="6">
                  <c:v> Q124 </c:v>
                </c:pt>
                <c:pt idx="7">
                  <c:v> Q224 </c:v>
                </c:pt>
                <c:pt idx="8">
                  <c:v> Q324 </c:v>
                </c:pt>
                <c:pt idx="9">
                  <c:v> Q424 </c:v>
                </c:pt>
                <c:pt idx="10">
                  <c:v> Q125 </c:v>
                </c:pt>
                <c:pt idx="11">
                  <c:v> Q225 </c:v>
                </c:pt>
              </c:strCache>
            </c:strRef>
          </c:cat>
          <c:val>
            <c:numRef>
              <c:f>model!$GS$133:$HD$133</c:f>
              <c:numCache>
                <c:formatCode>_(* #,##0_);_(* \(#,##0\);_(* "-"??_);_(@_)</c:formatCode>
                <c:ptCount val="12"/>
                <c:pt idx="2">
                  <c:v>3272</c:v>
                </c:pt>
                <c:pt idx="3">
                  <c:v>3202</c:v>
                </c:pt>
                <c:pt idx="4">
                  <c:v>3110</c:v>
                </c:pt>
                <c:pt idx="5">
                  <c:v>2974</c:v>
                </c:pt>
                <c:pt idx="6">
                  <c:v>3041</c:v>
                </c:pt>
                <c:pt idx="7">
                  <c:v>2967</c:v>
                </c:pt>
                <c:pt idx="8">
                  <c:v>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3-4C49-9164-F8127272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0959"/>
        <c:axId val="6093791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model!$GS$131:$HD$131</c:f>
              <c:strCache>
                <c:ptCount val="12"/>
                <c:pt idx="2">
                  <c:v> Q123 </c:v>
                </c:pt>
                <c:pt idx="3">
                  <c:v> Q223 </c:v>
                </c:pt>
                <c:pt idx="4">
                  <c:v> Q323 </c:v>
                </c:pt>
                <c:pt idx="5">
                  <c:v> Q423 </c:v>
                </c:pt>
                <c:pt idx="6">
                  <c:v> Q124 </c:v>
                </c:pt>
                <c:pt idx="7">
                  <c:v> Q224 </c:v>
                </c:pt>
                <c:pt idx="8">
                  <c:v> Q324 </c:v>
                </c:pt>
                <c:pt idx="9">
                  <c:v> Q424 </c:v>
                </c:pt>
                <c:pt idx="10">
                  <c:v> Q125 </c:v>
                </c:pt>
                <c:pt idx="11">
                  <c:v> Q225 </c:v>
                </c:pt>
              </c:strCache>
            </c:strRef>
          </c:cat>
          <c:val>
            <c:numRef>
              <c:f>model!$GS$132:$HD$132</c:f>
              <c:numCache>
                <c:formatCode>0.00%</c:formatCode>
                <c:ptCount val="12"/>
                <c:pt idx="2">
                  <c:v>3.6499999999999998E-2</c:v>
                </c:pt>
                <c:pt idx="3">
                  <c:v>3.5499999999999997E-2</c:v>
                </c:pt>
                <c:pt idx="4">
                  <c:v>3.4500000000000003E-2</c:v>
                </c:pt>
                <c:pt idx="5">
                  <c:v>3.4500000000000003E-2</c:v>
                </c:pt>
                <c:pt idx="6">
                  <c:v>3.4500000000000003E-2</c:v>
                </c:pt>
                <c:pt idx="7">
                  <c:v>3.4500000000000003E-2</c:v>
                </c:pt>
                <c:pt idx="8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C49-9164-F8127272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6639"/>
        <c:axId val="60954239"/>
      </c:lineChart>
      <c:catAx>
        <c:axId val="609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919"/>
        <c:crosses val="autoZero"/>
        <c:auto val="1"/>
        <c:lblAlgn val="ctr"/>
        <c:lblOffset val="100"/>
        <c:noMultiLvlLbl val="0"/>
      </c:catAx>
      <c:valAx>
        <c:axId val="609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959"/>
        <c:crosses val="autoZero"/>
        <c:crossBetween val="between"/>
      </c:valAx>
      <c:valAx>
        <c:axId val="609542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639"/>
        <c:crosses val="max"/>
        <c:crossBetween val="between"/>
      </c:valAx>
      <c:catAx>
        <c:axId val="6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54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[1]Monthly!$GA$5:$HF$5</c:f>
              <c:numCache>
                <c:formatCode>0%</c:formatCode>
                <c:ptCount val="32"/>
                <c:pt idx="0">
                  <c:v>0.21573996295339026</c:v>
                </c:pt>
                <c:pt idx="1">
                  <c:v>0.14766933865106324</c:v>
                </c:pt>
                <c:pt idx="2">
                  <c:v>0.14033109398951393</c:v>
                </c:pt>
                <c:pt idx="3">
                  <c:v>-1.1776607982933007E-2</c:v>
                </c:pt>
                <c:pt idx="4">
                  <c:v>-1.7116583533732466E-2</c:v>
                </c:pt>
                <c:pt idx="5">
                  <c:v>-0.11916695753344964</c:v>
                </c:pt>
                <c:pt idx="6">
                  <c:v>-6.0285398360961584E-2</c:v>
                </c:pt>
                <c:pt idx="7">
                  <c:v>-0.12551849788178693</c:v>
                </c:pt>
                <c:pt idx="8">
                  <c:v>-0.16759449709114715</c:v>
                </c:pt>
                <c:pt idx="9">
                  <c:v>-0.15924853106584036</c:v>
                </c:pt>
                <c:pt idx="10">
                  <c:v>-0.1066104663893146</c:v>
                </c:pt>
                <c:pt idx="11">
                  <c:v>-0.19442824232404154</c:v>
                </c:pt>
                <c:pt idx="12">
                  <c:v>-9.7208534951445658E-2</c:v>
                </c:pt>
                <c:pt idx="13">
                  <c:v>-9.2317224287484456E-2</c:v>
                </c:pt>
                <c:pt idx="14">
                  <c:v>-9.2949644734140913E-2</c:v>
                </c:pt>
                <c:pt idx="15">
                  <c:v>9.0877628614229877E-3</c:v>
                </c:pt>
                <c:pt idx="16">
                  <c:v>1.1538787314110177E-2</c:v>
                </c:pt>
                <c:pt idx="17">
                  <c:v>0.17567588987103022</c:v>
                </c:pt>
                <c:pt idx="18">
                  <c:v>0.11105031365836293</c:v>
                </c:pt>
                <c:pt idx="19">
                  <c:v>0.13973704171934265</c:v>
                </c:pt>
                <c:pt idx="20">
                  <c:v>0.19590196395602444</c:v>
                </c:pt>
                <c:pt idx="21">
                  <c:v>8.3115098735014215E-2</c:v>
                </c:pt>
                <c:pt idx="22">
                  <c:v>0.1195286401592115</c:v>
                </c:pt>
                <c:pt idx="23">
                  <c:v>0.24230498762859742</c:v>
                </c:pt>
                <c:pt idx="24">
                  <c:v>0.18864985527154965</c:v>
                </c:pt>
                <c:pt idx="25">
                  <c:v>0.28364671360024185</c:v>
                </c:pt>
                <c:pt idx="26">
                  <c:v>0.27864532001722919</c:v>
                </c:pt>
                <c:pt idx="27">
                  <c:v>0.20775012711417262</c:v>
                </c:pt>
                <c:pt idx="28">
                  <c:v>0.26261355126883168</c:v>
                </c:pt>
                <c:pt idx="29">
                  <c:v>0.22696938238981823</c:v>
                </c:pt>
                <c:pt idx="30">
                  <c:v>0.20338813151563762</c:v>
                </c:pt>
                <c:pt idx="31">
                  <c:v>0.25306700150410633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B-4A7C-9A83-2BC87F59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45759"/>
        <c:axId val="278147199"/>
      </c:lineChart>
      <c:catAx>
        <c:axId val="27814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7199"/>
        <c:crosses val="autoZero"/>
        <c:auto val="1"/>
        <c:lblAlgn val="ctr"/>
        <c:lblOffset val="100"/>
        <c:noMultiLvlLbl val="0"/>
      </c:catAx>
      <c:valAx>
        <c:axId val="2781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223</xdr:col>
      <xdr:colOff>10886</xdr:colOff>
      <xdr:row>0</xdr:row>
      <xdr:rowOff>179614</xdr:rowOff>
    </xdr:from>
    <xdr:to>
      <xdr:col>223</xdr:col>
      <xdr:colOff>27214</xdr:colOff>
      <xdr:row>68</xdr:row>
      <xdr:rowOff>141514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6E693F-D9EE-3814-91EB-78AB2B14B392}"/>
            </a:ext>
          </a:extLst>
        </xdr:cNvPr>
        <xdr:cNvCxnSpPr/>
      </xdr:nvCxnSpPr>
      <xdr:spPr>
        <a:xfrm>
          <a:off x="6183086" y="179614"/>
          <a:ext cx="16328" cy="3771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222</xdr:col>
      <xdr:colOff>1556904</xdr:colOff>
      <xdr:row>99</xdr:row>
      <xdr:rowOff>10823</xdr:rowOff>
    </xdr:from>
    <xdr:to>
      <xdr:col>229</xdr:col>
      <xdr:colOff>251980</xdr:colOff>
      <xdr:row>118</xdr:row>
      <xdr:rowOff>63211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7BCB5-1F37-0DDC-CCAB-BA5A6DED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223</xdr:col>
      <xdr:colOff>21215</xdr:colOff>
      <xdr:row>123</xdr:row>
      <xdr:rowOff>39399</xdr:rowOff>
    </xdr:from>
    <xdr:to>
      <xdr:col>229</xdr:col>
      <xdr:colOff>215612</xdr:colOff>
      <xdr:row>143</xdr:row>
      <xdr:rowOff>44163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E03954-B73D-D42E-BD85-485F2C82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395653</xdr:colOff>
      <xdr:row>88</xdr:row>
      <xdr:rowOff>14654</xdr:rowOff>
    </xdr:from>
    <xdr:to>
      <xdr:col>1</xdr:col>
      <xdr:colOff>395653</xdr:colOff>
      <xdr:row>94</xdr:row>
      <xdr:rowOff>9379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694B649-1F37-4EE9-83A6-515CA583D44B}"/>
            </a:ext>
          </a:extLst>
        </xdr:cNvPr>
        <xdr:cNvCxnSpPr/>
      </xdr:nvCxnSpPr>
      <xdr:spPr>
        <a:xfrm flipV="1">
          <a:off x="8434753" y="595679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88</xdr:row>
      <xdr:rowOff>7913</xdr:rowOff>
    </xdr:from>
    <xdr:to>
      <xdr:col>11</xdr:col>
      <xdr:colOff>366346</xdr:colOff>
      <xdr:row>88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92E086-5261-4519-9E2F-79A60CFCB83F}"/>
            </a:ext>
          </a:extLst>
        </xdr:cNvPr>
        <xdr:cNvCxnSpPr/>
      </xdr:nvCxnSpPr>
      <xdr:spPr>
        <a:xfrm>
          <a:off x="8418635" y="588938"/>
          <a:ext cx="7606811" cy="674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364880</xdr:colOff>
      <xdr:row>88</xdr:row>
      <xdr:rowOff>5861</xdr:rowOff>
    </xdr:from>
    <xdr:to>
      <xdr:col>11</xdr:col>
      <xdr:colOff>364880</xdr:colOff>
      <xdr:row>94</xdr:row>
      <xdr:rowOff>586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E5EAD15-BC28-49CF-A98B-EB4DF249B18A}"/>
            </a:ext>
          </a:extLst>
        </xdr:cNvPr>
        <xdr:cNvCxnSpPr/>
      </xdr:nvCxnSpPr>
      <xdr:spPr>
        <a:xfrm flipV="1">
          <a:off x="16023980" y="586886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73</xdr:row>
      <xdr:rowOff>14654</xdr:rowOff>
    </xdr:from>
    <xdr:to>
      <xdr:col>1</xdr:col>
      <xdr:colOff>395653</xdr:colOff>
      <xdr:row>79</xdr:row>
      <xdr:rowOff>9379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3FB50B6-7F06-4303-9A34-16931B86E7D9}"/>
            </a:ext>
          </a:extLst>
        </xdr:cNvPr>
        <xdr:cNvCxnSpPr/>
      </xdr:nvCxnSpPr>
      <xdr:spPr>
        <a:xfrm flipV="1">
          <a:off x="1157653" y="99206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73</xdr:row>
      <xdr:rowOff>7913</xdr:rowOff>
    </xdr:from>
    <xdr:to>
      <xdr:col>10</xdr:col>
      <xdr:colOff>371475</xdr:colOff>
      <xdr:row>73</xdr:row>
      <xdr:rowOff>9525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21793E5-92FA-43EC-9B0C-6BE84107F90C}"/>
            </a:ext>
          </a:extLst>
        </xdr:cNvPr>
        <xdr:cNvCxnSpPr/>
      </xdr:nvCxnSpPr>
      <xdr:spPr>
        <a:xfrm>
          <a:off x="1141535" y="99139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73</xdr:row>
      <xdr:rowOff>5861</xdr:rowOff>
    </xdr:from>
    <xdr:to>
      <xdr:col>10</xdr:col>
      <xdr:colOff>374405</xdr:colOff>
      <xdr:row>79</xdr:row>
      <xdr:rowOff>586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6618FB2-302C-4B2B-98CA-EA3C1F8829AD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73</xdr:row>
      <xdr:rowOff>14654</xdr:rowOff>
    </xdr:from>
    <xdr:to>
      <xdr:col>1</xdr:col>
      <xdr:colOff>395653</xdr:colOff>
      <xdr:row>79</xdr:row>
      <xdr:rowOff>9379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8A164D1-5845-408E-B06C-DC5DFA9816BE}"/>
            </a:ext>
          </a:extLst>
        </xdr:cNvPr>
        <xdr:cNvCxnSpPr/>
      </xdr:nvCxnSpPr>
      <xdr:spPr>
        <a:xfrm flipV="1">
          <a:off x="1157653" y="99206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73</xdr:row>
      <xdr:rowOff>7913</xdr:rowOff>
    </xdr:from>
    <xdr:to>
      <xdr:col>10</xdr:col>
      <xdr:colOff>371475</xdr:colOff>
      <xdr:row>73</xdr:row>
      <xdr:rowOff>9525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22F23C8-9675-4B1F-B5F8-5D39A12C4713}"/>
            </a:ext>
          </a:extLst>
        </xdr:cNvPr>
        <xdr:cNvCxnSpPr/>
      </xdr:nvCxnSpPr>
      <xdr:spPr>
        <a:xfrm>
          <a:off x="1141535" y="99139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73</xdr:row>
      <xdr:rowOff>5861</xdr:rowOff>
    </xdr:from>
    <xdr:to>
      <xdr:col>10</xdr:col>
      <xdr:colOff>374405</xdr:colOff>
      <xdr:row>79</xdr:row>
      <xdr:rowOff>586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CA45D09-2C60-400C-9840-D7353E13A79B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58</xdr:row>
      <xdr:rowOff>14654</xdr:rowOff>
    </xdr:from>
    <xdr:to>
      <xdr:col>1</xdr:col>
      <xdr:colOff>395653</xdr:colOff>
      <xdr:row>64</xdr:row>
      <xdr:rowOff>9379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3B99C0B-BB23-485C-A5FF-446E2454BE7C}"/>
            </a:ext>
          </a:extLst>
        </xdr:cNvPr>
        <xdr:cNvCxnSpPr/>
      </xdr:nvCxnSpPr>
      <xdr:spPr>
        <a:xfrm flipV="1">
          <a:off x="1157653" y="99206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58</xdr:row>
      <xdr:rowOff>7913</xdr:rowOff>
    </xdr:from>
    <xdr:to>
      <xdr:col>10</xdr:col>
      <xdr:colOff>371475</xdr:colOff>
      <xdr:row>58</xdr:row>
      <xdr:rowOff>9525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E737907-18B3-4B74-A6E1-3F9649FA348D}"/>
            </a:ext>
          </a:extLst>
        </xdr:cNvPr>
        <xdr:cNvCxnSpPr/>
      </xdr:nvCxnSpPr>
      <xdr:spPr>
        <a:xfrm>
          <a:off x="1141535" y="99139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58</xdr:row>
      <xdr:rowOff>5861</xdr:rowOff>
    </xdr:from>
    <xdr:to>
      <xdr:col>10</xdr:col>
      <xdr:colOff>374405</xdr:colOff>
      <xdr:row>64</xdr:row>
      <xdr:rowOff>586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9D8A0CA-FF20-44A1-8659-B5749A38B15C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58</xdr:row>
      <xdr:rowOff>14654</xdr:rowOff>
    </xdr:from>
    <xdr:to>
      <xdr:col>1</xdr:col>
      <xdr:colOff>395653</xdr:colOff>
      <xdr:row>64</xdr:row>
      <xdr:rowOff>9379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F13B193B-4E95-4DB1-9DF2-4B420525FAA5}"/>
            </a:ext>
          </a:extLst>
        </xdr:cNvPr>
        <xdr:cNvCxnSpPr/>
      </xdr:nvCxnSpPr>
      <xdr:spPr>
        <a:xfrm flipV="1">
          <a:off x="1157653" y="11090868"/>
          <a:ext cx="0" cy="11513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58</xdr:row>
      <xdr:rowOff>7913</xdr:rowOff>
    </xdr:from>
    <xdr:to>
      <xdr:col>10</xdr:col>
      <xdr:colOff>371475</xdr:colOff>
      <xdr:row>58</xdr:row>
      <xdr:rowOff>9525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EDA39687-41CE-48B5-8BC2-05BC00BFBC59}"/>
            </a:ext>
          </a:extLst>
        </xdr:cNvPr>
        <xdr:cNvCxnSpPr/>
      </xdr:nvCxnSpPr>
      <xdr:spPr>
        <a:xfrm>
          <a:off x="1141535" y="1722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58</xdr:row>
      <xdr:rowOff>5861</xdr:rowOff>
    </xdr:from>
    <xdr:to>
      <xdr:col>10</xdr:col>
      <xdr:colOff>374405</xdr:colOff>
      <xdr:row>64</xdr:row>
      <xdr:rowOff>586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BF463080-0CD4-47E8-8FAD-F2698A58E017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43</xdr:row>
      <xdr:rowOff>14654</xdr:rowOff>
    </xdr:from>
    <xdr:to>
      <xdr:col>1</xdr:col>
      <xdr:colOff>395653</xdr:colOff>
      <xdr:row>49</xdr:row>
      <xdr:rowOff>9379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22323AB4-0A3C-4D9B-8751-BD11E587F207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43</xdr:row>
      <xdr:rowOff>7913</xdr:rowOff>
    </xdr:from>
    <xdr:to>
      <xdr:col>10</xdr:col>
      <xdr:colOff>371475</xdr:colOff>
      <xdr:row>43</xdr:row>
      <xdr:rowOff>9525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246C3976-AED5-40DD-B1EF-E9FDAE5A520E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43</xdr:row>
      <xdr:rowOff>5861</xdr:rowOff>
    </xdr:from>
    <xdr:to>
      <xdr:col>10</xdr:col>
      <xdr:colOff>374405</xdr:colOff>
      <xdr:row>49</xdr:row>
      <xdr:rowOff>586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E62E0EB-4941-4D10-8C3A-642372045B58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43</xdr:row>
      <xdr:rowOff>14654</xdr:rowOff>
    </xdr:from>
    <xdr:to>
      <xdr:col>1</xdr:col>
      <xdr:colOff>395653</xdr:colOff>
      <xdr:row>49</xdr:row>
      <xdr:rowOff>9379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893108D-B248-4B8A-9D91-93CD15D3C238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43</xdr:row>
      <xdr:rowOff>7913</xdr:rowOff>
    </xdr:from>
    <xdr:to>
      <xdr:col>10</xdr:col>
      <xdr:colOff>371475</xdr:colOff>
      <xdr:row>43</xdr:row>
      <xdr:rowOff>9525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6D7C7A60-2238-4D05-B439-687EA4C1093E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43</xdr:row>
      <xdr:rowOff>5861</xdr:rowOff>
    </xdr:from>
    <xdr:to>
      <xdr:col>10</xdr:col>
      <xdr:colOff>374405</xdr:colOff>
      <xdr:row>49</xdr:row>
      <xdr:rowOff>586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773E165-FFFF-4276-B8AA-5A69EF0C1747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27</xdr:row>
      <xdr:rowOff>14654</xdr:rowOff>
    </xdr:from>
    <xdr:to>
      <xdr:col>1</xdr:col>
      <xdr:colOff>395653</xdr:colOff>
      <xdr:row>33</xdr:row>
      <xdr:rowOff>9379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B0AC0EB-2934-4DA0-A11C-A97686E15274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27</xdr:row>
      <xdr:rowOff>7913</xdr:rowOff>
    </xdr:from>
    <xdr:to>
      <xdr:col>10</xdr:col>
      <xdr:colOff>371475</xdr:colOff>
      <xdr:row>27</xdr:row>
      <xdr:rowOff>9525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31BA6769-0CB9-40E6-9AFC-16F83EC68FED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27</xdr:row>
      <xdr:rowOff>5861</xdr:rowOff>
    </xdr:from>
    <xdr:to>
      <xdr:col>10</xdr:col>
      <xdr:colOff>374405</xdr:colOff>
      <xdr:row>33</xdr:row>
      <xdr:rowOff>586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077441E-EC00-4881-82FB-94DE8A1E8B5C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27</xdr:row>
      <xdr:rowOff>14654</xdr:rowOff>
    </xdr:from>
    <xdr:to>
      <xdr:col>1</xdr:col>
      <xdr:colOff>395653</xdr:colOff>
      <xdr:row>33</xdr:row>
      <xdr:rowOff>9379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D42496D8-5098-4B1F-85CE-5F6D479FF6F8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27</xdr:row>
      <xdr:rowOff>7913</xdr:rowOff>
    </xdr:from>
    <xdr:to>
      <xdr:col>10</xdr:col>
      <xdr:colOff>371475</xdr:colOff>
      <xdr:row>27</xdr:row>
      <xdr:rowOff>9525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7F45944A-18C6-4115-AC2F-C313A03CEAAB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27</xdr:row>
      <xdr:rowOff>5861</xdr:rowOff>
    </xdr:from>
    <xdr:to>
      <xdr:col>10</xdr:col>
      <xdr:colOff>374405</xdr:colOff>
      <xdr:row>33</xdr:row>
      <xdr:rowOff>586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78D98614-ADDF-4866-824E-34EEC6A3EA02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12</xdr:row>
      <xdr:rowOff>14654</xdr:rowOff>
    </xdr:from>
    <xdr:to>
      <xdr:col>1</xdr:col>
      <xdr:colOff>395653</xdr:colOff>
      <xdr:row>18</xdr:row>
      <xdr:rowOff>9379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9894156C-F9ED-4DFA-95B6-964A7DC7858A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12</xdr:row>
      <xdr:rowOff>7913</xdr:rowOff>
    </xdr:from>
    <xdr:to>
      <xdr:col>10</xdr:col>
      <xdr:colOff>371475</xdr:colOff>
      <xdr:row>12</xdr:row>
      <xdr:rowOff>9525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79D02CB-C55E-4EC6-91CC-1F2CE185EFE2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12</xdr:row>
      <xdr:rowOff>5861</xdr:rowOff>
    </xdr:from>
    <xdr:to>
      <xdr:col>10</xdr:col>
      <xdr:colOff>374405</xdr:colOff>
      <xdr:row>18</xdr:row>
      <xdr:rowOff>586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4584EAA5-A5AA-4CA0-AD6D-DE170387347D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12</xdr:row>
      <xdr:rowOff>14654</xdr:rowOff>
    </xdr:from>
    <xdr:to>
      <xdr:col>1</xdr:col>
      <xdr:colOff>395653</xdr:colOff>
      <xdr:row>18</xdr:row>
      <xdr:rowOff>9379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F6E0F6A-FC05-486F-BB3A-4CEF28C5201C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12</xdr:row>
      <xdr:rowOff>7913</xdr:rowOff>
    </xdr:from>
    <xdr:to>
      <xdr:col>10</xdr:col>
      <xdr:colOff>371475</xdr:colOff>
      <xdr:row>12</xdr:row>
      <xdr:rowOff>9525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5F72D26C-BA8D-4779-9CE1-583C00B3465E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12</xdr:row>
      <xdr:rowOff>5861</xdr:rowOff>
    </xdr:from>
    <xdr:to>
      <xdr:col>10</xdr:col>
      <xdr:colOff>374405</xdr:colOff>
      <xdr:row>18</xdr:row>
      <xdr:rowOff>586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98429B6-FD62-4167-BF5A-A2746953BC7E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203</xdr:col>
      <xdr:colOff>151805</xdr:colOff>
      <xdr:row>16</xdr:row>
      <xdr:rowOff>143470</xdr:rowOff>
    </xdr:from>
    <xdr:to>
      <xdr:col>210</xdr:col>
      <xdr:colOff>473273</xdr:colOff>
      <xdr:row>33</xdr:row>
      <xdr:rowOff>154185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4BD68-2156-4CC4-A250-A47266296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C36E-DE35-4BA5-A0AF-C3266179A2C0}">
  <dimension ref="A1:HO134"/>
  <sheetViews>
    <sheetView tabSelected="1" zoomScale="70" zoomScaleNormal="70" workbookViewId="0">
      <pane xSplit="2" ySplit="4" topLeftCell="HG11" activePane="bottomRight" state="frozen"/>
      <selection pane="topRight" activeCell="C1" sqref="C1"/>
      <selection pane="bottomLeft" activeCell="A5" sqref="A5"/>
      <selection pane="bottomRight" activeCell="HY106" sqref="HY106"/>
    </sheetView>
  </sheetViews>
  <sheetFormatPr defaultRowHeight="15" x14ac:dyDescent="0.2"/>
  <cols>
    <col min="1" max="1" width="5.88671875" style="3" bestFit="1" customWidth="1"/>
    <col min="2" max="2" width="28.44140625" style="3" bestFit="1" customWidth="1"/>
    <col min="201" max="205" width="8.88671875" style="3"/>
    <col min="206" max="206" width="11.109375" style="3" bestFit="1" customWidth="1"/>
    <col min="207" max="220" width="8.88671875" style="3"/>
    <col min="221" max="221" width="18.21875" style="3" bestFit="1" customWidth="1"/>
    <col min="222" max="223" width="19.21875" style="3" bestFit="1" customWidth="1"/>
    <col min="224" max="224" width="15.109375" style="3" bestFit="1" customWidth="1"/>
    <col min="225" max="16384" width="8.88671875" style="3"/>
  </cols>
  <sheetData>
    <row r="1" spans="1:223" x14ac:dyDescent="0.2">
      <c r="A1" s="4" t="s">
        <v>13</v>
      </c>
    </row>
    <row r="4" spans="1:223" ht="15.75" thickBot="1" x14ac:dyDescent="0.25">
      <c r="C4" s="3" t="s">
        <v>123</v>
      </c>
      <c r="D4" s="3" t="s">
        <v>122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130</v>
      </c>
      <c r="L4" s="3" t="s">
        <v>131</v>
      </c>
      <c r="M4" s="3" t="s">
        <v>132</v>
      </c>
      <c r="N4" s="3" t="s">
        <v>133</v>
      </c>
      <c r="O4" s="3" t="s">
        <v>134</v>
      </c>
      <c r="P4" s="3" t="s">
        <v>135</v>
      </c>
      <c r="Q4" s="3" t="s">
        <v>136</v>
      </c>
      <c r="R4" s="3" t="s">
        <v>137</v>
      </c>
      <c r="S4" s="3" t="s">
        <v>138</v>
      </c>
      <c r="T4" s="3" t="s">
        <v>139</v>
      </c>
      <c r="U4" s="3" t="s">
        <v>140</v>
      </c>
      <c r="V4" s="3" t="s">
        <v>141</v>
      </c>
      <c r="W4" s="3" t="s">
        <v>142</v>
      </c>
      <c r="X4" s="3" t="s">
        <v>143</v>
      </c>
      <c r="Y4" s="3" t="s">
        <v>144</v>
      </c>
      <c r="Z4" s="3" t="s">
        <v>145</v>
      </c>
      <c r="AA4" s="3" t="s">
        <v>146</v>
      </c>
      <c r="AB4" s="3" t="s">
        <v>147</v>
      </c>
      <c r="AC4" s="3" t="s">
        <v>148</v>
      </c>
      <c r="AD4" s="3" t="s">
        <v>149</v>
      </c>
      <c r="AE4" s="3" t="s">
        <v>150</v>
      </c>
      <c r="AF4" s="3" t="s">
        <v>151</v>
      </c>
      <c r="AG4" s="3" t="s">
        <v>152</v>
      </c>
      <c r="AH4" s="3" t="s">
        <v>153</v>
      </c>
      <c r="AI4" s="3" t="s">
        <v>154</v>
      </c>
      <c r="AJ4" s="3" t="s">
        <v>155</v>
      </c>
      <c r="AK4" s="3" t="s">
        <v>156</v>
      </c>
      <c r="AL4" s="3" t="s">
        <v>157</v>
      </c>
      <c r="AM4" s="3" t="s">
        <v>158</v>
      </c>
      <c r="AN4" s="3" t="s">
        <v>159</v>
      </c>
      <c r="AO4" s="3" t="s">
        <v>160</v>
      </c>
      <c r="AP4" s="3" t="s">
        <v>161</v>
      </c>
      <c r="AQ4" s="3" t="s">
        <v>162</v>
      </c>
      <c r="AR4" s="3" t="s">
        <v>163</v>
      </c>
      <c r="AS4" s="3" t="s">
        <v>164</v>
      </c>
      <c r="AT4" s="3" t="s">
        <v>165</v>
      </c>
      <c r="AU4" s="3" t="s">
        <v>166</v>
      </c>
      <c r="AV4" s="3" t="s">
        <v>167</v>
      </c>
      <c r="AW4" s="3" t="s">
        <v>168</v>
      </c>
      <c r="AX4" s="3" t="s">
        <v>169</v>
      </c>
      <c r="AY4" s="3" t="s">
        <v>170</v>
      </c>
      <c r="AZ4" s="3" t="s">
        <v>171</v>
      </c>
      <c r="BA4" s="3" t="s">
        <v>172</v>
      </c>
      <c r="BB4" s="3" t="s">
        <v>173</v>
      </c>
      <c r="BC4" s="3" t="s">
        <v>174</v>
      </c>
      <c r="BD4" s="3" t="s">
        <v>175</v>
      </c>
      <c r="BE4" s="3" t="s">
        <v>176</v>
      </c>
      <c r="BF4" s="3" t="s">
        <v>177</v>
      </c>
      <c r="BG4" s="3" t="s">
        <v>178</v>
      </c>
      <c r="BH4" s="3" t="s">
        <v>179</v>
      </c>
      <c r="BI4" s="3" t="s">
        <v>180</v>
      </c>
      <c r="BJ4" s="3" t="s">
        <v>181</v>
      </c>
      <c r="BK4" s="3" t="s">
        <v>182</v>
      </c>
      <c r="BL4" s="3" t="s">
        <v>183</v>
      </c>
      <c r="BM4" s="3" t="s">
        <v>184</v>
      </c>
      <c r="BN4" s="3" t="s">
        <v>185</v>
      </c>
      <c r="BO4" s="3" t="s">
        <v>186</v>
      </c>
      <c r="BP4" s="3" t="s">
        <v>187</v>
      </c>
      <c r="BQ4" s="3" t="s">
        <v>188</v>
      </c>
      <c r="BR4" s="3" t="s">
        <v>189</v>
      </c>
      <c r="BS4" s="3" t="s">
        <v>190</v>
      </c>
      <c r="BT4" s="3" t="s">
        <v>191</v>
      </c>
      <c r="BU4" s="3" t="s">
        <v>192</v>
      </c>
      <c r="BV4" s="3" t="s">
        <v>193</v>
      </c>
      <c r="BW4" s="3" t="s">
        <v>194</v>
      </c>
      <c r="BX4" s="3" t="s">
        <v>195</v>
      </c>
      <c r="BY4" s="3" t="s">
        <v>196</v>
      </c>
      <c r="BZ4" s="3" t="s">
        <v>197</v>
      </c>
      <c r="CA4" s="3" t="s">
        <v>198</v>
      </c>
      <c r="CB4" s="3" t="s">
        <v>199</v>
      </c>
      <c r="CC4" s="3" t="s">
        <v>200</v>
      </c>
      <c r="CD4" s="3" t="s">
        <v>201</v>
      </c>
      <c r="CE4" s="3" t="s">
        <v>202</v>
      </c>
      <c r="CF4" s="3" t="s">
        <v>203</v>
      </c>
      <c r="CG4" s="3" t="s">
        <v>204</v>
      </c>
      <c r="CH4" s="3" t="s">
        <v>205</v>
      </c>
      <c r="CI4" s="3" t="s">
        <v>206</v>
      </c>
      <c r="CJ4" s="3" t="s">
        <v>207</v>
      </c>
      <c r="CK4" s="3" t="s">
        <v>208</v>
      </c>
      <c r="CL4" s="3" t="s">
        <v>209</v>
      </c>
      <c r="CM4" s="3" t="s">
        <v>210</v>
      </c>
      <c r="CN4" s="3" t="s">
        <v>211</v>
      </c>
      <c r="CO4" s="3" t="s">
        <v>212</v>
      </c>
      <c r="CP4" s="3" t="s">
        <v>213</v>
      </c>
      <c r="CQ4" s="3" t="s">
        <v>214</v>
      </c>
      <c r="CR4" s="3" t="s">
        <v>215</v>
      </c>
      <c r="CS4" s="3" t="s">
        <v>216</v>
      </c>
      <c r="CT4" s="3" t="s">
        <v>217</v>
      </c>
      <c r="CU4" s="3" t="s">
        <v>218</v>
      </c>
      <c r="CV4" s="3" t="s">
        <v>219</v>
      </c>
      <c r="CW4" s="3" t="s">
        <v>220</v>
      </c>
      <c r="CX4" s="3" t="s">
        <v>221</v>
      </c>
      <c r="CY4" s="3" t="s">
        <v>222</v>
      </c>
      <c r="CZ4" s="3" t="s">
        <v>223</v>
      </c>
      <c r="DA4" s="3" t="s">
        <v>224</v>
      </c>
      <c r="DB4" s="3" t="s">
        <v>225</v>
      </c>
      <c r="DC4" s="3" t="s">
        <v>226</v>
      </c>
      <c r="DD4" s="3" t="s">
        <v>227</v>
      </c>
      <c r="DE4" s="3" t="s">
        <v>228</v>
      </c>
      <c r="DF4" s="3" t="s">
        <v>229</v>
      </c>
      <c r="DG4" s="3" t="s">
        <v>230</v>
      </c>
      <c r="DH4" s="3" t="s">
        <v>231</v>
      </c>
      <c r="DI4" s="3" t="s">
        <v>232</v>
      </c>
      <c r="DJ4" s="3" t="s">
        <v>233</v>
      </c>
      <c r="DK4" s="3" t="s">
        <v>234</v>
      </c>
      <c r="DL4" s="3" t="s">
        <v>235</v>
      </c>
      <c r="DM4" s="3" t="s">
        <v>236</v>
      </c>
      <c r="DN4" s="3" t="s">
        <v>237</v>
      </c>
      <c r="DO4" s="3" t="s">
        <v>238</v>
      </c>
      <c r="DP4" s="3" t="s">
        <v>239</v>
      </c>
      <c r="DQ4" s="3" t="s">
        <v>240</v>
      </c>
      <c r="DR4" s="3" t="s">
        <v>241</v>
      </c>
      <c r="DS4" s="3" t="s">
        <v>242</v>
      </c>
      <c r="DT4" s="3" t="s">
        <v>243</v>
      </c>
      <c r="DU4" s="3" t="s">
        <v>244</v>
      </c>
      <c r="DV4" s="3" t="s">
        <v>245</v>
      </c>
      <c r="DW4" s="3" t="s">
        <v>246</v>
      </c>
      <c r="DX4" s="3" t="s">
        <v>247</v>
      </c>
      <c r="DY4" s="3" t="s">
        <v>248</v>
      </c>
      <c r="DZ4" s="3" t="s">
        <v>249</v>
      </c>
      <c r="EA4" s="3" t="s">
        <v>250</v>
      </c>
      <c r="EB4" s="3" t="s">
        <v>251</v>
      </c>
      <c r="EC4" s="3" t="s">
        <v>252</v>
      </c>
      <c r="ED4" s="3" t="s">
        <v>253</v>
      </c>
      <c r="EE4" s="3" t="s">
        <v>254</v>
      </c>
      <c r="EF4" s="3" t="s">
        <v>255</v>
      </c>
      <c r="EG4" s="3" t="s">
        <v>256</v>
      </c>
      <c r="EH4" s="3" t="s">
        <v>257</v>
      </c>
      <c r="EI4" s="3" t="s">
        <v>258</v>
      </c>
      <c r="EJ4" s="3" t="s">
        <v>259</v>
      </c>
      <c r="EK4" s="3" t="s">
        <v>260</v>
      </c>
      <c r="EL4" s="3" t="s">
        <v>261</v>
      </c>
      <c r="EM4" s="3" t="s">
        <v>262</v>
      </c>
      <c r="EN4" s="3" t="s">
        <v>263</v>
      </c>
      <c r="EO4" s="3" t="s">
        <v>264</v>
      </c>
      <c r="EP4" s="3" t="s">
        <v>265</v>
      </c>
      <c r="EQ4" s="3" t="s">
        <v>266</v>
      </c>
      <c r="ER4" s="3" t="s">
        <v>267</v>
      </c>
      <c r="ES4" s="3" t="s">
        <v>268</v>
      </c>
      <c r="ET4" s="3" t="s">
        <v>269</v>
      </c>
      <c r="EU4" s="3" t="s">
        <v>270</v>
      </c>
      <c r="EV4" s="3" t="s">
        <v>271</v>
      </c>
      <c r="EW4" s="3" t="s">
        <v>272</v>
      </c>
      <c r="EX4" s="3" t="s">
        <v>273</v>
      </c>
      <c r="EY4" s="3" t="s">
        <v>274</v>
      </c>
      <c r="EZ4" s="3" t="s">
        <v>275</v>
      </c>
      <c r="FA4" s="3" t="s">
        <v>276</v>
      </c>
      <c r="FB4" s="3" t="s">
        <v>277</v>
      </c>
      <c r="FC4" s="3" t="s">
        <v>278</v>
      </c>
      <c r="FD4" s="3" t="s">
        <v>279</v>
      </c>
      <c r="FE4" s="3" t="s">
        <v>280</v>
      </c>
      <c r="FF4" s="3" t="s">
        <v>281</v>
      </c>
      <c r="FG4" s="3" t="s">
        <v>282</v>
      </c>
      <c r="FH4" s="3" t="s">
        <v>283</v>
      </c>
      <c r="FI4" s="3" t="s">
        <v>284</v>
      </c>
      <c r="FJ4" s="3" t="s">
        <v>285</v>
      </c>
      <c r="FK4" s="3" t="s">
        <v>286</v>
      </c>
      <c r="FL4" s="3" t="s">
        <v>287</v>
      </c>
      <c r="FM4" s="3" t="s">
        <v>288</v>
      </c>
      <c r="FN4" s="3" t="s">
        <v>289</v>
      </c>
      <c r="FO4" s="3" t="s">
        <v>290</v>
      </c>
      <c r="FP4" s="3" t="s">
        <v>291</v>
      </c>
      <c r="FQ4" s="3" t="s">
        <v>109</v>
      </c>
      <c r="FR4" s="3" t="s">
        <v>110</v>
      </c>
      <c r="FS4" s="3" t="s">
        <v>111</v>
      </c>
      <c r="FT4" s="3" t="s">
        <v>112</v>
      </c>
      <c r="FU4" s="3" t="s">
        <v>113</v>
      </c>
      <c r="FV4" s="3" t="s">
        <v>114</v>
      </c>
      <c r="FW4" s="3" t="s">
        <v>292</v>
      </c>
      <c r="FX4" s="3" t="s">
        <v>293</v>
      </c>
      <c r="FY4" s="3" t="s">
        <v>294</v>
      </c>
      <c r="FZ4" s="3" t="s">
        <v>295</v>
      </c>
      <c r="GA4" s="3" t="s">
        <v>296</v>
      </c>
      <c r="GB4" s="3" t="s">
        <v>297</v>
      </c>
      <c r="GC4" s="3" t="s">
        <v>298</v>
      </c>
      <c r="GD4" s="3" t="s">
        <v>299</v>
      </c>
      <c r="GE4" s="3" t="s">
        <v>300</v>
      </c>
      <c r="GF4" s="3" t="s">
        <v>301</v>
      </c>
      <c r="GG4" s="3" t="s">
        <v>302</v>
      </c>
      <c r="GH4" s="3" t="s">
        <v>303</v>
      </c>
      <c r="GI4" s="3" t="s">
        <v>304</v>
      </c>
      <c r="GJ4" s="3" t="s">
        <v>305</v>
      </c>
      <c r="GK4" s="3" t="s">
        <v>306</v>
      </c>
      <c r="GL4" s="3" t="s">
        <v>307</v>
      </c>
      <c r="GM4" s="3" t="s">
        <v>308</v>
      </c>
      <c r="GN4" s="3" t="s">
        <v>309</v>
      </c>
      <c r="GO4" s="3" t="s">
        <v>310</v>
      </c>
      <c r="GP4" s="3" t="s">
        <v>311</v>
      </c>
      <c r="GQ4" s="3" t="s">
        <v>312</v>
      </c>
      <c r="GR4" s="3" t="s">
        <v>313</v>
      </c>
      <c r="GS4" s="3" t="s">
        <v>314</v>
      </c>
      <c r="GT4" s="3" t="s">
        <v>315</v>
      </c>
      <c r="GU4" s="3" t="s">
        <v>15</v>
      </c>
      <c r="GV4" s="3" t="s">
        <v>17</v>
      </c>
      <c r="GW4" s="3" t="s">
        <v>18</v>
      </c>
      <c r="GX4" s="3" t="s">
        <v>19</v>
      </c>
      <c r="GY4" s="3" t="s">
        <v>16</v>
      </c>
      <c r="GZ4" s="3" t="s">
        <v>20</v>
      </c>
      <c r="HA4" s="3" t="s">
        <v>21</v>
      </c>
      <c r="HB4" s="3" t="s">
        <v>22</v>
      </c>
      <c r="HC4" s="3" t="s">
        <v>23</v>
      </c>
      <c r="HD4" s="3" t="s">
        <v>24</v>
      </c>
      <c r="HE4" s="3" t="s">
        <v>25</v>
      </c>
      <c r="HF4" s="3" t="s">
        <v>116</v>
      </c>
      <c r="HG4" s="3" t="s">
        <v>117</v>
      </c>
      <c r="HH4" s="3" t="s">
        <v>118</v>
      </c>
      <c r="HI4" s="3" t="s">
        <v>334</v>
      </c>
      <c r="HJ4" s="3" t="s">
        <v>335</v>
      </c>
      <c r="HM4" s="3">
        <v>2021</v>
      </c>
      <c r="HN4" s="3">
        <v>2022</v>
      </c>
      <c r="HO4" s="3">
        <v>2023</v>
      </c>
    </row>
    <row r="5" spans="1:223" s="8" customFormat="1" x14ac:dyDescent="0.2">
      <c r="A5" s="7"/>
      <c r="B5" s="8" t="s">
        <v>2</v>
      </c>
      <c r="HN5" s="8">
        <v>3207600</v>
      </c>
      <c r="HO5" s="8">
        <f>+HN5*1.01</f>
        <v>3239676</v>
      </c>
    </row>
    <row r="6" spans="1:223" s="10" customFormat="1" x14ac:dyDescent="0.2">
      <c r="A6" s="9"/>
      <c r="B6" s="10" t="s">
        <v>3</v>
      </c>
      <c r="HN6" s="10">
        <v>16944300</v>
      </c>
      <c r="HO6" s="10">
        <f t="shared" ref="HO6:HO15" si="0">+HN6*1.01</f>
        <v>17113743</v>
      </c>
    </row>
    <row r="7" spans="1:223" s="10" customFormat="1" x14ac:dyDescent="0.2">
      <c r="A7" s="9"/>
      <c r="B7" s="10" t="s">
        <v>4</v>
      </c>
      <c r="HN7" s="10">
        <v>54420300</v>
      </c>
      <c r="HO7" s="10">
        <f t="shared" si="0"/>
        <v>54964503</v>
      </c>
    </row>
    <row r="8" spans="1:223" s="10" customFormat="1" x14ac:dyDescent="0.2">
      <c r="A8" s="9"/>
      <c r="B8" s="10" t="s">
        <v>5</v>
      </c>
      <c r="HN8" s="10">
        <v>38780100</v>
      </c>
      <c r="HO8" s="10">
        <f t="shared" si="0"/>
        <v>39167901</v>
      </c>
    </row>
    <row r="9" spans="1:223" s="10" customFormat="1" x14ac:dyDescent="0.2">
      <c r="A9" s="9"/>
      <c r="B9" s="10" t="s">
        <v>6</v>
      </c>
      <c r="HN9" s="10">
        <v>40945500</v>
      </c>
      <c r="HO9" s="10">
        <f t="shared" si="0"/>
        <v>41354955</v>
      </c>
    </row>
    <row r="10" spans="1:223" s="10" customFormat="1" x14ac:dyDescent="0.2">
      <c r="A10" s="9"/>
      <c r="B10" s="10" t="s">
        <v>7</v>
      </c>
      <c r="HN10" s="10">
        <v>39063600</v>
      </c>
      <c r="HO10" s="10">
        <f t="shared" si="0"/>
        <v>39454236</v>
      </c>
    </row>
    <row r="11" spans="1:223" s="10" customFormat="1" x14ac:dyDescent="0.2">
      <c r="A11" s="9"/>
      <c r="B11" s="10" t="s">
        <v>8</v>
      </c>
      <c r="HN11" s="10">
        <v>36619200</v>
      </c>
      <c r="HO11" s="10">
        <f t="shared" si="0"/>
        <v>36985392</v>
      </c>
    </row>
    <row r="12" spans="1:223" s="10" customFormat="1" x14ac:dyDescent="0.2">
      <c r="A12" s="9"/>
      <c r="B12" s="10" t="s">
        <v>9</v>
      </c>
      <c r="HN12" s="10">
        <v>38522700</v>
      </c>
      <c r="HO12" s="10">
        <f t="shared" si="0"/>
        <v>38907927</v>
      </c>
    </row>
    <row r="13" spans="1:223" s="10" customFormat="1" x14ac:dyDescent="0.2">
      <c r="A13" s="9"/>
      <c r="B13" s="10" t="s">
        <v>10</v>
      </c>
      <c r="HN13" s="10">
        <v>50263200</v>
      </c>
      <c r="HO13" s="10">
        <f t="shared" si="0"/>
        <v>50765832</v>
      </c>
    </row>
    <row r="14" spans="1:223" s="10" customFormat="1" x14ac:dyDescent="0.2">
      <c r="A14" s="9"/>
      <c r="B14" s="10" t="s">
        <v>11</v>
      </c>
      <c r="HN14" s="10">
        <v>19963800</v>
      </c>
      <c r="HO14" s="10">
        <f t="shared" si="0"/>
        <v>20163438</v>
      </c>
    </row>
    <row r="15" spans="1:223" s="10" customFormat="1" x14ac:dyDescent="0.2">
      <c r="A15" s="9"/>
      <c r="B15" s="10" t="s">
        <v>12</v>
      </c>
      <c r="HN15" s="10">
        <v>5466600</v>
      </c>
      <c r="HO15" s="10">
        <f t="shared" si="0"/>
        <v>5521266</v>
      </c>
    </row>
    <row r="16" spans="1:223" s="12" customFormat="1" ht="15.75" x14ac:dyDescent="0.25">
      <c r="A16" s="11"/>
      <c r="B16" s="12" t="s">
        <v>1</v>
      </c>
      <c r="HN16" s="12">
        <f>+SUM(HN5:HN15)</f>
        <v>344196900</v>
      </c>
      <c r="HO16" s="12">
        <f>+SUM(HO5:HO15)</f>
        <v>347638869</v>
      </c>
    </row>
    <row r="17" spans="1:223" s="10" customFormat="1" x14ac:dyDescent="0.2">
      <c r="A17" s="9"/>
    </row>
    <row r="18" spans="1:223" s="10" customFormat="1" x14ac:dyDescent="0.2">
      <c r="A18" s="9"/>
      <c r="B18" s="10" t="s">
        <v>35</v>
      </c>
      <c r="HN18" s="10">
        <v>159000000</v>
      </c>
      <c r="HO18" s="10">
        <v>161000000</v>
      </c>
    </row>
    <row r="19" spans="1:223" s="10" customFormat="1" x14ac:dyDescent="0.2">
      <c r="A19" s="9"/>
      <c r="B19" s="10" t="s">
        <v>36</v>
      </c>
      <c r="HN19" s="13">
        <f>+HN18/HN16</f>
        <v>0.46194489258909655</v>
      </c>
      <c r="HO19" s="13">
        <f>+HO18/HO16</f>
        <v>0.46312427739488476</v>
      </c>
    </row>
    <row r="20" spans="1:223" s="10" customFormat="1" x14ac:dyDescent="0.2">
      <c r="A20" s="9"/>
    </row>
    <row r="21" spans="1:223" s="10" customFormat="1" ht="15.75" x14ac:dyDescent="0.25">
      <c r="A21" s="9"/>
      <c r="B21" s="12" t="s">
        <v>53</v>
      </c>
    </row>
    <row r="22" spans="1:223" s="10" customFormat="1" x14ac:dyDescent="0.2">
      <c r="A22" s="9"/>
      <c r="B22" s="14" t="s">
        <v>34</v>
      </c>
      <c r="HM22" s="14"/>
      <c r="HO22" s="10">
        <v>24150000</v>
      </c>
    </row>
    <row r="23" spans="1:223" s="10" customFormat="1" x14ac:dyDescent="0.2">
      <c r="A23" s="9"/>
      <c r="B23" s="14" t="s">
        <v>33</v>
      </c>
      <c r="HM23" s="14"/>
      <c r="HO23" s="10">
        <v>16100000</v>
      </c>
    </row>
    <row r="24" spans="1:223" s="10" customFormat="1" x14ac:dyDescent="0.2">
      <c r="A24" s="9"/>
      <c r="B24" s="14" t="s">
        <v>32</v>
      </c>
      <c r="HM24" s="14"/>
      <c r="HO24" s="10">
        <v>27370000.000000004</v>
      </c>
    </row>
    <row r="25" spans="1:223" s="10" customFormat="1" x14ac:dyDescent="0.2">
      <c r="A25" s="9"/>
      <c r="B25" s="14" t="s">
        <v>27</v>
      </c>
      <c r="HM25" s="14"/>
      <c r="HO25" s="10">
        <v>20930000</v>
      </c>
    </row>
    <row r="26" spans="1:223" s="10" customFormat="1" x14ac:dyDescent="0.2">
      <c r="A26" s="9"/>
      <c r="B26" s="14" t="s">
        <v>28</v>
      </c>
      <c r="HM26" s="14"/>
      <c r="HO26" s="10">
        <v>25760000</v>
      </c>
    </row>
    <row r="27" spans="1:223" s="10" customFormat="1" x14ac:dyDescent="0.2">
      <c r="A27" s="9"/>
      <c r="B27" s="14" t="s">
        <v>29</v>
      </c>
      <c r="HM27" s="14"/>
      <c r="HO27" s="10">
        <v>16100000</v>
      </c>
    </row>
    <row r="28" spans="1:223" s="10" customFormat="1" x14ac:dyDescent="0.2">
      <c r="A28" s="9"/>
      <c r="B28" s="14" t="s">
        <v>30</v>
      </c>
      <c r="HM28" s="14"/>
      <c r="HO28" s="10">
        <v>11109000</v>
      </c>
    </row>
    <row r="29" spans="1:223" s="10" customFormat="1" x14ac:dyDescent="0.2">
      <c r="A29" s="9"/>
      <c r="B29" s="14" t="s">
        <v>31</v>
      </c>
      <c r="HM29" s="14"/>
      <c r="HO29" s="10">
        <v>10787000</v>
      </c>
    </row>
    <row r="30" spans="1:223" s="10" customFormat="1" x14ac:dyDescent="0.2">
      <c r="A30" s="9"/>
      <c r="B30" s="14" t="s">
        <v>26</v>
      </c>
      <c r="HM30" s="14"/>
      <c r="HO30" s="10">
        <v>11914000</v>
      </c>
    </row>
    <row r="31" spans="1:223" s="10" customFormat="1" x14ac:dyDescent="0.2">
      <c r="A31" s="9"/>
    </row>
    <row r="32" spans="1:223" s="10" customFormat="1" ht="15.75" x14ac:dyDescent="0.25">
      <c r="A32" s="9"/>
      <c r="B32" s="12" t="s">
        <v>54</v>
      </c>
    </row>
    <row r="33" spans="1:223" s="10" customFormat="1" x14ac:dyDescent="0.2">
      <c r="A33" s="9"/>
      <c r="B33" s="10" t="s">
        <v>37</v>
      </c>
      <c r="HO33" s="10">
        <v>21855698</v>
      </c>
    </row>
    <row r="34" spans="1:223" s="10" customFormat="1" x14ac:dyDescent="0.2">
      <c r="A34" s="9"/>
      <c r="B34" s="10" t="s">
        <v>38</v>
      </c>
      <c r="HO34" s="10">
        <v>61256000</v>
      </c>
    </row>
    <row r="35" spans="1:223" s="10" customFormat="1" x14ac:dyDescent="0.2">
      <c r="A35" s="9"/>
      <c r="B35" s="10" t="s">
        <v>39</v>
      </c>
      <c r="HO35" s="10">
        <v>53602511</v>
      </c>
    </row>
    <row r="36" spans="1:223" s="10" customFormat="1" x14ac:dyDescent="0.2">
      <c r="A36" s="9"/>
      <c r="B36" s="10" t="s">
        <v>40</v>
      </c>
      <c r="HO36" s="10">
        <f>+HO22/3</f>
        <v>8050000</v>
      </c>
    </row>
    <row r="37" spans="1:223" s="10" customFormat="1" x14ac:dyDescent="0.2">
      <c r="A37" s="9"/>
      <c r="B37" s="10" t="s">
        <v>41</v>
      </c>
      <c r="HO37" s="10">
        <v>6366458</v>
      </c>
    </row>
    <row r="38" spans="1:223" s="10" customFormat="1" x14ac:dyDescent="0.2">
      <c r="A38" s="9"/>
      <c r="B38" s="10" t="s">
        <v>42</v>
      </c>
      <c r="HO38" s="10">
        <v>7513333</v>
      </c>
    </row>
    <row r="39" spans="1:223" s="10" customFormat="1" x14ac:dyDescent="0.2">
      <c r="A39" s="9"/>
      <c r="B39" s="10" t="s">
        <v>43</v>
      </c>
      <c r="HO39" s="10">
        <v>2356000</v>
      </c>
    </row>
    <row r="40" spans="1:223" s="10" customFormat="1" x14ac:dyDescent="0.2">
      <c r="A40" s="9"/>
    </row>
    <row r="41" spans="1:223" s="10" customFormat="1" x14ac:dyDescent="0.2">
      <c r="A41" s="9"/>
    </row>
    <row r="42" spans="1:223" s="10" customFormat="1" x14ac:dyDescent="0.2">
      <c r="A42" s="9"/>
      <c r="B42" s="15">
        <v>20000</v>
      </c>
      <c r="HO42" s="10">
        <f>+HO33*B42</f>
        <v>437113960000</v>
      </c>
    </row>
    <row r="43" spans="1:223" s="10" customFormat="1" x14ac:dyDescent="0.2">
      <c r="A43" s="9"/>
      <c r="B43" s="15">
        <f>89450-11000</f>
        <v>78450</v>
      </c>
      <c r="HO43" s="10">
        <f>+HO34*B43</f>
        <v>4805533200000</v>
      </c>
    </row>
    <row r="44" spans="1:223" s="10" customFormat="1" x14ac:dyDescent="0.2">
      <c r="A44" s="9"/>
      <c r="B44" s="15">
        <v>150000</v>
      </c>
      <c r="HO44" s="10">
        <f>+HO35*B44</f>
        <v>8040376650000</v>
      </c>
    </row>
    <row r="45" spans="1:223" s="10" customFormat="1" x14ac:dyDescent="0.2">
      <c r="A45" s="9"/>
      <c r="B45" s="15">
        <v>250000</v>
      </c>
      <c r="HO45" s="10">
        <f>+HO36*B45</f>
        <v>2012500000000</v>
      </c>
    </row>
    <row r="46" spans="1:223" s="10" customFormat="1" x14ac:dyDescent="0.2">
      <c r="A46" s="9"/>
      <c r="B46" s="15">
        <v>500000</v>
      </c>
      <c r="HO46" s="10">
        <f>+HO37*B46</f>
        <v>3183229000000</v>
      </c>
    </row>
    <row r="47" spans="1:223" s="10" customFormat="1" x14ac:dyDescent="0.2">
      <c r="A47" s="9"/>
      <c r="B47" s="10">
        <v>1000000</v>
      </c>
      <c r="HO47" s="10">
        <f>+HO39*B47</f>
        <v>2356000000000</v>
      </c>
    </row>
    <row r="48" spans="1:223" s="10" customFormat="1" x14ac:dyDescent="0.2">
      <c r="A48" s="9"/>
      <c r="HO48" s="16"/>
    </row>
    <row r="49" spans="1:223" s="10" customFormat="1" x14ac:dyDescent="0.2">
      <c r="A49" s="9"/>
      <c r="HO49" s="16"/>
    </row>
    <row r="50" spans="1:223" s="10" customFormat="1" x14ac:dyDescent="0.2">
      <c r="A50" s="9"/>
      <c r="HO50" s="16"/>
    </row>
    <row r="51" spans="1:223" s="10" customFormat="1" ht="15.75" x14ac:dyDescent="0.25">
      <c r="A51" s="9"/>
      <c r="B51" s="12" t="s">
        <v>46</v>
      </c>
      <c r="HO51" s="16"/>
    </row>
    <row r="52" spans="1:223" s="10" customFormat="1" x14ac:dyDescent="0.2">
      <c r="A52" s="9"/>
      <c r="B52" s="10" t="s">
        <v>44</v>
      </c>
      <c r="HO52" s="10">
        <f>+HO42*0.1</f>
        <v>43711396000</v>
      </c>
    </row>
    <row r="53" spans="1:223" s="10" customFormat="1" x14ac:dyDescent="0.2">
      <c r="A53" s="9"/>
      <c r="B53" s="10" t="s">
        <v>45</v>
      </c>
      <c r="HO53" s="10">
        <f>+HO43*0.12</f>
        <v>576663984000</v>
      </c>
    </row>
    <row r="54" spans="1:223" s="10" customFormat="1" x14ac:dyDescent="0.2">
      <c r="A54" s="9"/>
      <c r="B54" s="10" t="s">
        <v>47</v>
      </c>
      <c r="HO54" s="10">
        <f>+HO44*0.22</f>
        <v>1768882863000</v>
      </c>
    </row>
    <row r="55" spans="1:223" s="10" customFormat="1" x14ac:dyDescent="0.2">
      <c r="A55" s="9"/>
      <c r="B55" s="10" t="s">
        <v>48</v>
      </c>
      <c r="HO55" s="10">
        <f>+HO45*0.24</f>
        <v>483000000000</v>
      </c>
    </row>
    <row r="56" spans="1:223" s="10" customFormat="1" x14ac:dyDescent="0.2">
      <c r="A56" s="9"/>
      <c r="B56" s="10" t="s">
        <v>49</v>
      </c>
      <c r="HO56" s="10">
        <f>+HO46*0.32</f>
        <v>1018633280000</v>
      </c>
    </row>
    <row r="57" spans="1:223" s="10" customFormat="1" x14ac:dyDescent="0.2">
      <c r="A57" s="9"/>
      <c r="B57" s="10" t="s">
        <v>50</v>
      </c>
      <c r="HO57" s="10">
        <f>+HO47*0.35</f>
        <v>824600000000</v>
      </c>
    </row>
    <row r="58" spans="1:223" s="10" customFormat="1" x14ac:dyDescent="0.2">
      <c r="A58" s="9"/>
      <c r="B58" s="10" t="s">
        <v>51</v>
      </c>
      <c r="HO58" s="10">
        <f>+SUM(HO52:HO57)</f>
        <v>4715491523000</v>
      </c>
    </row>
    <row r="59" spans="1:223" s="10" customFormat="1" x14ac:dyDescent="0.2">
      <c r="A59" s="9"/>
      <c r="B59" s="10" t="s">
        <v>55</v>
      </c>
      <c r="HO59" s="10">
        <v>425698751000</v>
      </c>
    </row>
    <row r="60" spans="1:223" s="19" customFormat="1" ht="16.5" thickBot="1" x14ac:dyDescent="0.3">
      <c r="A60" s="17"/>
      <c r="B60" s="18" t="s">
        <v>52</v>
      </c>
      <c r="HO60" s="18">
        <f>+HO58+HO59</f>
        <v>5141190274000</v>
      </c>
    </row>
    <row r="61" spans="1:223" s="8" customFormat="1" x14ac:dyDescent="0.2">
      <c r="A61" s="7"/>
    </row>
    <row r="62" spans="1:223" s="10" customFormat="1" x14ac:dyDescent="0.2">
      <c r="A62" s="9"/>
    </row>
    <row r="63" spans="1:223" s="10" customFormat="1" x14ac:dyDescent="0.2">
      <c r="A63" s="9"/>
      <c r="B63" s="22" t="s">
        <v>66</v>
      </c>
    </row>
    <row r="64" spans="1:223" s="10" customFormat="1" x14ac:dyDescent="0.2">
      <c r="A64" s="9"/>
      <c r="B64" s="10" t="s">
        <v>68</v>
      </c>
      <c r="GU64" s="10">
        <v>187</v>
      </c>
      <c r="GV64" s="10">
        <v>184</v>
      </c>
      <c r="GW64" s="10">
        <v>184</v>
      </c>
      <c r="GX64" s="10">
        <v>186</v>
      </c>
      <c r="GY64" s="10">
        <v>188</v>
      </c>
      <c r="GZ64" s="10">
        <v>195</v>
      </c>
      <c r="HA64" s="10">
        <v>192</v>
      </c>
      <c r="HB64" s="10">
        <v>193</v>
      </c>
      <c r="HC64" s="10">
        <v>196</v>
      </c>
      <c r="HD64" s="10">
        <v>207</v>
      </c>
      <c r="HN64" s="10">
        <f t="shared" ref="HN64:HN71" si="1">HD64*1000000000</f>
        <v>207000000000</v>
      </c>
      <c r="HO64" s="10">
        <f t="shared" ref="HO64:HO71" si="2">+HN64*1.13</f>
        <v>233909999999.99997</v>
      </c>
    </row>
    <row r="65" spans="1:223" s="10" customFormat="1" x14ac:dyDescent="0.2">
      <c r="A65" s="9"/>
      <c r="B65" s="10" t="s">
        <v>57</v>
      </c>
      <c r="GU65" s="10">
        <v>884.3</v>
      </c>
      <c r="GV65" s="10">
        <v>852</v>
      </c>
      <c r="GW65" s="10">
        <v>813</v>
      </c>
      <c r="GX65" s="10">
        <v>810</v>
      </c>
      <c r="GY65" s="10">
        <v>807</v>
      </c>
      <c r="GZ65" s="10">
        <v>811</v>
      </c>
      <c r="HA65" s="10">
        <v>829</v>
      </c>
      <c r="HB65" s="10">
        <v>836</v>
      </c>
      <c r="HC65" s="10">
        <v>853</v>
      </c>
      <c r="HD65" s="10">
        <v>864</v>
      </c>
      <c r="HN65" s="10">
        <f t="shared" si="1"/>
        <v>864000000000</v>
      </c>
      <c r="HO65" s="10">
        <f t="shared" si="2"/>
        <v>976319999999.99988</v>
      </c>
    </row>
    <row r="66" spans="1:223" s="10" customFormat="1" x14ac:dyDescent="0.2">
      <c r="A66" s="9"/>
      <c r="B66" s="10" t="s">
        <v>58</v>
      </c>
      <c r="GU66" s="10">
        <v>2330</v>
      </c>
      <c r="GV66" s="10">
        <v>2300</v>
      </c>
      <c r="GW66" s="10">
        <v>2300</v>
      </c>
      <c r="GX66" s="10">
        <v>2310</v>
      </c>
      <c r="GY66" s="10">
        <v>2260</v>
      </c>
      <c r="GZ66" s="10">
        <v>2290</v>
      </c>
      <c r="HA66" s="10">
        <v>2350</v>
      </c>
      <c r="HB66" s="10">
        <v>2380</v>
      </c>
      <c r="HC66" s="10">
        <v>2340</v>
      </c>
      <c r="HD66" s="10">
        <v>2380</v>
      </c>
      <c r="HN66" s="10">
        <f t="shared" si="1"/>
        <v>2380000000000</v>
      </c>
      <c r="HO66" s="10">
        <f t="shared" si="2"/>
        <v>2689399999999.9995</v>
      </c>
    </row>
    <row r="67" spans="1:223" s="10" customFormat="1" x14ac:dyDescent="0.2">
      <c r="A67" s="9"/>
      <c r="B67" s="10" t="s">
        <v>59</v>
      </c>
      <c r="GU67" s="10">
        <v>243</v>
      </c>
      <c r="GV67" s="10">
        <v>232</v>
      </c>
      <c r="GW67" s="10">
        <v>250</v>
      </c>
      <c r="GX67" s="10">
        <v>280</v>
      </c>
      <c r="GY67" s="10">
        <v>303</v>
      </c>
      <c r="GZ67" s="10">
        <v>340</v>
      </c>
      <c r="HA67" s="10">
        <v>351</v>
      </c>
      <c r="HB67" s="10">
        <v>350</v>
      </c>
      <c r="HC67" s="10">
        <v>340</v>
      </c>
      <c r="HD67" s="10">
        <v>336</v>
      </c>
      <c r="HN67" s="10">
        <f t="shared" si="1"/>
        <v>336000000000</v>
      </c>
      <c r="HO67" s="10">
        <f t="shared" si="2"/>
        <v>379679999999.99994</v>
      </c>
    </row>
    <row r="68" spans="1:223" s="10" customFormat="1" x14ac:dyDescent="0.2">
      <c r="A68" s="9"/>
      <c r="B68" s="10" t="s">
        <v>60</v>
      </c>
      <c r="GU68" s="10">
        <v>2520</v>
      </c>
      <c r="GV68" s="10">
        <v>2520</v>
      </c>
      <c r="GW68" s="10">
        <v>2530</v>
      </c>
      <c r="GX68" s="10">
        <v>2540</v>
      </c>
      <c r="GY68" s="10">
        <v>2560</v>
      </c>
      <c r="GZ68" s="10">
        <v>2570</v>
      </c>
      <c r="HA68" s="10">
        <v>2590</v>
      </c>
      <c r="HB68" s="10">
        <v>2610</v>
      </c>
      <c r="HC68" s="10">
        <v>2620</v>
      </c>
      <c r="HD68" s="10">
        <v>2620</v>
      </c>
      <c r="HN68" s="10">
        <f t="shared" si="1"/>
        <v>2620000000000</v>
      </c>
      <c r="HO68" s="10">
        <f t="shared" si="2"/>
        <v>2960599999999.9995</v>
      </c>
    </row>
    <row r="69" spans="1:223" s="10" customFormat="1" x14ac:dyDescent="0.2">
      <c r="A69" s="9"/>
      <c r="B69" s="10" t="s">
        <v>61</v>
      </c>
      <c r="GU69" s="10">
        <v>15700</v>
      </c>
      <c r="GV69" s="10">
        <v>15800</v>
      </c>
      <c r="GW69" s="10">
        <v>16000</v>
      </c>
      <c r="GX69" s="10">
        <v>16100</v>
      </c>
      <c r="GY69" s="10">
        <v>16300</v>
      </c>
      <c r="GZ69" s="10">
        <v>16300</v>
      </c>
      <c r="HA69" s="10">
        <v>16500</v>
      </c>
      <c r="HB69" s="10">
        <v>16600</v>
      </c>
      <c r="HC69" s="10">
        <v>16700</v>
      </c>
      <c r="HD69" s="10">
        <v>16800</v>
      </c>
      <c r="HN69" s="10">
        <f t="shared" si="1"/>
        <v>16800000000000</v>
      </c>
      <c r="HO69" s="10">
        <f t="shared" si="2"/>
        <v>18984000000000</v>
      </c>
    </row>
    <row r="70" spans="1:223" s="10" customFormat="1" x14ac:dyDescent="0.2">
      <c r="A70" s="9"/>
      <c r="B70" s="10" t="s">
        <v>62</v>
      </c>
      <c r="GU70" s="10">
        <v>697</v>
      </c>
      <c r="GV70" s="10">
        <v>694</v>
      </c>
      <c r="GW70" s="10">
        <v>697</v>
      </c>
      <c r="GX70" s="10">
        <v>697</v>
      </c>
      <c r="GY70" s="10">
        <v>699</v>
      </c>
      <c r="GZ70" s="10">
        <v>705</v>
      </c>
      <c r="HA70" s="10">
        <v>711</v>
      </c>
      <c r="HB70" s="10">
        <v>711</v>
      </c>
      <c r="HC70" s="10">
        <v>713</v>
      </c>
      <c r="HD70" s="10">
        <v>714</v>
      </c>
      <c r="HN70" s="10">
        <f t="shared" si="1"/>
        <v>714000000000</v>
      </c>
      <c r="HO70" s="10">
        <f t="shared" si="2"/>
        <v>806819999999.99988</v>
      </c>
    </row>
    <row r="71" spans="1:223" s="10" customFormat="1" x14ac:dyDescent="0.2">
      <c r="A71" s="9"/>
      <c r="B71" s="10" t="s">
        <v>67</v>
      </c>
      <c r="GU71" s="10">
        <v>332</v>
      </c>
      <c r="GV71" s="10">
        <v>330</v>
      </c>
      <c r="GW71" s="10">
        <v>319</v>
      </c>
      <c r="GX71" s="10">
        <v>326</v>
      </c>
      <c r="GY71" s="10">
        <v>327</v>
      </c>
      <c r="GZ71" s="10">
        <v>366</v>
      </c>
      <c r="HA71" s="10">
        <v>332</v>
      </c>
      <c r="HB71" s="10">
        <v>345</v>
      </c>
      <c r="HC71" s="10">
        <v>337</v>
      </c>
      <c r="HD71" s="10">
        <v>342</v>
      </c>
      <c r="HN71" s="10">
        <f t="shared" si="1"/>
        <v>342000000000</v>
      </c>
      <c r="HO71" s="10">
        <f t="shared" si="2"/>
        <v>386459999999.99994</v>
      </c>
    </row>
    <row r="72" spans="1:223" s="12" customFormat="1" ht="15.75" x14ac:dyDescent="0.25">
      <c r="A72" s="11"/>
      <c r="B72" s="12" t="s">
        <v>56</v>
      </c>
      <c r="HN72" s="12">
        <f>+SUM(HN64:HN71)</f>
        <v>24263000000000</v>
      </c>
      <c r="HO72" s="12">
        <f>+SUM(HO64:HO71)</f>
        <v>27417190000000</v>
      </c>
    </row>
    <row r="73" spans="1:223" s="10" customFormat="1" x14ac:dyDescent="0.2">
      <c r="A73" s="9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</row>
    <row r="74" spans="1:223" s="25" customFormat="1" x14ac:dyDescent="0.2">
      <c r="A74" s="24"/>
      <c r="B74" s="25" t="s">
        <v>69</v>
      </c>
      <c r="GS74" s="26"/>
      <c r="GT74" s="26"/>
      <c r="GU74" s="26">
        <v>12.6</v>
      </c>
      <c r="GV74" s="26">
        <v>10.9</v>
      </c>
      <c r="GW74" s="26">
        <v>10.8</v>
      </c>
      <c r="GX74" s="26">
        <v>10.3</v>
      </c>
      <c r="GY74" s="26">
        <v>9.48</v>
      </c>
      <c r="GZ74" s="26">
        <v>8.8699999999999992</v>
      </c>
      <c r="HA74" s="26">
        <v>9.3000000000000007</v>
      </c>
      <c r="HB74" s="26">
        <v>8.34</v>
      </c>
      <c r="HC74" s="26">
        <v>8.1999999999999993</v>
      </c>
      <c r="HD74" s="26">
        <v>7.62</v>
      </c>
      <c r="HO74" s="13">
        <f>+HO72/HN72-1</f>
        <v>0.12999999999999989</v>
      </c>
    </row>
    <row r="75" spans="1:223" s="28" customFormat="1" ht="15.75" thickBot="1" x14ac:dyDescent="0.25">
      <c r="A75" s="27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</row>
    <row r="76" spans="1:223" s="20" customFormat="1" x14ac:dyDescent="0.2"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</row>
    <row r="77" spans="1:223" s="20" customFormat="1" x14ac:dyDescent="0.2"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</row>
    <row r="78" spans="1:223" s="20" customFormat="1" x14ac:dyDescent="0.2"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</row>
    <row r="79" spans="1:223" s="20" customFormat="1" x14ac:dyDescent="0.2"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</row>
    <row r="80" spans="1:223" s="20" customFormat="1" x14ac:dyDescent="0.2"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</row>
    <row r="81" spans="2:216" s="20" customFormat="1" x14ac:dyDescent="0.2"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</row>
    <row r="82" spans="2:216" s="20" customFormat="1" x14ac:dyDescent="0.2"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</row>
    <row r="83" spans="2:216" s="20" customFormat="1" x14ac:dyDescent="0.2"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</row>
    <row r="84" spans="2:216" s="20" customFormat="1" x14ac:dyDescent="0.2"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</row>
    <row r="85" spans="2:216" s="20" customFormat="1" x14ac:dyDescent="0.2"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</row>
    <row r="86" spans="2:216" s="20" customFormat="1" x14ac:dyDescent="0.2"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</row>
    <row r="87" spans="2:216" s="20" customFormat="1" x14ac:dyDescent="0.2"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</row>
    <row r="88" spans="2:216" s="20" customFormat="1" x14ac:dyDescent="0.2">
      <c r="GS88" s="3"/>
      <c r="GT88" s="3"/>
      <c r="GU88" s="3"/>
      <c r="GV88" s="6"/>
      <c r="GW88" s="6"/>
      <c r="GX88" s="6"/>
      <c r="GY88" s="6"/>
      <c r="GZ88" s="6"/>
      <c r="HA88" s="6"/>
      <c r="HB88" s="6"/>
      <c r="HC88" s="6"/>
      <c r="HD88" s="6"/>
      <c r="HE88" s="6"/>
    </row>
    <row r="89" spans="2:216" s="40" customFormat="1" x14ac:dyDescent="0.2">
      <c r="B89" s="40" t="s">
        <v>64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W89" s="37">
        <v>8.2500000000000004E-2</v>
      </c>
      <c r="BX89" s="37">
        <v>8.2500000000000004E-2</v>
      </c>
      <c r="BY89" s="37">
        <v>0.08</v>
      </c>
      <c r="BZ89" s="37">
        <v>7.4999999999999997E-2</v>
      </c>
      <c r="CA89" s="37">
        <v>0.06</v>
      </c>
      <c r="CB89" s="37">
        <v>5.7500000000000002E-2</v>
      </c>
      <c r="CC89" s="37">
        <v>5.2499999999999998E-2</v>
      </c>
      <c r="CD89" s="37">
        <v>0.04</v>
      </c>
      <c r="CE89" s="37">
        <v>0.04</v>
      </c>
      <c r="CF89" s="37">
        <v>3.7499999999999999E-2</v>
      </c>
      <c r="CG89" s="37">
        <v>3.2500000000000001E-2</v>
      </c>
      <c r="CH89" s="37">
        <v>0.03</v>
      </c>
      <c r="CI89" s="37">
        <v>0.03</v>
      </c>
      <c r="CJ89" s="37">
        <v>0.03</v>
      </c>
      <c r="CK89" s="37">
        <v>0.03</v>
      </c>
      <c r="CL89" s="37">
        <v>0.03</v>
      </c>
      <c r="CM89" s="37">
        <v>3.2500000000000001E-2</v>
      </c>
      <c r="CN89" s="37">
        <v>4.2500000000000003E-2</v>
      </c>
      <c r="CO89" s="37">
        <v>4.7500000000000001E-2</v>
      </c>
      <c r="CP89" s="37">
        <v>5.5E-2</v>
      </c>
      <c r="CQ89" s="37">
        <v>0.06</v>
      </c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6"/>
      <c r="GT89" s="6"/>
      <c r="GU89" s="50">
        <v>-0.01</v>
      </c>
      <c r="GV89" s="50">
        <v>3.0000000000000001E-3</v>
      </c>
      <c r="GW89" s="50">
        <v>2.7E-2</v>
      </c>
      <c r="GX89" s="50">
        <v>3.4000000000000002E-2</v>
      </c>
      <c r="GY89" s="51">
        <v>2.8000000000000001E-2</v>
      </c>
      <c r="GZ89" s="51">
        <v>2.4E-2</v>
      </c>
      <c r="HA89" s="51">
        <v>4.3999999999999997E-2</v>
      </c>
      <c r="HB89" s="51">
        <v>3.2000000000000001E-2</v>
      </c>
      <c r="HC89" s="51">
        <v>1.6E-2</v>
      </c>
      <c r="HD89" s="51">
        <v>0.03</v>
      </c>
      <c r="HE89" s="52">
        <v>3.1E-2</v>
      </c>
      <c r="HF89" s="52"/>
    </row>
    <row r="90" spans="2:216" s="40" customFormat="1" x14ac:dyDescent="0.2">
      <c r="B90" s="40" t="s">
        <v>14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9"/>
      <c r="GT90" s="39"/>
      <c r="GU90" s="50">
        <v>5.0000000000000001E-3</v>
      </c>
      <c r="GV90" s="50">
        <v>1.7500000000000002E-2</v>
      </c>
      <c r="GW90" s="50">
        <v>3.2500000000000001E-2</v>
      </c>
      <c r="GX90" s="50">
        <v>4.4999999999999998E-2</v>
      </c>
      <c r="GY90" s="51">
        <v>0.05</v>
      </c>
      <c r="GZ90" s="51">
        <v>5.2499999999999998E-2</v>
      </c>
      <c r="HA90" s="51">
        <v>5.5E-2</v>
      </c>
      <c r="HB90" s="51">
        <v>5.5E-2</v>
      </c>
      <c r="HC90" s="51">
        <v>5.5E-2</v>
      </c>
      <c r="HD90" s="51">
        <v>5.5E-2</v>
      </c>
      <c r="HE90" s="51">
        <v>0.05</v>
      </c>
      <c r="HF90" s="52">
        <v>4.4999999999999998E-2</v>
      </c>
      <c r="HG90" s="40">
        <v>4.2500000000000003E-2</v>
      </c>
      <c r="HH90" s="40">
        <v>0.04</v>
      </c>
    </row>
    <row r="91" spans="2:216" s="40" customFormat="1" x14ac:dyDescent="0.2">
      <c r="B91" s="40" t="s">
        <v>63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9"/>
      <c r="GT91" s="39"/>
      <c r="GU91" s="50">
        <v>8.5000000000000006E-2</v>
      </c>
      <c r="GV91" s="50">
        <v>9.0999999999999998E-2</v>
      </c>
      <c r="GW91" s="50">
        <v>8.2000000000000003E-2</v>
      </c>
      <c r="GX91" s="50">
        <v>6.5000000000000002E-2</v>
      </c>
      <c r="GY91" s="51">
        <v>0.05</v>
      </c>
      <c r="GZ91" s="51">
        <v>0.03</v>
      </c>
      <c r="HA91" s="51">
        <v>3.6999999999999998E-2</v>
      </c>
      <c r="HB91" s="51">
        <v>3.4000000000000002E-2</v>
      </c>
      <c r="HC91" s="51">
        <v>3.5000000000000003E-2</v>
      </c>
      <c r="HD91" s="51">
        <v>0.03</v>
      </c>
      <c r="HE91" s="51">
        <v>2.4E-2</v>
      </c>
      <c r="HF91" s="52">
        <v>2.7E-2</v>
      </c>
    </row>
    <row r="92" spans="2:216" s="40" customFormat="1" x14ac:dyDescent="0.2">
      <c r="B92" s="40" t="s">
        <v>0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6"/>
      <c r="GT92" s="6"/>
      <c r="GU92" s="50">
        <v>3.5999999999999997E-2</v>
      </c>
      <c r="GV92" s="50">
        <v>3.5999999999999997E-2</v>
      </c>
      <c r="GW92" s="50">
        <v>3.5000000000000003E-2</v>
      </c>
      <c r="GX92" s="50">
        <v>3.5000000000000003E-2</v>
      </c>
      <c r="GY92" s="51">
        <v>3.5000000000000003E-2</v>
      </c>
      <c r="GZ92" s="51">
        <v>3.5999999999999997E-2</v>
      </c>
      <c r="HA92" s="51">
        <v>3.7999999999999999E-2</v>
      </c>
      <c r="HB92" s="51">
        <v>3.6999999999999998E-2</v>
      </c>
      <c r="HC92" s="51">
        <v>3.7999999999999999E-2</v>
      </c>
      <c r="HD92" s="51">
        <v>4.1000000000000002E-2</v>
      </c>
      <c r="HE92" s="51">
        <v>4.1000000000000002E-2</v>
      </c>
      <c r="HF92" s="52">
        <v>4.2000000000000003E-2</v>
      </c>
    </row>
    <row r="93" spans="2:216" s="40" customFormat="1" x14ac:dyDescent="0.2">
      <c r="B93" s="40" t="s">
        <v>65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6"/>
      <c r="GT93" s="6"/>
      <c r="GU93" s="6">
        <v>1.2190000000000001</v>
      </c>
      <c r="GV93" s="6">
        <v>1.2190000000000001</v>
      </c>
      <c r="GW93" s="6">
        <v>1.2190000000000001</v>
      </c>
      <c r="GX93" s="6">
        <v>1.2190000000000001</v>
      </c>
      <c r="GY93" s="6">
        <v>1.2230000000000001</v>
      </c>
      <c r="GZ93" s="6">
        <v>1.2230000000000001</v>
      </c>
      <c r="HA93" s="6">
        <v>1.2230000000000001</v>
      </c>
      <c r="HB93" s="6">
        <v>1.2230000000000001</v>
      </c>
      <c r="HC93" s="6"/>
      <c r="HD93" s="6"/>
    </row>
    <row r="95" spans="2:216" x14ac:dyDescent="0.2">
      <c r="GU95" s="3">
        <v>4204</v>
      </c>
      <c r="GV95" s="3">
        <v>3674</v>
      </c>
      <c r="GW95" s="3">
        <v>3587</v>
      </c>
      <c r="GX95" s="3">
        <v>3844</v>
      </c>
      <c r="GY95" s="3">
        <v>4109</v>
      </c>
      <c r="GZ95" s="3">
        <v>4450</v>
      </c>
      <c r="HA95" s="3">
        <v>4288</v>
      </c>
      <c r="HB95" s="3">
        <v>4769</v>
      </c>
      <c r="HC95" s="3">
        <v>5254</v>
      </c>
      <c r="HD95" s="3">
        <v>5460</v>
      </c>
      <c r="HE95" s="3">
        <v>5702</v>
      </c>
    </row>
    <row r="96" spans="2:216" x14ac:dyDescent="0.2">
      <c r="GV96" s="6">
        <f>+GV95/GU95-1</f>
        <v>-0.1260704091341579</v>
      </c>
      <c r="GW96" s="6">
        <f t="shared" ref="GW96:HE96" si="3">+GW95/GV95-1</f>
        <v>-2.3679912901469757E-2</v>
      </c>
      <c r="GX96" s="6">
        <f t="shared" si="3"/>
        <v>7.164761639252859E-2</v>
      </c>
      <c r="GY96" s="6">
        <f t="shared" si="3"/>
        <v>6.8938605619146776E-2</v>
      </c>
      <c r="GZ96" s="6">
        <f t="shared" si="3"/>
        <v>8.2988561693842833E-2</v>
      </c>
      <c r="HA96" s="6">
        <f t="shared" si="3"/>
        <v>-3.6404494382022423E-2</v>
      </c>
      <c r="HB96" s="6">
        <f t="shared" si="3"/>
        <v>0.11217350746268662</v>
      </c>
      <c r="HC96" s="6">
        <f t="shared" si="3"/>
        <v>0.10169846928077164</v>
      </c>
      <c r="HD96" s="6">
        <f t="shared" si="3"/>
        <v>3.9208222306813756E-2</v>
      </c>
      <c r="HE96" s="6">
        <f t="shared" si="3"/>
        <v>4.4322344322344387E-2</v>
      </c>
    </row>
    <row r="100" spans="2:208" x14ac:dyDescent="0.2">
      <c r="B100" s="30"/>
    </row>
    <row r="101" spans="2:208" x14ac:dyDescent="0.2">
      <c r="B101" s="5"/>
    </row>
    <row r="103" spans="2:208" x14ac:dyDescent="0.2">
      <c r="GU103" s="3" t="s">
        <v>109</v>
      </c>
      <c r="GV103" s="3" t="s">
        <v>110</v>
      </c>
      <c r="GW103" s="3" t="s">
        <v>111</v>
      </c>
      <c r="GX103" s="3" t="s">
        <v>112</v>
      </c>
      <c r="GY103" s="3" t="s">
        <v>113</v>
      </c>
      <c r="GZ103" s="3" t="s">
        <v>114</v>
      </c>
    </row>
    <row r="105" spans="2:208" x14ac:dyDescent="0.2">
      <c r="GS105" s="6"/>
      <c r="GT105" s="6"/>
      <c r="GU105" s="6">
        <v>5.7700000000000001E-2</v>
      </c>
      <c r="GV105" s="6">
        <v>5.5100000000000003E-2</v>
      </c>
      <c r="GW105" s="6">
        <v>5.2999999999999999E-2</v>
      </c>
      <c r="GX105" s="6">
        <v>5.0500000000000003E-2</v>
      </c>
      <c r="GY105" s="6">
        <v>4.5499999999999999E-2</v>
      </c>
      <c r="GZ105" s="6">
        <v>4.2999999999999997E-2</v>
      </c>
    </row>
    <row r="107" spans="2:208" x14ac:dyDescent="0.2">
      <c r="GU107" s="3">
        <v>2326</v>
      </c>
      <c r="GV107" s="3">
        <v>3234</v>
      </c>
      <c r="GW107" s="3">
        <v>3691</v>
      </c>
      <c r="GX107" s="3">
        <v>5023</v>
      </c>
      <c r="GY107" s="3">
        <v>3097</v>
      </c>
      <c r="GZ107" s="3">
        <v>3539</v>
      </c>
    </row>
    <row r="112" spans="2:208" x14ac:dyDescent="0.2">
      <c r="GU112" s="3" t="s">
        <v>109</v>
      </c>
      <c r="GV112" s="3" t="s">
        <v>110</v>
      </c>
      <c r="GW112" s="3" t="s">
        <v>111</v>
      </c>
      <c r="GX112" s="3" t="s">
        <v>112</v>
      </c>
      <c r="GY112" s="3" t="s">
        <v>113</v>
      </c>
      <c r="GZ112" s="3" t="s">
        <v>114</v>
      </c>
    </row>
    <row r="113" spans="201:208" x14ac:dyDescent="0.2">
      <c r="GS113" s="6"/>
      <c r="GT113" s="6"/>
      <c r="GU113" s="6">
        <v>5.7700000000000001E-2</v>
      </c>
      <c r="GV113" s="6">
        <v>5.5100000000000003E-2</v>
      </c>
      <c r="GW113" s="6">
        <v>5.2999999999999999E-2</v>
      </c>
      <c r="GX113" s="6">
        <v>5.0500000000000003E-2</v>
      </c>
      <c r="GY113" s="6">
        <v>4.5499999999999999E-2</v>
      </c>
      <c r="GZ113" s="6">
        <v>4.2999999999999997E-2</v>
      </c>
    </row>
    <row r="114" spans="201:208" x14ac:dyDescent="0.2">
      <c r="GV114" s="34">
        <f>+GV113-GU113</f>
        <v>-2.5999999999999981E-3</v>
      </c>
      <c r="GW114" s="34">
        <f t="shared" ref="GW114:GZ114" si="4">+GW113-GV113</f>
        <v>-2.1000000000000046E-3</v>
      </c>
      <c r="GX114" s="34">
        <f t="shared" si="4"/>
        <v>-2.4999999999999953E-3</v>
      </c>
      <c r="GY114" s="34">
        <f t="shared" si="4"/>
        <v>-5.0000000000000044E-3</v>
      </c>
      <c r="GZ114" s="34">
        <f t="shared" si="4"/>
        <v>-2.5000000000000022E-3</v>
      </c>
    </row>
    <row r="115" spans="201:208" x14ac:dyDescent="0.2">
      <c r="GU115" s="3">
        <v>2326</v>
      </c>
      <c r="GV115" s="3">
        <v>3234</v>
      </c>
      <c r="GW115" s="3">
        <v>3691</v>
      </c>
      <c r="GX115" s="3">
        <v>5023</v>
      </c>
      <c r="GY115" s="3">
        <v>3097</v>
      </c>
      <c r="GZ115" s="3">
        <v>3539</v>
      </c>
    </row>
    <row r="116" spans="201:208" x14ac:dyDescent="0.2">
      <c r="GV116" s="5">
        <f>+GV115/GU115-1</f>
        <v>0.39036973344797943</v>
      </c>
      <c r="GW116" s="5">
        <f t="shared" ref="GW116:GZ116" si="5">+GW115/GV115-1</f>
        <v>0.14131106988249842</v>
      </c>
      <c r="GX116" s="5">
        <f t="shared" si="5"/>
        <v>0.36087781089135729</v>
      </c>
      <c r="GY116" s="5">
        <f t="shared" si="5"/>
        <v>-0.38343619350985469</v>
      </c>
      <c r="GZ116" s="5">
        <f t="shared" si="5"/>
        <v>0.14271876009041007</v>
      </c>
    </row>
    <row r="122" spans="201:208" x14ac:dyDescent="0.2">
      <c r="GX122" s="6"/>
    </row>
    <row r="123" spans="201:208" x14ac:dyDescent="0.2">
      <c r="GX123" s="6"/>
    </row>
    <row r="124" spans="201:208" x14ac:dyDescent="0.2">
      <c r="GX124" s="6"/>
    </row>
    <row r="125" spans="201:208" x14ac:dyDescent="0.2">
      <c r="GX125" s="6"/>
    </row>
    <row r="126" spans="201:208" x14ac:dyDescent="0.2">
      <c r="GX126" s="6"/>
    </row>
    <row r="127" spans="201:208" x14ac:dyDescent="0.2">
      <c r="GX127" s="6"/>
    </row>
    <row r="131" spans="2:212" x14ac:dyDescent="0.2">
      <c r="GU131" s="3" t="s">
        <v>16</v>
      </c>
      <c r="GV131" s="3" t="s">
        <v>20</v>
      </c>
      <c r="GW131" s="3" t="s">
        <v>21</v>
      </c>
      <c r="GX131" s="3" t="s">
        <v>22</v>
      </c>
      <c r="GY131" s="3" t="s">
        <v>23</v>
      </c>
      <c r="GZ131" s="3" t="s">
        <v>24</v>
      </c>
      <c r="HA131" s="3" t="s">
        <v>25</v>
      </c>
      <c r="HB131" s="3" t="s">
        <v>116</v>
      </c>
      <c r="HC131" s="3" t="s">
        <v>117</v>
      </c>
      <c r="HD131" s="3" t="s">
        <v>118</v>
      </c>
    </row>
    <row r="132" spans="2:212" x14ac:dyDescent="0.2">
      <c r="B132" s="3" t="s">
        <v>14</v>
      </c>
      <c r="GS132" s="6"/>
      <c r="GT132" s="6"/>
      <c r="GU132" s="6">
        <v>3.6499999999999998E-2</v>
      </c>
      <c r="GV132" s="6">
        <v>3.5499999999999997E-2</v>
      </c>
      <c r="GW132" s="6">
        <v>3.4500000000000003E-2</v>
      </c>
      <c r="GX132" s="6">
        <v>3.4500000000000003E-2</v>
      </c>
      <c r="GY132" s="6">
        <v>3.4500000000000003E-2</v>
      </c>
      <c r="GZ132" s="6">
        <v>3.4500000000000003E-2</v>
      </c>
      <c r="HA132" s="6">
        <v>3.1E-2</v>
      </c>
      <c r="HB132" s="6"/>
      <c r="HC132" s="6"/>
      <c r="HD132" s="6"/>
    </row>
    <row r="133" spans="2:212" x14ac:dyDescent="0.2">
      <c r="B133" s="3" t="s">
        <v>115</v>
      </c>
      <c r="GU133" s="3">
        <v>3272</v>
      </c>
      <c r="GV133" s="3">
        <v>3202</v>
      </c>
      <c r="GW133" s="3">
        <v>3110</v>
      </c>
      <c r="GX133" s="3">
        <v>2974</v>
      </c>
      <c r="GY133" s="3">
        <v>3041</v>
      </c>
      <c r="GZ133" s="3">
        <v>2967</v>
      </c>
      <c r="HA133" s="3">
        <v>3336</v>
      </c>
    </row>
    <row r="134" spans="2:212" x14ac:dyDescent="0.2">
      <c r="GV134" s="5">
        <f>+GV133/GU133-1</f>
        <v>-2.1393643031784815E-2</v>
      </c>
      <c r="GW134" s="5">
        <f t="shared" ref="GW134" si="6">+GW133/GV133-1</f>
        <v>-2.8732042473454067E-2</v>
      </c>
      <c r="GX134" s="5">
        <f t="shared" ref="GX134" si="7">+GX133/GW133-1</f>
        <v>-4.3729903536977477E-2</v>
      </c>
      <c r="GY134" s="5">
        <f t="shared" ref="GY134" si="8">+GY133/GX133-1</f>
        <v>2.2528581035642148E-2</v>
      </c>
      <c r="GZ134" s="5">
        <f t="shared" ref="GZ134:HA134" si="9">+GZ133/GY133-1</f>
        <v>-2.4334100624794464E-2</v>
      </c>
      <c r="HA134" s="5">
        <f t="shared" si="9"/>
        <v>0.12436804853387251</v>
      </c>
      <c r="HB134" s="5"/>
    </row>
  </sheetData>
  <phoneticPr fontId="6" type="noConversion"/>
  <hyperlinks>
    <hyperlink ref="A1" location="main!A1" display="Main" xr:uid="{176A4AB5-F105-4E9C-A93C-1CEC3E4AD2F3}"/>
  </hyperlinks>
  <pageMargins left="0.7" right="0.7" top="0.75" bottom="0.75" header="0.3" footer="0.3"/>
  <ignoredErrors>
    <ignoredError sqref="HN1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0A15-4A9A-452C-85B8-4EAE0798E4E6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1349-ADD9-41A9-B064-E30308345F1F}">
  <dimension ref="A1:YO661"/>
  <sheetViews>
    <sheetView zoomScale="85" zoomScaleNormal="85" workbookViewId="0">
      <selection activeCell="D3" sqref="D3"/>
    </sheetView>
  </sheetViews>
  <sheetFormatPr defaultRowHeight="15" x14ac:dyDescent="0.2"/>
  <cols>
    <col min="1" max="1" width="13.77734375" customWidth="1"/>
    <col min="2" max="2" width="8.88671875" style="43"/>
    <col min="4" max="4" width="11.33203125" bestFit="1" customWidth="1"/>
    <col min="13" max="13" width="12.109375" customWidth="1"/>
  </cols>
  <sheetData>
    <row r="1" spans="1:665" x14ac:dyDescent="0.2">
      <c r="A1" t="s">
        <v>119</v>
      </c>
      <c r="B1" s="43" t="s">
        <v>120</v>
      </c>
      <c r="C1" t="s">
        <v>121</v>
      </c>
    </row>
    <row r="2" spans="1:665" x14ac:dyDescent="0.2">
      <c r="A2" s="38">
        <v>45658</v>
      </c>
      <c r="B2" s="43">
        <v>6040</v>
      </c>
      <c r="C2" s="37">
        <f t="shared" ref="C2:C15" si="0">+B2/B3-1</f>
        <v>2.9311520109066125E-2</v>
      </c>
    </row>
    <row r="3" spans="1:665" x14ac:dyDescent="0.2">
      <c r="A3" s="38">
        <v>45627</v>
      </c>
      <c r="B3" s="43">
        <v>5868</v>
      </c>
      <c r="C3" s="37">
        <f t="shared" si="0"/>
        <v>-3.6495918900147362E-2</v>
      </c>
      <c r="D3" s="5">
        <f>+B3/B15-1</f>
        <v>0.2302325240102896</v>
      </c>
    </row>
    <row r="4" spans="1:665" x14ac:dyDescent="0.2">
      <c r="A4" s="38">
        <v>45597</v>
      </c>
      <c r="B4" s="43">
        <v>6090.27</v>
      </c>
      <c r="C4" s="37">
        <f t="shared" si="0"/>
        <v>4.1905319127096607E-2</v>
      </c>
    </row>
    <row r="5" spans="1:665" ht="15.75" x14ac:dyDescent="0.25">
      <c r="A5" s="35">
        <v>45589</v>
      </c>
      <c r="B5" s="43">
        <v>5845.32</v>
      </c>
      <c r="C5" s="37">
        <f t="shared" si="0"/>
        <v>1.4375754883314107E-2</v>
      </c>
      <c r="D5" s="5"/>
      <c r="N5" s="42"/>
    </row>
    <row r="6" spans="1:665" x14ac:dyDescent="0.2">
      <c r="A6" s="35">
        <v>45559</v>
      </c>
      <c r="B6" s="43">
        <v>5762.48</v>
      </c>
      <c r="C6" s="37">
        <f t="shared" si="0"/>
        <v>2.0196869910062976E-2</v>
      </c>
    </row>
    <row r="7" spans="1:665" x14ac:dyDescent="0.2">
      <c r="A7" s="35">
        <v>45528</v>
      </c>
      <c r="B7" s="43">
        <v>5648.4</v>
      </c>
      <c r="C7" s="37">
        <f t="shared" si="0"/>
        <v>2.2834688445031892E-2</v>
      </c>
    </row>
    <row r="8" spans="1:665" x14ac:dyDescent="0.2">
      <c r="A8" s="35">
        <v>45497</v>
      </c>
      <c r="B8" s="43">
        <v>5522.3</v>
      </c>
      <c r="C8" s="37">
        <f t="shared" si="0"/>
        <v>1.1321349038912354E-2</v>
      </c>
    </row>
    <row r="9" spans="1:665" x14ac:dyDescent="0.2">
      <c r="A9" s="35">
        <v>45467</v>
      </c>
      <c r="B9" s="43">
        <v>5460.48</v>
      </c>
      <c r="C9" s="37">
        <f t="shared" si="0"/>
        <v>3.4669759034089864E-2</v>
      </c>
    </row>
    <row r="10" spans="1:665" x14ac:dyDescent="0.2">
      <c r="A10" s="35">
        <v>45436</v>
      </c>
      <c r="B10" s="43">
        <v>5277.51</v>
      </c>
      <c r="C10" s="37">
        <f t="shared" si="0"/>
        <v>4.8021224499522619E-2</v>
      </c>
    </row>
    <row r="11" spans="1:665" x14ac:dyDescent="0.2">
      <c r="A11" s="35">
        <v>45406</v>
      </c>
      <c r="B11" s="43">
        <v>5035.6899999999996</v>
      </c>
      <c r="C11" s="37">
        <f t="shared" si="0"/>
        <v>-4.1615042774082567E-2</v>
      </c>
    </row>
    <row r="12" spans="1:665" x14ac:dyDescent="0.2">
      <c r="A12" s="35">
        <v>45375</v>
      </c>
      <c r="B12" s="43">
        <v>5254.35</v>
      </c>
      <c r="C12" s="37">
        <f t="shared" si="0"/>
        <v>3.1018764704381807E-2</v>
      </c>
    </row>
    <row r="13" spans="1:665" x14ac:dyDescent="0.2">
      <c r="A13" s="35">
        <v>45346</v>
      </c>
      <c r="B13" s="43">
        <v>5096.2700000000004</v>
      </c>
      <c r="C13" s="37">
        <f t="shared" si="0"/>
        <v>5.1720615397315317E-2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665" x14ac:dyDescent="0.2">
      <c r="A14" s="35">
        <v>45315</v>
      </c>
      <c r="B14" s="43">
        <v>4845.6499999999996</v>
      </c>
      <c r="C14" s="37">
        <f t="shared" si="0"/>
        <v>1.5895744712075555E-2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U14" s="3"/>
    </row>
    <row r="15" spans="1:665" x14ac:dyDescent="0.2">
      <c r="A15" s="35">
        <v>45649</v>
      </c>
      <c r="B15" s="43">
        <v>4769.83</v>
      </c>
      <c r="C15" s="37">
        <f t="shared" si="0"/>
        <v>4.4229169403213753E-2</v>
      </c>
      <c r="D15" s="5">
        <f>+B15/B27-1</f>
        <v>0.24230498762859742</v>
      </c>
      <c r="E15">
        <v>2023</v>
      </c>
      <c r="H15" s="36"/>
      <c r="I15" s="5"/>
      <c r="U15" s="3"/>
    </row>
    <row r="16" spans="1:665" x14ac:dyDescent="0.2">
      <c r="A16" s="35">
        <v>45619</v>
      </c>
      <c r="B16" s="43">
        <v>4567.8</v>
      </c>
      <c r="C16" s="37">
        <v>8.9200000000000002E-2</v>
      </c>
      <c r="J16" s="35"/>
      <c r="K16" s="35"/>
      <c r="L16" s="35"/>
      <c r="M16" s="5"/>
      <c r="N16" s="35"/>
      <c r="O16" s="35"/>
      <c r="P16" s="35"/>
      <c r="Q16" s="35"/>
      <c r="R16" s="35"/>
      <c r="S16" s="35"/>
      <c r="T16" s="35"/>
      <c r="U16" s="3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  <c r="JI16" s="35"/>
      <c r="JJ16" s="35"/>
      <c r="JK16" s="35"/>
      <c r="JL16" s="35"/>
      <c r="JM16" s="35"/>
      <c r="JN16" s="35"/>
      <c r="JO16" s="35"/>
      <c r="JP16" s="35"/>
      <c r="JQ16" s="35"/>
      <c r="JR16" s="35"/>
      <c r="JS16" s="35"/>
      <c r="JT16" s="35"/>
      <c r="JU16" s="35"/>
      <c r="JV16" s="35"/>
      <c r="JW16" s="35"/>
      <c r="JX16" s="35"/>
      <c r="JY16" s="35"/>
      <c r="JZ16" s="35"/>
      <c r="KA16" s="35"/>
      <c r="KB16" s="35"/>
      <c r="KC16" s="35"/>
      <c r="KD16" s="35"/>
      <c r="KE16" s="35"/>
      <c r="KF16" s="35"/>
      <c r="KG16" s="35"/>
      <c r="KH16" s="35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  <c r="VT16" s="38"/>
      <c r="VU16" s="38"/>
      <c r="VV16" s="38"/>
      <c r="VW16" s="38"/>
      <c r="VX16" s="38"/>
      <c r="VY16" s="38"/>
      <c r="VZ16" s="38"/>
      <c r="WA16" s="38"/>
      <c r="WB16" s="38"/>
      <c r="WC16" s="38"/>
      <c r="WD16" s="38"/>
      <c r="WE16" s="38"/>
      <c r="WF16" s="38"/>
      <c r="WG16" s="38"/>
      <c r="WH16" s="38"/>
      <c r="WI16" s="38"/>
      <c r="WJ16" s="38"/>
      <c r="WK16" s="38"/>
      <c r="WL16" s="38"/>
      <c r="WM16" s="38"/>
      <c r="WN16" s="38"/>
      <c r="WO16" s="38"/>
      <c r="WP16" s="38"/>
      <c r="WQ16" s="38"/>
      <c r="WR16" s="38"/>
      <c r="WS16" s="38"/>
      <c r="WT16" s="38"/>
      <c r="WU16" s="38"/>
      <c r="WV16" s="38"/>
      <c r="WW16" s="38"/>
      <c r="WX16" s="38"/>
      <c r="WY16" s="38"/>
      <c r="WZ16" s="38"/>
      <c r="XA16" s="38"/>
      <c r="XB16" s="38"/>
      <c r="XC16" s="38"/>
      <c r="XD16" s="38"/>
      <c r="XE16" s="38"/>
      <c r="XF16" s="38"/>
      <c r="XG16" s="38"/>
      <c r="XH16" s="38"/>
      <c r="XI16" s="38"/>
      <c r="XJ16" s="38"/>
      <c r="XK16" s="38"/>
      <c r="XL16" s="38"/>
      <c r="XM16" s="38"/>
      <c r="XN16" s="38"/>
      <c r="XO16" s="38"/>
      <c r="XP16" s="38"/>
      <c r="XQ16" s="38"/>
      <c r="XR16" s="38"/>
      <c r="XS16" s="38"/>
      <c r="XT16" s="38"/>
      <c r="XU16" s="38"/>
      <c r="XV16" s="38"/>
      <c r="XW16" s="38"/>
      <c r="XX16" s="38"/>
      <c r="XY16" s="38"/>
      <c r="XZ16" s="38"/>
      <c r="YA16" s="38"/>
      <c r="YB16" s="38"/>
      <c r="YC16" s="38"/>
      <c r="YD16" s="38"/>
      <c r="YE16" s="38"/>
      <c r="YF16" s="38"/>
      <c r="YG16" s="38"/>
      <c r="YH16" s="38"/>
      <c r="YI16" s="38"/>
      <c r="YJ16" s="38"/>
      <c r="YK16" s="38"/>
      <c r="YL16" s="38"/>
      <c r="YM16" s="38"/>
      <c r="YN16" s="38"/>
      <c r="YO16" s="38"/>
    </row>
    <row r="17" spans="1:665" x14ac:dyDescent="0.2">
      <c r="A17" s="35">
        <v>45588</v>
      </c>
      <c r="B17" s="43">
        <v>4193.8</v>
      </c>
      <c r="C17" s="37">
        <v>-2.1999999999999999E-2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C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L17" s="36"/>
      <c r="LM17" s="36"/>
      <c r="LN17" s="36"/>
      <c r="LO17" s="36"/>
      <c r="LP17" s="36"/>
      <c r="LQ17" s="36"/>
    </row>
    <row r="18" spans="1:665" x14ac:dyDescent="0.2">
      <c r="A18" s="35">
        <v>45558</v>
      </c>
      <c r="B18" s="43">
        <v>4288.05</v>
      </c>
      <c r="C18" s="37">
        <v>-4.87E-2</v>
      </c>
      <c r="M18" s="5"/>
      <c r="T18" s="37"/>
      <c r="U18" s="3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  <c r="LP18" s="37"/>
      <c r="LQ18" s="37"/>
      <c r="LR18" s="37"/>
      <c r="LS18" s="37"/>
      <c r="LT18" s="37"/>
      <c r="LU18" s="37"/>
      <c r="LV18" s="37"/>
      <c r="LW18" s="37"/>
      <c r="LX18" s="37"/>
      <c r="LY18" s="37"/>
      <c r="LZ18" s="37"/>
      <c r="MA18" s="37"/>
      <c r="MB18" s="37"/>
      <c r="MC18" s="37"/>
      <c r="MD18" s="37"/>
      <c r="ME18" s="37"/>
      <c r="MF18" s="37"/>
      <c r="MG18" s="37"/>
      <c r="MH18" s="37"/>
      <c r="MI18" s="37"/>
      <c r="MJ18" s="37"/>
      <c r="MK18" s="37"/>
      <c r="ML18" s="37"/>
      <c r="MM18" s="37"/>
      <c r="MN18" s="37"/>
      <c r="MO18" s="37"/>
      <c r="MP18" s="37"/>
      <c r="MQ18" s="37"/>
      <c r="MR18" s="37"/>
      <c r="MS18" s="37"/>
      <c r="MT18" s="37"/>
      <c r="MU18" s="37"/>
      <c r="MV18" s="37"/>
      <c r="MW18" s="37"/>
      <c r="MX18" s="37"/>
      <c r="MY18" s="37"/>
      <c r="MZ18" s="37"/>
      <c r="NA18" s="37"/>
      <c r="NB18" s="37"/>
      <c r="NC18" s="37"/>
      <c r="ND18" s="37"/>
      <c r="NE18" s="37"/>
      <c r="NF18" s="37"/>
      <c r="NG18" s="37"/>
      <c r="NH18" s="37"/>
      <c r="NI18" s="37"/>
      <c r="NJ18" s="37"/>
      <c r="NK18" s="37"/>
      <c r="NL18" s="37"/>
      <c r="NM18" s="37"/>
      <c r="NN18" s="37"/>
      <c r="NO18" s="37"/>
      <c r="NP18" s="37"/>
      <c r="NQ18" s="37"/>
      <c r="NR18" s="37"/>
      <c r="NS18" s="37"/>
      <c r="NT18" s="37"/>
      <c r="NU18" s="37"/>
      <c r="NV18" s="37"/>
      <c r="NW18" s="37"/>
      <c r="NX18" s="37"/>
      <c r="NY18" s="37"/>
      <c r="NZ18" s="37"/>
      <c r="OA18" s="37"/>
      <c r="OB18" s="37"/>
      <c r="OC18" s="37"/>
      <c r="OD18" s="37"/>
      <c r="OE18" s="37"/>
      <c r="OF18" s="37"/>
      <c r="OG18" s="37"/>
      <c r="OH18" s="37"/>
      <c r="OI18" s="37"/>
      <c r="OJ18" s="37"/>
      <c r="OK18" s="37"/>
      <c r="OL18" s="37"/>
      <c r="OM18" s="37"/>
      <c r="ON18" s="37"/>
      <c r="OO18" s="37"/>
      <c r="OP18" s="37"/>
      <c r="OQ18" s="37"/>
      <c r="OR18" s="37"/>
      <c r="OS18" s="37"/>
      <c r="OT18" s="37"/>
      <c r="OU18" s="37"/>
      <c r="OV18" s="37"/>
      <c r="OW18" s="37"/>
      <c r="OX18" s="37"/>
      <c r="OY18" s="37"/>
      <c r="OZ18" s="37"/>
      <c r="PA18" s="37"/>
      <c r="PB18" s="37"/>
      <c r="PC18" s="37"/>
      <c r="PD18" s="37"/>
      <c r="PE18" s="37"/>
      <c r="PF18" s="37"/>
      <c r="PG18" s="37"/>
      <c r="PH18" s="37"/>
      <c r="PI18" s="37"/>
      <c r="PJ18" s="37"/>
      <c r="PK18" s="37"/>
      <c r="PL18" s="37"/>
      <c r="PM18" s="37"/>
      <c r="PN18" s="37"/>
      <c r="PO18" s="37"/>
      <c r="PP18" s="37"/>
      <c r="PQ18" s="37"/>
      <c r="PR18" s="37"/>
      <c r="PS18" s="37"/>
      <c r="PT18" s="37"/>
      <c r="PU18" s="37"/>
      <c r="PV18" s="37"/>
      <c r="PW18" s="37"/>
      <c r="PX18" s="37"/>
      <c r="PY18" s="37"/>
      <c r="PZ18" s="37"/>
      <c r="QA18" s="37"/>
      <c r="QB18" s="37"/>
      <c r="QC18" s="37"/>
      <c r="QD18" s="37"/>
      <c r="QE18" s="37"/>
      <c r="QF18" s="37"/>
      <c r="QG18" s="37"/>
      <c r="QH18" s="37"/>
      <c r="QI18" s="37"/>
      <c r="QJ18" s="37"/>
      <c r="QK18" s="37"/>
      <c r="QL18" s="37"/>
      <c r="QM18" s="37"/>
      <c r="QN18" s="37"/>
      <c r="QO18" s="37"/>
      <c r="QP18" s="37"/>
      <c r="QQ18" s="37"/>
      <c r="QR18" s="37"/>
      <c r="QS18" s="37"/>
      <c r="QT18" s="37"/>
      <c r="QU18" s="37"/>
      <c r="QV18" s="37"/>
      <c r="QW18" s="37"/>
      <c r="QX18" s="37"/>
      <c r="QY18" s="37"/>
      <c r="QZ18" s="37"/>
      <c r="RA18" s="37"/>
      <c r="RB18" s="37"/>
      <c r="RC18" s="37"/>
      <c r="RD18" s="37"/>
      <c r="RE18" s="37"/>
      <c r="RF18" s="37"/>
      <c r="RG18" s="37"/>
      <c r="RH18" s="37"/>
      <c r="RI18" s="37"/>
      <c r="RJ18" s="37"/>
      <c r="RK18" s="37"/>
      <c r="RL18" s="37"/>
      <c r="RM18" s="37"/>
      <c r="RN18" s="37"/>
      <c r="RO18" s="37"/>
      <c r="RP18" s="37"/>
      <c r="RQ18" s="37"/>
      <c r="RR18" s="37"/>
      <c r="RS18" s="37"/>
      <c r="RT18" s="37"/>
      <c r="RU18" s="37"/>
      <c r="RV18" s="37"/>
      <c r="RW18" s="37"/>
      <c r="RX18" s="37"/>
      <c r="RY18" s="37"/>
      <c r="RZ18" s="37"/>
      <c r="SA18" s="37"/>
      <c r="SB18" s="37"/>
      <c r="SC18" s="37"/>
      <c r="SD18" s="37"/>
      <c r="SE18" s="37"/>
      <c r="SF18" s="37"/>
      <c r="SG18" s="37"/>
      <c r="SH18" s="37"/>
      <c r="SI18" s="37"/>
      <c r="SJ18" s="37"/>
      <c r="SK18" s="37"/>
      <c r="SL18" s="37"/>
      <c r="SM18" s="37"/>
      <c r="SN18" s="37"/>
      <c r="SO18" s="37"/>
      <c r="SP18" s="37"/>
      <c r="SQ18" s="37"/>
      <c r="SR18" s="37"/>
      <c r="SS18" s="37"/>
      <c r="ST18" s="37"/>
      <c r="SU18" s="37"/>
      <c r="SV18" s="37"/>
      <c r="SW18" s="37"/>
      <c r="SX18" s="37"/>
      <c r="SY18" s="37"/>
      <c r="SZ18" s="37"/>
      <c r="TA18" s="37"/>
      <c r="TB18" s="37"/>
      <c r="TC18" s="37"/>
      <c r="TD18" s="37"/>
      <c r="TE18" s="37"/>
      <c r="TF18" s="37"/>
      <c r="TG18" s="37"/>
      <c r="TH18" s="37"/>
      <c r="TI18" s="37"/>
      <c r="TJ18" s="37"/>
      <c r="TK18" s="37"/>
      <c r="TL18" s="37"/>
      <c r="TM18" s="37"/>
      <c r="TN18" s="37"/>
      <c r="TO18" s="37"/>
      <c r="TP18" s="37"/>
      <c r="TQ18" s="37"/>
      <c r="TR18" s="37"/>
      <c r="TS18" s="37"/>
      <c r="TT18" s="37"/>
      <c r="TU18" s="37"/>
      <c r="TV18" s="37"/>
      <c r="TW18" s="37"/>
      <c r="TX18" s="37"/>
      <c r="TY18" s="37"/>
      <c r="TZ18" s="37"/>
      <c r="UA18" s="37"/>
      <c r="UB18" s="37"/>
      <c r="UC18" s="37"/>
      <c r="UD18" s="37"/>
      <c r="UE18" s="37"/>
      <c r="UF18" s="37"/>
      <c r="UG18" s="37"/>
      <c r="UH18" s="37"/>
      <c r="UI18" s="37"/>
      <c r="UJ18" s="37"/>
      <c r="UK18" s="37"/>
      <c r="UL18" s="37"/>
      <c r="UM18" s="37"/>
      <c r="UN18" s="37"/>
      <c r="UO18" s="37"/>
      <c r="UP18" s="37"/>
      <c r="UQ18" s="37"/>
      <c r="UR18" s="37"/>
      <c r="US18" s="37"/>
      <c r="UT18" s="37"/>
      <c r="UU18" s="37"/>
      <c r="UV18" s="37"/>
      <c r="UW18" s="37"/>
      <c r="UX18" s="37"/>
      <c r="UY18" s="37"/>
      <c r="UZ18" s="37"/>
      <c r="VA18" s="37"/>
      <c r="VB18" s="37"/>
      <c r="VC18" s="37"/>
      <c r="VD18" s="37"/>
      <c r="VE18" s="37"/>
      <c r="VF18" s="37"/>
      <c r="VG18" s="37"/>
      <c r="VH18" s="37"/>
      <c r="VI18" s="37"/>
      <c r="VJ18" s="37"/>
      <c r="VK18" s="37"/>
      <c r="VL18" s="37"/>
      <c r="VM18" s="37"/>
      <c r="VN18" s="37"/>
      <c r="VO18" s="37"/>
      <c r="VP18" s="37"/>
      <c r="VQ18" s="37"/>
      <c r="VR18" s="37"/>
      <c r="VS18" s="37"/>
      <c r="VT18" s="37"/>
      <c r="VU18" s="37"/>
      <c r="VV18" s="37"/>
      <c r="VW18" s="37"/>
      <c r="VX18" s="37"/>
      <c r="VY18" s="37"/>
      <c r="VZ18" s="37"/>
      <c r="WA18" s="37"/>
      <c r="WB18" s="37"/>
      <c r="WC18" s="37"/>
      <c r="WD18" s="37"/>
      <c r="WE18" s="37"/>
      <c r="WF18" s="37"/>
      <c r="WG18" s="37"/>
      <c r="WH18" s="37"/>
      <c r="WI18" s="37"/>
      <c r="WJ18" s="37"/>
      <c r="WK18" s="37"/>
      <c r="WL18" s="37"/>
      <c r="WM18" s="37"/>
      <c r="WN18" s="37"/>
      <c r="WO18" s="37"/>
      <c r="WP18" s="37"/>
      <c r="WQ18" s="37"/>
      <c r="WR18" s="37"/>
      <c r="WS18" s="37"/>
      <c r="WT18" s="37"/>
      <c r="WU18" s="37"/>
      <c r="WV18" s="37"/>
      <c r="WW18" s="37"/>
      <c r="WX18" s="37"/>
      <c r="WY18" s="37"/>
      <c r="WZ18" s="37"/>
      <c r="XA18" s="37"/>
      <c r="XB18" s="37"/>
      <c r="XC18" s="37"/>
      <c r="XD18" s="37"/>
      <c r="XE18" s="37"/>
      <c r="XF18" s="37"/>
      <c r="XG18" s="37"/>
      <c r="XH18" s="37"/>
      <c r="XI18" s="37"/>
      <c r="XJ18" s="37"/>
      <c r="XK18" s="37"/>
      <c r="XL18" s="37"/>
      <c r="XM18" s="37"/>
      <c r="XN18" s="37"/>
      <c r="XO18" s="37"/>
      <c r="XP18" s="37"/>
      <c r="XQ18" s="37"/>
      <c r="XR18" s="37"/>
      <c r="XS18" s="37"/>
      <c r="XT18" s="37"/>
      <c r="XU18" s="37"/>
      <c r="XV18" s="37"/>
      <c r="XW18" s="37"/>
      <c r="XX18" s="37"/>
      <c r="XY18" s="37"/>
      <c r="XZ18" s="37"/>
      <c r="YA18" s="37"/>
      <c r="YB18" s="37"/>
      <c r="YC18" s="37"/>
      <c r="YD18" s="37"/>
      <c r="YE18" s="37"/>
      <c r="YF18" s="37"/>
      <c r="YG18" s="37"/>
      <c r="YH18" s="37"/>
      <c r="YI18" s="37"/>
      <c r="YJ18" s="37"/>
      <c r="YK18" s="37"/>
      <c r="YL18" s="37"/>
      <c r="YM18" s="37"/>
      <c r="YN18" s="37"/>
      <c r="YO18" s="37"/>
    </row>
    <row r="19" spans="1:665" x14ac:dyDescent="0.2">
      <c r="A19" s="35">
        <v>45527</v>
      </c>
      <c r="B19" s="43">
        <v>4507.66</v>
      </c>
      <c r="C19" s="37">
        <v>-1.77E-2</v>
      </c>
      <c r="U19" s="3"/>
    </row>
    <row r="20" spans="1:665" x14ac:dyDescent="0.2">
      <c r="A20" s="35">
        <v>45496</v>
      </c>
      <c r="B20" s="43">
        <v>4588.96</v>
      </c>
      <c r="C20" s="37">
        <v>3.1099999999999999E-2</v>
      </c>
      <c r="U20" s="3"/>
    </row>
    <row r="21" spans="1:665" x14ac:dyDescent="0.2">
      <c r="A21" s="35">
        <v>45466</v>
      </c>
      <c r="B21" s="43">
        <v>4450.38</v>
      </c>
      <c r="C21" s="37">
        <v>6.4699999999999994E-2</v>
      </c>
      <c r="U21" s="3"/>
    </row>
    <row r="22" spans="1:665" x14ac:dyDescent="0.2">
      <c r="A22" s="35">
        <v>45435</v>
      </c>
      <c r="B22" s="43">
        <v>4179.83</v>
      </c>
      <c r="C22" s="37">
        <v>2.5000000000000001E-3</v>
      </c>
      <c r="U22" s="3"/>
    </row>
    <row r="23" spans="1:665" x14ac:dyDescent="0.2">
      <c r="A23" s="35">
        <v>45405</v>
      </c>
      <c r="B23" s="43">
        <v>4169.4799999999996</v>
      </c>
      <c r="C23" s="37">
        <v>1.46E-2</v>
      </c>
      <c r="U23" s="3"/>
    </row>
    <row r="24" spans="1:665" x14ac:dyDescent="0.2">
      <c r="A24" s="35">
        <v>45374</v>
      </c>
      <c r="B24" s="43">
        <v>4109.3100000000004</v>
      </c>
      <c r="C24" s="37">
        <v>3.5099999999999999E-2</v>
      </c>
      <c r="U24" s="3"/>
    </row>
    <row r="25" spans="1:665" x14ac:dyDescent="0.2">
      <c r="A25" s="35">
        <v>45345</v>
      </c>
      <c r="B25" s="43">
        <v>3970.15</v>
      </c>
      <c r="C25" s="37">
        <v>-2.6100000000000002E-2</v>
      </c>
    </row>
    <row r="26" spans="1:665" x14ac:dyDescent="0.2">
      <c r="A26" s="35">
        <v>45314</v>
      </c>
      <c r="B26" s="43">
        <v>4076.6</v>
      </c>
      <c r="C26" s="37">
        <v>6.1800000000000001E-2</v>
      </c>
    </row>
    <row r="27" spans="1:665" x14ac:dyDescent="0.2">
      <c r="A27" s="35">
        <v>45648</v>
      </c>
      <c r="B27" s="43">
        <v>3839.5</v>
      </c>
      <c r="C27" s="37">
        <v>-5.8999999999999997E-2</v>
      </c>
      <c r="D27" s="5">
        <f>+B27/B39-1</f>
        <v>-0.19442824232404154</v>
      </c>
      <c r="E27">
        <v>2022</v>
      </c>
    </row>
    <row r="28" spans="1:665" x14ac:dyDescent="0.2">
      <c r="A28" s="35">
        <v>45618</v>
      </c>
      <c r="B28" s="43">
        <v>4080.11</v>
      </c>
      <c r="C28" s="37">
        <v>5.3800000000000001E-2</v>
      </c>
    </row>
    <row r="29" spans="1:665" x14ac:dyDescent="0.2">
      <c r="A29" s="35">
        <v>45587</v>
      </c>
      <c r="B29" s="43">
        <v>3871.98</v>
      </c>
      <c r="C29" s="37">
        <v>7.9899999999999999E-2</v>
      </c>
    </row>
    <row r="30" spans="1:665" x14ac:dyDescent="0.2">
      <c r="A30" s="35">
        <v>45557</v>
      </c>
      <c r="B30" s="43">
        <v>3585.62</v>
      </c>
      <c r="C30" s="37">
        <v>-9.3399999999999997E-2</v>
      </c>
    </row>
    <row r="31" spans="1:665" x14ac:dyDescent="0.2">
      <c r="A31" s="35">
        <v>45526</v>
      </c>
      <c r="B31" s="43">
        <v>3955</v>
      </c>
      <c r="C31" s="37">
        <v>-4.24E-2</v>
      </c>
    </row>
    <row r="32" spans="1:665" x14ac:dyDescent="0.2">
      <c r="A32" s="35">
        <v>45495</v>
      </c>
      <c r="B32" s="43">
        <v>4130.29</v>
      </c>
      <c r="C32" s="37">
        <v>9.11E-2</v>
      </c>
    </row>
    <row r="33" spans="1:5" x14ac:dyDescent="0.2">
      <c r="A33" s="35">
        <v>45465</v>
      </c>
      <c r="B33" s="43">
        <v>3785.38</v>
      </c>
      <c r="C33" s="37">
        <v>-8.3900000000000002E-2</v>
      </c>
    </row>
    <row r="34" spans="1:5" x14ac:dyDescent="0.2">
      <c r="A34" s="35">
        <v>45434</v>
      </c>
      <c r="B34" s="43">
        <v>4132.1499999999996</v>
      </c>
      <c r="C34" s="37">
        <v>1E-4</v>
      </c>
    </row>
    <row r="35" spans="1:5" x14ac:dyDescent="0.2">
      <c r="A35" s="35">
        <v>45404</v>
      </c>
      <c r="B35" s="43">
        <v>4131.93</v>
      </c>
      <c r="C35" s="37">
        <v>-8.7999999999999995E-2</v>
      </c>
    </row>
    <row r="36" spans="1:5" x14ac:dyDescent="0.2">
      <c r="A36" s="35">
        <v>45373</v>
      </c>
      <c r="B36" s="43">
        <v>4530.41</v>
      </c>
      <c r="C36" s="37">
        <v>3.5799999999999998E-2</v>
      </c>
    </row>
    <row r="37" spans="1:5" x14ac:dyDescent="0.2">
      <c r="A37" s="35">
        <v>45344</v>
      </c>
      <c r="B37" s="43">
        <v>4373.9399999999996</v>
      </c>
      <c r="C37" s="37">
        <v>-3.1399999999999997E-2</v>
      </c>
    </row>
    <row r="38" spans="1:5" x14ac:dyDescent="0.2">
      <c r="A38" s="35">
        <v>45313</v>
      </c>
      <c r="B38" s="43">
        <v>4515.55</v>
      </c>
      <c r="C38" s="37">
        <v>-5.2600000000000001E-2</v>
      </c>
    </row>
    <row r="39" spans="1:5" x14ac:dyDescent="0.2">
      <c r="A39" s="35">
        <v>45647</v>
      </c>
      <c r="B39" s="43">
        <v>4766.18</v>
      </c>
      <c r="C39" s="37">
        <v>4.36E-2</v>
      </c>
      <c r="D39" s="5">
        <f>+B39/B51-1</f>
        <v>0.268927362908572</v>
      </c>
      <c r="E39">
        <v>2021</v>
      </c>
    </row>
    <row r="40" spans="1:5" x14ac:dyDescent="0.2">
      <c r="A40" s="35">
        <v>45617</v>
      </c>
      <c r="B40" s="43">
        <v>4567</v>
      </c>
      <c r="C40" s="37">
        <v>-8.3000000000000001E-3</v>
      </c>
    </row>
    <row r="41" spans="1:5" x14ac:dyDescent="0.2">
      <c r="A41" s="35">
        <v>45586</v>
      </c>
      <c r="B41" s="43">
        <v>4605.38</v>
      </c>
      <c r="C41" s="37">
        <v>6.9099999999999995E-2</v>
      </c>
    </row>
    <row r="42" spans="1:5" x14ac:dyDescent="0.2">
      <c r="A42" s="35">
        <v>45556</v>
      </c>
      <c r="B42" s="43">
        <v>4307.54</v>
      </c>
      <c r="C42" s="37">
        <v>-4.7600000000000003E-2</v>
      </c>
    </row>
    <row r="43" spans="1:5" x14ac:dyDescent="0.2">
      <c r="A43" s="35">
        <v>45525</v>
      </c>
      <c r="B43" s="43">
        <v>4522.68</v>
      </c>
      <c r="C43" s="37">
        <v>2.9000000000000001E-2</v>
      </c>
    </row>
    <row r="44" spans="1:5" x14ac:dyDescent="0.2">
      <c r="A44" s="35">
        <v>45494</v>
      </c>
      <c r="B44" s="43">
        <v>4395.26</v>
      </c>
      <c r="C44" s="37">
        <v>2.2700000000000001E-2</v>
      </c>
    </row>
    <row r="45" spans="1:5" x14ac:dyDescent="0.2">
      <c r="A45" s="35">
        <v>45464</v>
      </c>
      <c r="B45" s="43">
        <v>4297.5</v>
      </c>
      <c r="C45" s="37">
        <v>2.2200000000000001E-2</v>
      </c>
    </row>
    <row r="46" spans="1:5" x14ac:dyDescent="0.2">
      <c r="A46" s="35">
        <v>45433</v>
      </c>
      <c r="B46" s="43">
        <v>4204.1099999999997</v>
      </c>
      <c r="C46" s="37">
        <v>5.4999999999999997E-3</v>
      </c>
    </row>
    <row r="47" spans="1:5" x14ac:dyDescent="0.2">
      <c r="A47" s="35">
        <v>45403</v>
      </c>
      <c r="B47" s="43">
        <v>4181.17</v>
      </c>
      <c r="C47" s="37">
        <v>5.2400000000000002E-2</v>
      </c>
    </row>
    <row r="48" spans="1:5" x14ac:dyDescent="0.2">
      <c r="A48" s="35">
        <v>45372</v>
      </c>
      <c r="B48" s="43">
        <v>3972.89</v>
      </c>
      <c r="C48" s="37">
        <v>4.24E-2</v>
      </c>
    </row>
    <row r="49" spans="1:5" x14ac:dyDescent="0.2">
      <c r="A49" s="35">
        <v>45343</v>
      </c>
      <c r="B49" s="43">
        <v>3811.15</v>
      </c>
      <c r="C49" s="37">
        <v>2.6100000000000002E-2</v>
      </c>
    </row>
    <row r="50" spans="1:5" x14ac:dyDescent="0.2">
      <c r="A50" s="35">
        <v>45312</v>
      </c>
      <c r="B50" s="43">
        <v>3714.24</v>
      </c>
      <c r="C50" s="37">
        <v>-1.11E-2</v>
      </c>
    </row>
    <row r="51" spans="1:5" x14ac:dyDescent="0.2">
      <c r="A51" s="35">
        <v>45646</v>
      </c>
      <c r="B51" s="43">
        <v>3756.07</v>
      </c>
      <c r="C51" s="37">
        <v>3.7100000000000001E-2</v>
      </c>
      <c r="D51" s="5">
        <f>+B51/B63-1</f>
        <v>0.16258921994069531</v>
      </c>
      <c r="E51">
        <v>2020</v>
      </c>
    </row>
    <row r="52" spans="1:5" x14ac:dyDescent="0.2">
      <c r="A52" s="35">
        <v>45616</v>
      </c>
      <c r="B52" s="43">
        <v>3621.63</v>
      </c>
      <c r="C52" s="37">
        <v>0.1075</v>
      </c>
    </row>
    <row r="53" spans="1:5" x14ac:dyDescent="0.2">
      <c r="A53" s="35">
        <v>45585</v>
      </c>
      <c r="B53" s="43">
        <v>3269.96</v>
      </c>
      <c r="C53" s="37">
        <v>-2.7699999999999999E-2</v>
      </c>
    </row>
    <row r="54" spans="1:5" x14ac:dyDescent="0.2">
      <c r="A54" s="35">
        <v>45555</v>
      </c>
      <c r="B54" s="43">
        <v>3363</v>
      </c>
      <c r="C54" s="37">
        <v>-3.9199999999999999E-2</v>
      </c>
    </row>
    <row r="55" spans="1:5" x14ac:dyDescent="0.2">
      <c r="A55" s="35">
        <v>45524</v>
      </c>
      <c r="B55" s="43">
        <v>3500.31</v>
      </c>
      <c r="C55" s="37">
        <v>7.0099999999999996E-2</v>
      </c>
    </row>
    <row r="56" spans="1:5" x14ac:dyDescent="0.2">
      <c r="A56" s="35">
        <v>45493</v>
      </c>
      <c r="B56" s="43">
        <v>3271.12</v>
      </c>
      <c r="C56" s="37">
        <v>5.5100000000000003E-2</v>
      </c>
    </row>
    <row r="57" spans="1:5" x14ac:dyDescent="0.2">
      <c r="A57" s="35">
        <v>45463</v>
      </c>
      <c r="B57" s="43">
        <v>3100.29</v>
      </c>
      <c r="C57" s="37">
        <v>1.84E-2</v>
      </c>
    </row>
    <row r="58" spans="1:5" x14ac:dyDescent="0.2">
      <c r="A58" s="35">
        <v>45432</v>
      </c>
      <c r="B58" s="43">
        <v>3044.31</v>
      </c>
      <c r="C58" s="37">
        <v>4.53E-2</v>
      </c>
    </row>
    <row r="59" spans="1:5" x14ac:dyDescent="0.2">
      <c r="A59" s="35">
        <v>45402</v>
      </c>
      <c r="B59" s="43">
        <v>2912.43</v>
      </c>
      <c r="C59" s="37">
        <v>0.1268</v>
      </c>
    </row>
    <row r="60" spans="1:5" x14ac:dyDescent="0.2">
      <c r="A60" s="35">
        <v>45371</v>
      </c>
      <c r="B60" s="43">
        <v>2584.59</v>
      </c>
      <c r="C60" s="37">
        <v>-0.12509999999999999</v>
      </c>
    </row>
    <row r="61" spans="1:5" x14ac:dyDescent="0.2">
      <c r="A61" s="35">
        <v>45342</v>
      </c>
      <c r="B61" s="43">
        <v>2954.22</v>
      </c>
      <c r="C61" s="37">
        <v>-8.4099999999999994E-2</v>
      </c>
    </row>
    <row r="62" spans="1:5" x14ac:dyDescent="0.2">
      <c r="A62" s="35">
        <v>45311</v>
      </c>
      <c r="B62" s="43">
        <v>3225.52</v>
      </c>
      <c r="C62" s="37">
        <v>-1.6000000000000001E-3</v>
      </c>
    </row>
    <row r="63" spans="1:5" x14ac:dyDescent="0.2">
      <c r="A63" s="35">
        <v>45645</v>
      </c>
      <c r="B63" s="43">
        <v>3230.78</v>
      </c>
      <c r="C63" s="37">
        <v>2.86E-2</v>
      </c>
      <c r="D63" s="5">
        <f>+B63/B75-1</f>
        <v>0.28878074077028959</v>
      </c>
      <c r="E63">
        <v>2019</v>
      </c>
    </row>
    <row r="64" spans="1:5" x14ac:dyDescent="0.2">
      <c r="A64" s="35">
        <v>45615</v>
      </c>
      <c r="B64" s="43">
        <v>3140.98</v>
      </c>
      <c r="C64" s="37">
        <v>3.4000000000000002E-2</v>
      </c>
    </row>
    <row r="65" spans="1:5" x14ac:dyDescent="0.2">
      <c r="A65" s="35">
        <v>45584</v>
      </c>
      <c r="B65" s="43">
        <v>3037.56</v>
      </c>
      <c r="C65" s="37">
        <v>2.0400000000000001E-2</v>
      </c>
    </row>
    <row r="66" spans="1:5" x14ac:dyDescent="0.2">
      <c r="A66" s="35">
        <v>45554</v>
      </c>
      <c r="B66" s="43">
        <v>2976.74</v>
      </c>
      <c r="C66" s="37">
        <v>1.72E-2</v>
      </c>
    </row>
    <row r="67" spans="1:5" x14ac:dyDescent="0.2">
      <c r="A67" s="35">
        <v>45523</v>
      </c>
      <c r="B67" s="43">
        <v>2926.46</v>
      </c>
      <c r="C67" s="37">
        <v>-1.8100000000000002E-2</v>
      </c>
    </row>
    <row r="68" spans="1:5" x14ac:dyDescent="0.2">
      <c r="A68" s="35">
        <v>45492</v>
      </c>
      <c r="B68" s="43">
        <v>2980.38</v>
      </c>
      <c r="C68" s="37">
        <v>1.3100000000000001E-2</v>
      </c>
    </row>
    <row r="69" spans="1:5" x14ac:dyDescent="0.2">
      <c r="A69" s="35">
        <v>45462</v>
      </c>
      <c r="B69" s="43">
        <v>2941.76</v>
      </c>
      <c r="C69" s="37">
        <v>6.8900000000000003E-2</v>
      </c>
    </row>
    <row r="70" spans="1:5" x14ac:dyDescent="0.2">
      <c r="A70" s="35">
        <v>45431</v>
      </c>
      <c r="B70" s="43">
        <v>2752.06</v>
      </c>
      <c r="C70" s="37">
        <v>-6.5799999999999997E-2</v>
      </c>
    </row>
    <row r="71" spans="1:5" x14ac:dyDescent="0.2">
      <c r="A71" s="35">
        <v>45401</v>
      </c>
      <c r="B71" s="43">
        <v>2945.83</v>
      </c>
      <c r="C71" s="37">
        <v>3.9300000000000002E-2</v>
      </c>
    </row>
    <row r="72" spans="1:5" x14ac:dyDescent="0.2">
      <c r="A72" s="35">
        <v>45370</v>
      </c>
      <c r="B72" s="43">
        <v>2834.4</v>
      </c>
      <c r="C72" s="37">
        <v>1.7899999999999999E-2</v>
      </c>
    </row>
    <row r="73" spans="1:5" x14ac:dyDescent="0.2">
      <c r="A73" s="35">
        <v>45341</v>
      </c>
      <c r="B73" s="43">
        <v>2784.49</v>
      </c>
      <c r="C73" s="37">
        <v>2.9700000000000001E-2</v>
      </c>
    </row>
    <row r="74" spans="1:5" x14ac:dyDescent="0.2">
      <c r="A74" s="35">
        <v>45310</v>
      </c>
      <c r="B74" s="43">
        <v>2704.1</v>
      </c>
      <c r="C74" s="37">
        <v>7.8700000000000006E-2</v>
      </c>
    </row>
    <row r="75" spans="1:5" x14ac:dyDescent="0.2">
      <c r="A75" s="35">
        <v>45644</v>
      </c>
      <c r="B75" s="43">
        <v>2506.85</v>
      </c>
      <c r="C75" s="37">
        <v>-9.1800000000000007E-2</v>
      </c>
      <c r="D75" s="5">
        <f>+B75/B87-1</f>
        <v>-6.2372597349650949E-2</v>
      </c>
      <c r="E75">
        <v>2018</v>
      </c>
    </row>
    <row r="76" spans="1:5" x14ac:dyDescent="0.2">
      <c r="A76" s="35">
        <v>45614</v>
      </c>
      <c r="B76" s="43">
        <v>2760.17</v>
      </c>
      <c r="C76" s="37">
        <v>1.7899999999999999E-2</v>
      </c>
    </row>
    <row r="77" spans="1:5" x14ac:dyDescent="0.2">
      <c r="A77" s="35">
        <v>45583</v>
      </c>
      <c r="B77" s="43">
        <v>2711.74</v>
      </c>
      <c r="C77" s="37">
        <v>-6.9400000000000003E-2</v>
      </c>
    </row>
    <row r="78" spans="1:5" x14ac:dyDescent="0.2">
      <c r="A78" s="35">
        <v>45553</v>
      </c>
      <c r="B78" s="43">
        <v>2913.98</v>
      </c>
      <c r="C78" s="37">
        <v>4.3E-3</v>
      </c>
    </row>
    <row r="79" spans="1:5" x14ac:dyDescent="0.2">
      <c r="A79" s="35">
        <v>45522</v>
      </c>
      <c r="B79" s="43">
        <v>2901.52</v>
      </c>
      <c r="C79" s="37">
        <v>3.0300000000000001E-2</v>
      </c>
    </row>
    <row r="80" spans="1:5" x14ac:dyDescent="0.2">
      <c r="A80" s="35">
        <v>45491</v>
      </c>
      <c r="B80" s="43">
        <v>2816.29</v>
      </c>
      <c r="C80" s="37">
        <v>3.5999999999999997E-2</v>
      </c>
    </row>
    <row r="81" spans="1:5" x14ac:dyDescent="0.2">
      <c r="A81" s="35">
        <v>45461</v>
      </c>
      <c r="B81" s="43">
        <v>2718.37</v>
      </c>
      <c r="C81" s="37">
        <v>4.7999999999999996E-3</v>
      </c>
    </row>
    <row r="82" spans="1:5" x14ac:dyDescent="0.2">
      <c r="A82" s="35">
        <v>45430</v>
      </c>
      <c r="B82" s="43">
        <v>2705.27</v>
      </c>
      <c r="C82" s="37">
        <v>2.1600000000000001E-2</v>
      </c>
    </row>
    <row r="83" spans="1:5" x14ac:dyDescent="0.2">
      <c r="A83" s="35">
        <v>45400</v>
      </c>
      <c r="B83" s="43">
        <v>2648.05</v>
      </c>
      <c r="C83" s="37">
        <v>2.7000000000000001E-3</v>
      </c>
    </row>
    <row r="84" spans="1:5" x14ac:dyDescent="0.2">
      <c r="A84" s="35">
        <v>45369</v>
      </c>
      <c r="B84" s="43">
        <v>2640.87</v>
      </c>
      <c r="C84" s="37">
        <v>-2.69E-2</v>
      </c>
    </row>
    <row r="85" spans="1:5" x14ac:dyDescent="0.2">
      <c r="A85" s="35">
        <v>45340</v>
      </c>
      <c r="B85" s="43">
        <v>2713.83</v>
      </c>
      <c r="C85" s="37">
        <v>-3.8899999999999997E-2</v>
      </c>
    </row>
    <row r="86" spans="1:5" x14ac:dyDescent="0.2">
      <c r="A86" s="35">
        <v>45309</v>
      </c>
      <c r="B86" s="43">
        <v>2823.81</v>
      </c>
      <c r="C86" s="37">
        <v>5.62E-2</v>
      </c>
    </row>
    <row r="87" spans="1:5" x14ac:dyDescent="0.2">
      <c r="A87" s="35">
        <v>45643</v>
      </c>
      <c r="B87" s="43">
        <v>2673.61</v>
      </c>
      <c r="C87" s="37">
        <v>9.7999999999999997E-3</v>
      </c>
      <c r="D87" s="5">
        <f>+B87/B99-1</f>
        <v>0.19419964892376829</v>
      </c>
      <c r="E87">
        <v>2017</v>
      </c>
    </row>
    <row r="88" spans="1:5" x14ac:dyDescent="0.2">
      <c r="A88" s="35">
        <v>45613</v>
      </c>
      <c r="B88" s="43">
        <v>2647.58</v>
      </c>
      <c r="C88" s="37">
        <v>2.81E-2</v>
      </c>
    </row>
    <row r="89" spans="1:5" x14ac:dyDescent="0.2">
      <c r="A89" s="35">
        <v>45582</v>
      </c>
      <c r="B89" s="43">
        <v>2575.2600000000002</v>
      </c>
      <c r="C89" s="37">
        <v>2.2200000000000001E-2</v>
      </c>
    </row>
    <row r="90" spans="1:5" x14ac:dyDescent="0.2">
      <c r="A90" s="35">
        <v>45552</v>
      </c>
      <c r="B90" s="43">
        <v>2519.36</v>
      </c>
      <c r="C90" s="37">
        <v>1.9300000000000001E-2</v>
      </c>
    </row>
    <row r="91" spans="1:5" x14ac:dyDescent="0.2">
      <c r="A91" s="35">
        <v>45521</v>
      </c>
      <c r="B91" s="43">
        <v>2471.65</v>
      </c>
      <c r="C91" s="37">
        <v>5.0000000000000001E-4</v>
      </c>
    </row>
    <row r="92" spans="1:5" x14ac:dyDescent="0.2">
      <c r="A92" s="35">
        <v>45490</v>
      </c>
      <c r="B92" s="43">
        <v>2470.3000000000002</v>
      </c>
      <c r="C92" s="37">
        <v>1.9300000000000001E-2</v>
      </c>
    </row>
    <row r="93" spans="1:5" x14ac:dyDescent="0.2">
      <c r="A93" s="35">
        <v>45460</v>
      </c>
      <c r="B93" s="43">
        <v>2423.41</v>
      </c>
      <c r="C93" s="37">
        <v>4.7999999999999996E-3</v>
      </c>
    </row>
    <row r="94" spans="1:5" x14ac:dyDescent="0.2">
      <c r="A94" s="35">
        <v>45429</v>
      </c>
      <c r="B94" s="43">
        <v>2411.8000000000002</v>
      </c>
      <c r="C94" s="37">
        <v>1.1599999999999999E-2</v>
      </c>
    </row>
    <row r="95" spans="1:5" x14ac:dyDescent="0.2">
      <c r="A95" s="35">
        <v>45399</v>
      </c>
      <c r="B95" s="43">
        <v>2384.1999999999998</v>
      </c>
      <c r="C95" s="37">
        <v>9.1000000000000004E-3</v>
      </c>
    </row>
    <row r="96" spans="1:5" x14ac:dyDescent="0.2">
      <c r="A96" s="35">
        <v>45368</v>
      </c>
      <c r="B96" s="43">
        <v>2362.7199999999998</v>
      </c>
      <c r="C96" s="37">
        <v>-4.0000000000000002E-4</v>
      </c>
    </row>
    <row r="97" spans="1:5" x14ac:dyDescent="0.2">
      <c r="A97" s="35">
        <v>45339</v>
      </c>
      <c r="B97" s="43">
        <v>2363.64</v>
      </c>
      <c r="C97" s="37">
        <v>3.7199999999999997E-2</v>
      </c>
    </row>
    <row r="98" spans="1:5" x14ac:dyDescent="0.2">
      <c r="A98" s="35">
        <v>45308</v>
      </c>
      <c r="B98" s="43">
        <v>2278.87</v>
      </c>
      <c r="C98" s="37">
        <v>1.7899999999999999E-2</v>
      </c>
    </row>
    <row r="99" spans="1:5" x14ac:dyDescent="0.2">
      <c r="A99" s="35">
        <v>45642</v>
      </c>
      <c r="B99" s="43">
        <v>2238.83</v>
      </c>
      <c r="C99" s="37">
        <v>1.8200000000000001E-2</v>
      </c>
      <c r="D99" s="5">
        <f>+B99/B111-1</f>
        <v>9.5350157049619799E-2</v>
      </c>
      <c r="E99">
        <v>2016</v>
      </c>
    </row>
    <row r="100" spans="1:5" x14ac:dyDescent="0.2">
      <c r="A100" s="35">
        <v>45612</v>
      </c>
      <c r="B100" s="43">
        <v>2198.81</v>
      </c>
      <c r="C100" s="37">
        <v>3.4200000000000001E-2</v>
      </c>
    </row>
    <row r="101" spans="1:5" x14ac:dyDescent="0.2">
      <c r="A101" s="35">
        <v>45581</v>
      </c>
      <c r="B101" s="43">
        <v>2126.15</v>
      </c>
      <c r="C101" s="37">
        <v>-1.9400000000000001E-2</v>
      </c>
    </row>
    <row r="102" spans="1:5" x14ac:dyDescent="0.2">
      <c r="A102" s="35">
        <v>45551</v>
      </c>
      <c r="B102" s="43">
        <v>2168.27</v>
      </c>
      <c r="C102" s="37">
        <v>-1.1999999999999999E-3</v>
      </c>
    </row>
    <row r="103" spans="1:5" x14ac:dyDescent="0.2">
      <c r="A103" s="35">
        <v>45520</v>
      </c>
      <c r="B103" s="43">
        <v>2170.9499999999998</v>
      </c>
      <c r="C103" s="37">
        <v>-1.1999999999999999E-3</v>
      </c>
    </row>
    <row r="104" spans="1:5" x14ac:dyDescent="0.2">
      <c r="A104" s="35">
        <v>45489</v>
      </c>
      <c r="B104" s="43">
        <v>2173.6</v>
      </c>
      <c r="C104" s="37">
        <v>3.56E-2</v>
      </c>
    </row>
    <row r="105" spans="1:5" x14ac:dyDescent="0.2">
      <c r="A105" s="35">
        <v>45459</v>
      </c>
      <c r="B105" s="43">
        <v>2098.86</v>
      </c>
      <c r="C105" s="37">
        <v>8.9999999999999998E-4</v>
      </c>
    </row>
    <row r="106" spans="1:5" x14ac:dyDescent="0.2">
      <c r="A106" s="35">
        <v>45428</v>
      </c>
      <c r="B106" s="43">
        <v>2096.96</v>
      </c>
      <c r="C106" s="37">
        <v>1.5299999999999999E-2</v>
      </c>
    </row>
    <row r="107" spans="1:5" x14ac:dyDescent="0.2">
      <c r="A107" s="35">
        <v>45398</v>
      </c>
      <c r="B107" s="43">
        <v>2065.3000000000002</v>
      </c>
      <c r="C107" s="37">
        <v>2.7000000000000001E-3</v>
      </c>
    </row>
    <row r="108" spans="1:5" x14ac:dyDescent="0.2">
      <c r="A108" s="35">
        <v>45367</v>
      </c>
      <c r="B108" s="43">
        <v>2059.7399999999998</v>
      </c>
      <c r="C108" s="37">
        <v>6.6000000000000003E-2</v>
      </c>
    </row>
    <row r="109" spans="1:5" x14ac:dyDescent="0.2">
      <c r="A109" s="35">
        <v>45338</v>
      </c>
      <c r="B109" s="43">
        <v>1932.23</v>
      </c>
      <c r="C109" s="37">
        <v>-4.1000000000000003E-3</v>
      </c>
    </row>
    <row r="110" spans="1:5" x14ac:dyDescent="0.2">
      <c r="A110" s="35">
        <v>45307</v>
      </c>
      <c r="B110" s="43">
        <v>1940.24</v>
      </c>
      <c r="C110" s="37">
        <v>-5.0700000000000002E-2</v>
      </c>
    </row>
    <row r="111" spans="1:5" x14ac:dyDescent="0.2">
      <c r="A111" s="35">
        <v>45641</v>
      </c>
      <c r="B111" s="43">
        <v>2043.94</v>
      </c>
      <c r="C111" s="37">
        <v>-1.7500000000000002E-2</v>
      </c>
      <c r="D111" s="5">
        <f>+B111/B123-1</f>
        <v>-7.26601583369757E-3</v>
      </c>
      <c r="E111">
        <v>2015</v>
      </c>
    </row>
    <row r="112" spans="1:5" x14ac:dyDescent="0.2">
      <c r="A112" s="35">
        <v>45611</v>
      </c>
      <c r="B112" s="43">
        <v>2080.41</v>
      </c>
      <c r="C112" s="37">
        <v>5.0000000000000001E-4</v>
      </c>
    </row>
    <row r="113" spans="1:5" x14ac:dyDescent="0.2">
      <c r="A113" s="35">
        <v>45580</v>
      </c>
      <c r="B113" s="43">
        <v>2079.36</v>
      </c>
      <c r="C113" s="37">
        <v>8.3000000000000004E-2</v>
      </c>
    </row>
    <row r="114" spans="1:5" x14ac:dyDescent="0.2">
      <c r="A114" s="35">
        <v>45550</v>
      </c>
      <c r="B114" s="43">
        <v>1920.03</v>
      </c>
      <c r="C114" s="37">
        <v>-2.64E-2</v>
      </c>
    </row>
    <row r="115" spans="1:5" x14ac:dyDescent="0.2">
      <c r="A115" s="35">
        <v>45519</v>
      </c>
      <c r="B115" s="43">
        <v>1972.18</v>
      </c>
      <c r="C115" s="37">
        <v>-6.2600000000000003E-2</v>
      </c>
    </row>
    <row r="116" spans="1:5" x14ac:dyDescent="0.2">
      <c r="A116" s="35">
        <v>45488</v>
      </c>
      <c r="B116" s="43">
        <v>2103.84</v>
      </c>
      <c r="C116" s="37">
        <v>1.9699999999999999E-2</v>
      </c>
    </row>
    <row r="117" spans="1:5" x14ac:dyDescent="0.2">
      <c r="A117" s="35">
        <v>45458</v>
      </c>
      <c r="B117" s="43">
        <v>2063.11</v>
      </c>
      <c r="C117" s="37">
        <v>-2.1000000000000001E-2</v>
      </c>
    </row>
    <row r="118" spans="1:5" x14ac:dyDescent="0.2">
      <c r="A118" s="35">
        <v>45427</v>
      </c>
      <c r="B118" s="43">
        <v>2107.39</v>
      </c>
      <c r="C118" s="37">
        <v>1.0500000000000001E-2</v>
      </c>
    </row>
    <row r="119" spans="1:5" x14ac:dyDescent="0.2">
      <c r="A119" s="35">
        <v>45397</v>
      </c>
      <c r="B119" s="43">
        <v>2085.5100000000002</v>
      </c>
      <c r="C119" s="37">
        <v>8.5000000000000006E-3</v>
      </c>
    </row>
    <row r="120" spans="1:5" x14ac:dyDescent="0.2">
      <c r="A120" s="35">
        <v>45366</v>
      </c>
      <c r="B120" s="43">
        <v>2067.89</v>
      </c>
      <c r="C120" s="37">
        <v>-1.7399999999999999E-2</v>
      </c>
    </row>
    <row r="121" spans="1:5" x14ac:dyDescent="0.2">
      <c r="A121" s="35">
        <v>45337</v>
      </c>
      <c r="B121" s="43">
        <v>2104.5</v>
      </c>
      <c r="C121" s="37">
        <v>5.4899999999999997E-2</v>
      </c>
    </row>
    <row r="122" spans="1:5" x14ac:dyDescent="0.2">
      <c r="A122" s="35">
        <v>45306</v>
      </c>
      <c r="B122" s="43">
        <v>1994.99</v>
      </c>
      <c r="C122" s="37">
        <v>-3.1E-2</v>
      </c>
    </row>
    <row r="123" spans="1:5" x14ac:dyDescent="0.2">
      <c r="A123" s="35">
        <v>45640</v>
      </c>
      <c r="B123" s="43">
        <v>2058.9</v>
      </c>
      <c r="C123" s="37">
        <v>-4.1999999999999997E-3</v>
      </c>
      <c r="D123" s="5">
        <f>+B123/B135-1</f>
        <v>0.11388227656351435</v>
      </c>
      <c r="E123">
        <v>2014</v>
      </c>
    </row>
    <row r="124" spans="1:5" x14ac:dyDescent="0.2">
      <c r="A124" s="35">
        <v>45610</v>
      </c>
      <c r="B124" s="43">
        <v>2067.56</v>
      </c>
      <c r="C124" s="37">
        <v>2.4500000000000001E-2</v>
      </c>
    </row>
    <row r="125" spans="1:5" x14ac:dyDescent="0.2">
      <c r="A125" s="35">
        <v>45579</v>
      </c>
      <c r="B125" s="43">
        <v>2018.05</v>
      </c>
      <c r="C125" s="37">
        <v>2.3199999999999998E-2</v>
      </c>
    </row>
    <row r="126" spans="1:5" x14ac:dyDescent="0.2">
      <c r="A126" s="35">
        <v>45549</v>
      </c>
      <c r="B126" s="43">
        <v>1972.29</v>
      </c>
      <c r="C126" s="37">
        <v>-1.55E-2</v>
      </c>
    </row>
    <row r="127" spans="1:5" x14ac:dyDescent="0.2">
      <c r="A127" s="35">
        <v>45518</v>
      </c>
      <c r="B127" s="43">
        <v>2003.37</v>
      </c>
      <c r="C127" s="37">
        <v>3.7699999999999997E-2</v>
      </c>
    </row>
    <row r="128" spans="1:5" x14ac:dyDescent="0.2">
      <c r="A128" s="35">
        <v>45487</v>
      </c>
      <c r="B128" s="43">
        <v>1930.67</v>
      </c>
      <c r="C128" s="37">
        <v>-1.5100000000000001E-2</v>
      </c>
    </row>
    <row r="129" spans="1:5" x14ac:dyDescent="0.2">
      <c r="A129" s="35">
        <v>45457</v>
      </c>
      <c r="B129" s="43">
        <v>1960.23</v>
      </c>
      <c r="C129" s="37">
        <v>1.9099999999999999E-2</v>
      </c>
    </row>
    <row r="130" spans="1:5" x14ac:dyDescent="0.2">
      <c r="A130" s="35">
        <v>45426</v>
      </c>
      <c r="B130" s="43">
        <v>1923.57</v>
      </c>
      <c r="C130" s="37">
        <v>2.1000000000000001E-2</v>
      </c>
    </row>
    <row r="131" spans="1:5" x14ac:dyDescent="0.2">
      <c r="A131" s="35">
        <v>45396</v>
      </c>
      <c r="B131" s="43">
        <v>1883.95</v>
      </c>
      <c r="C131" s="37">
        <v>6.1999999999999998E-3</v>
      </c>
    </row>
    <row r="132" spans="1:5" x14ac:dyDescent="0.2">
      <c r="A132" s="35">
        <v>45365</v>
      </c>
      <c r="B132" s="43">
        <v>1872.34</v>
      </c>
      <c r="C132" s="37">
        <v>6.8999999999999999E-3</v>
      </c>
    </row>
    <row r="133" spans="1:5" x14ac:dyDescent="0.2">
      <c r="A133" s="35">
        <v>45336</v>
      </c>
      <c r="B133" s="43">
        <v>1859.45</v>
      </c>
      <c r="C133" s="37">
        <v>4.3099999999999999E-2</v>
      </c>
    </row>
    <row r="134" spans="1:5" x14ac:dyDescent="0.2">
      <c r="A134" s="35">
        <v>45305</v>
      </c>
      <c r="B134" s="43">
        <v>1782.6</v>
      </c>
      <c r="C134" s="37">
        <v>-3.56E-2</v>
      </c>
    </row>
    <row r="135" spans="1:5" x14ac:dyDescent="0.2">
      <c r="A135" s="35">
        <v>45639</v>
      </c>
      <c r="B135" s="43">
        <v>1848.4</v>
      </c>
      <c r="C135" s="37">
        <v>2.3599999999999999E-2</v>
      </c>
      <c r="D135" s="5">
        <f>+B135/B147-1</f>
        <v>0.2960314121441594</v>
      </c>
      <c r="E135">
        <v>2013</v>
      </c>
    </row>
    <row r="136" spans="1:5" x14ac:dyDescent="0.2">
      <c r="A136" s="35">
        <v>45609</v>
      </c>
      <c r="B136" s="43">
        <v>1805.8</v>
      </c>
      <c r="C136" s="37">
        <v>2.81E-2</v>
      </c>
    </row>
    <row r="137" spans="1:5" x14ac:dyDescent="0.2">
      <c r="A137" s="35">
        <v>45578</v>
      </c>
      <c r="B137" s="43">
        <v>1756.5</v>
      </c>
      <c r="C137" s="37">
        <v>4.4600000000000001E-2</v>
      </c>
    </row>
    <row r="138" spans="1:5" x14ac:dyDescent="0.2">
      <c r="A138" s="35">
        <v>45548</v>
      </c>
      <c r="B138" s="43">
        <v>1681.5</v>
      </c>
      <c r="C138" s="37">
        <v>2.9700000000000001E-2</v>
      </c>
    </row>
    <row r="139" spans="1:5" x14ac:dyDescent="0.2">
      <c r="A139" s="35">
        <v>45517</v>
      </c>
      <c r="B139" s="43">
        <v>1633</v>
      </c>
      <c r="C139" s="37">
        <v>-3.1300000000000001E-2</v>
      </c>
    </row>
    <row r="140" spans="1:5" x14ac:dyDescent="0.2">
      <c r="A140" s="35">
        <v>45486</v>
      </c>
      <c r="B140" s="43">
        <v>1685.7</v>
      </c>
      <c r="C140" s="37">
        <v>4.9399999999999999E-2</v>
      </c>
    </row>
    <row r="141" spans="1:5" x14ac:dyDescent="0.2">
      <c r="A141" s="35">
        <v>45456</v>
      </c>
      <c r="B141" s="43">
        <v>1606.3</v>
      </c>
      <c r="C141" s="37">
        <v>-1.4999999999999999E-2</v>
      </c>
    </row>
    <row r="142" spans="1:5" x14ac:dyDescent="0.2">
      <c r="A142" s="35">
        <v>45425</v>
      </c>
      <c r="B142" s="43">
        <v>1630.7</v>
      </c>
      <c r="C142" s="37">
        <v>2.07E-2</v>
      </c>
    </row>
    <row r="143" spans="1:5" x14ac:dyDescent="0.2">
      <c r="A143" s="35">
        <v>45395</v>
      </c>
      <c r="B143" s="43">
        <v>1597.6</v>
      </c>
      <c r="C143" s="37">
        <v>1.8100000000000002E-2</v>
      </c>
    </row>
    <row r="144" spans="1:5" x14ac:dyDescent="0.2">
      <c r="A144" s="35">
        <v>45364</v>
      </c>
      <c r="B144" s="43">
        <v>1569.2</v>
      </c>
      <c r="C144" s="37">
        <v>3.5999999999999997E-2</v>
      </c>
    </row>
    <row r="145" spans="1:5" x14ac:dyDescent="0.2">
      <c r="A145" s="35">
        <v>45335</v>
      </c>
      <c r="B145" s="43">
        <v>1514.7</v>
      </c>
      <c r="C145" s="37">
        <v>1.11E-2</v>
      </c>
    </row>
    <row r="146" spans="1:5" x14ac:dyDescent="0.2">
      <c r="A146" s="35">
        <v>45304</v>
      </c>
      <c r="B146" s="43">
        <v>1498.1</v>
      </c>
      <c r="C146" s="37">
        <v>5.04E-2</v>
      </c>
    </row>
    <row r="147" spans="1:5" x14ac:dyDescent="0.2">
      <c r="A147" s="35">
        <v>45638</v>
      </c>
      <c r="B147" s="43">
        <v>1426.2</v>
      </c>
      <c r="C147" s="37">
        <v>7.1000000000000004E-3</v>
      </c>
      <c r="D147" s="5">
        <f>+B147/B159-1</f>
        <v>0.13406488549618323</v>
      </c>
      <c r="E147">
        <v>2012</v>
      </c>
    </row>
    <row r="148" spans="1:5" x14ac:dyDescent="0.2">
      <c r="A148" s="35">
        <v>45608</v>
      </c>
      <c r="B148" s="43">
        <v>1416.2</v>
      </c>
      <c r="C148" s="37">
        <v>2.8E-3</v>
      </c>
    </row>
    <row r="149" spans="1:5" x14ac:dyDescent="0.2">
      <c r="A149" s="35">
        <v>45577</v>
      </c>
      <c r="B149" s="43">
        <v>1412.2</v>
      </c>
      <c r="C149" s="37">
        <v>-1.9800000000000002E-2</v>
      </c>
    </row>
    <row r="150" spans="1:5" x14ac:dyDescent="0.2">
      <c r="A150" s="35">
        <v>45547</v>
      </c>
      <c r="B150" s="43">
        <v>1440.7</v>
      </c>
      <c r="C150" s="37">
        <v>2.4199999999999999E-2</v>
      </c>
    </row>
    <row r="151" spans="1:5" x14ac:dyDescent="0.2">
      <c r="A151" s="35">
        <v>45516</v>
      </c>
      <c r="B151" s="43">
        <v>1406.6</v>
      </c>
      <c r="C151" s="37">
        <v>1.9800000000000002E-2</v>
      </c>
    </row>
    <row r="152" spans="1:5" x14ac:dyDescent="0.2">
      <c r="A152" s="35">
        <v>45485</v>
      </c>
      <c r="B152" s="43">
        <v>1379.3</v>
      </c>
      <c r="C152" s="37">
        <v>1.26E-2</v>
      </c>
    </row>
    <row r="153" spans="1:5" x14ac:dyDescent="0.2">
      <c r="A153" s="35">
        <v>45455</v>
      </c>
      <c r="B153" s="43">
        <v>1362.2</v>
      </c>
      <c r="C153" s="37">
        <v>3.9600000000000003E-2</v>
      </c>
    </row>
    <row r="154" spans="1:5" x14ac:dyDescent="0.2">
      <c r="A154" s="35">
        <v>45424</v>
      </c>
      <c r="B154" s="43">
        <v>1310.3</v>
      </c>
      <c r="C154" s="37">
        <v>-6.2700000000000006E-2</v>
      </c>
    </row>
    <row r="155" spans="1:5" x14ac:dyDescent="0.2">
      <c r="A155" s="35">
        <v>45394</v>
      </c>
      <c r="B155" s="43">
        <v>1397.9</v>
      </c>
      <c r="C155" s="37">
        <v>-7.4999999999999997E-3</v>
      </c>
    </row>
    <row r="156" spans="1:5" x14ac:dyDescent="0.2">
      <c r="A156" s="35">
        <v>45363</v>
      </c>
      <c r="B156" s="43">
        <v>1408.5</v>
      </c>
      <c r="C156" s="37">
        <v>3.1300000000000001E-2</v>
      </c>
    </row>
    <row r="157" spans="1:5" x14ac:dyDescent="0.2">
      <c r="A157" s="35">
        <v>45334</v>
      </c>
      <c r="B157" s="43">
        <v>1365.7</v>
      </c>
      <c r="C157" s="37">
        <v>4.0599999999999997E-2</v>
      </c>
    </row>
    <row r="158" spans="1:5" x14ac:dyDescent="0.2">
      <c r="A158" s="35">
        <v>45303</v>
      </c>
      <c r="B158" s="43">
        <v>1312.4</v>
      </c>
      <c r="C158" s="37">
        <v>4.36E-2</v>
      </c>
    </row>
    <row r="159" spans="1:5" x14ac:dyDescent="0.2">
      <c r="A159" s="35">
        <v>45637</v>
      </c>
      <c r="B159" s="43">
        <v>1257.5999999999999</v>
      </c>
      <c r="C159" s="37">
        <v>8.5000000000000006E-3</v>
      </c>
      <c r="D159" s="5">
        <f>+B159/B171-1</f>
        <v>0</v>
      </c>
      <c r="E159">
        <v>2011</v>
      </c>
    </row>
    <row r="160" spans="1:5" x14ac:dyDescent="0.2">
      <c r="A160" s="35">
        <v>45607</v>
      </c>
      <c r="B160" s="43">
        <v>1247</v>
      </c>
      <c r="C160" s="37">
        <v>-5.0000000000000001E-3</v>
      </c>
    </row>
    <row r="161" spans="1:5" x14ac:dyDescent="0.2">
      <c r="A161" s="35">
        <v>45576</v>
      </c>
      <c r="B161" s="43">
        <v>1253.3</v>
      </c>
      <c r="C161" s="37">
        <v>0.1077</v>
      </c>
    </row>
    <row r="162" spans="1:5" x14ac:dyDescent="0.2">
      <c r="A162" s="35">
        <v>45546</v>
      </c>
      <c r="B162" s="43">
        <v>1131.4000000000001</v>
      </c>
      <c r="C162" s="37">
        <v>-7.1800000000000003E-2</v>
      </c>
    </row>
    <row r="163" spans="1:5" x14ac:dyDescent="0.2">
      <c r="A163" s="35">
        <v>45515</v>
      </c>
      <c r="B163" s="43">
        <v>1218.9000000000001</v>
      </c>
      <c r="C163" s="37">
        <v>-5.6800000000000003E-2</v>
      </c>
    </row>
    <row r="164" spans="1:5" x14ac:dyDescent="0.2">
      <c r="A164" s="35">
        <v>45484</v>
      </c>
      <c r="B164" s="43">
        <v>1292.3</v>
      </c>
      <c r="C164" s="37">
        <v>-2.1399999999999999E-2</v>
      </c>
    </row>
    <row r="165" spans="1:5" x14ac:dyDescent="0.2">
      <c r="A165" s="35">
        <v>45454</v>
      </c>
      <c r="B165" s="43">
        <v>1320.6</v>
      </c>
      <c r="C165" s="37">
        <v>-1.83E-2</v>
      </c>
    </row>
    <row r="166" spans="1:5" x14ac:dyDescent="0.2">
      <c r="A166" s="35">
        <v>45423</v>
      </c>
      <c r="B166" s="43">
        <v>1345.2</v>
      </c>
      <c r="C166" s="37">
        <v>-1.35E-2</v>
      </c>
    </row>
    <row r="167" spans="1:5" x14ac:dyDescent="0.2">
      <c r="A167" s="35">
        <v>45393</v>
      </c>
      <c r="B167" s="43">
        <v>1363.6</v>
      </c>
      <c r="C167" s="37">
        <v>2.8500000000000001E-2</v>
      </c>
    </row>
    <row r="168" spans="1:5" x14ac:dyDescent="0.2">
      <c r="A168" s="35">
        <v>45362</v>
      </c>
      <c r="B168" s="43">
        <v>1325.8</v>
      </c>
      <c r="C168" s="37">
        <v>-1.1000000000000001E-3</v>
      </c>
    </row>
    <row r="169" spans="1:5" x14ac:dyDescent="0.2">
      <c r="A169" s="35">
        <v>45333</v>
      </c>
      <c r="B169" s="43">
        <v>1327.2</v>
      </c>
      <c r="C169" s="37">
        <v>3.2000000000000001E-2</v>
      </c>
    </row>
    <row r="170" spans="1:5" x14ac:dyDescent="0.2">
      <c r="A170" s="35">
        <v>45302</v>
      </c>
      <c r="B170" s="43">
        <v>1286.0999999999999</v>
      </c>
      <c r="C170" s="37">
        <v>2.2700000000000001E-2</v>
      </c>
    </row>
    <row r="171" spans="1:5" x14ac:dyDescent="0.2">
      <c r="A171" s="35">
        <v>45636</v>
      </c>
      <c r="B171" s="43">
        <v>1257.5999999999999</v>
      </c>
      <c r="C171" s="37">
        <v>6.5299999999999997E-2</v>
      </c>
      <c r="D171" s="5">
        <f>+B171/B183-1</f>
        <v>0.12779122948614474</v>
      </c>
      <c r="E171">
        <v>2010</v>
      </c>
    </row>
    <row r="172" spans="1:5" x14ac:dyDescent="0.2">
      <c r="A172" s="35">
        <v>45606</v>
      </c>
      <c r="B172" s="43">
        <v>1180.5</v>
      </c>
      <c r="C172" s="37">
        <v>-2.3999999999999998E-3</v>
      </c>
    </row>
    <row r="173" spans="1:5" x14ac:dyDescent="0.2">
      <c r="A173" s="35">
        <v>45575</v>
      </c>
      <c r="B173" s="43">
        <v>1183.3</v>
      </c>
      <c r="C173" s="37">
        <v>3.6900000000000002E-2</v>
      </c>
    </row>
    <row r="174" spans="1:5" x14ac:dyDescent="0.2">
      <c r="A174" s="35">
        <v>45545</v>
      </c>
      <c r="B174" s="43">
        <v>1141.2</v>
      </c>
      <c r="C174" s="37">
        <v>8.7599999999999997E-2</v>
      </c>
    </row>
    <row r="175" spans="1:5" x14ac:dyDescent="0.2">
      <c r="A175" s="35">
        <v>45514</v>
      </c>
      <c r="B175" s="43">
        <v>1049.3</v>
      </c>
      <c r="C175" s="37">
        <v>-4.7500000000000001E-2</v>
      </c>
    </row>
    <row r="176" spans="1:5" x14ac:dyDescent="0.2">
      <c r="A176" s="35">
        <v>45483</v>
      </c>
      <c r="B176" s="43">
        <v>1101.5999999999999</v>
      </c>
      <c r="C176" s="37">
        <v>6.88E-2</v>
      </c>
    </row>
    <row r="177" spans="1:5" x14ac:dyDescent="0.2">
      <c r="A177" s="35">
        <v>45453</v>
      </c>
      <c r="B177" s="43">
        <v>1030.7</v>
      </c>
      <c r="C177" s="37">
        <v>-5.3900000000000003E-2</v>
      </c>
    </row>
    <row r="178" spans="1:5" x14ac:dyDescent="0.2">
      <c r="A178" s="35">
        <v>45422</v>
      </c>
      <c r="B178" s="43">
        <v>1089.4000000000001</v>
      </c>
      <c r="C178" s="37">
        <v>-8.2000000000000003E-2</v>
      </c>
    </row>
    <row r="179" spans="1:5" x14ac:dyDescent="0.2">
      <c r="A179" s="35">
        <v>45392</v>
      </c>
      <c r="B179" s="43">
        <v>1186.7</v>
      </c>
      <c r="C179" s="37">
        <v>1.4800000000000001E-2</v>
      </c>
    </row>
    <row r="180" spans="1:5" x14ac:dyDescent="0.2">
      <c r="A180" s="35">
        <v>45361</v>
      </c>
      <c r="B180" s="43">
        <v>1169.4000000000001</v>
      </c>
      <c r="C180" s="37">
        <v>5.8799999999999998E-2</v>
      </c>
    </row>
    <row r="181" spans="1:5" x14ac:dyDescent="0.2">
      <c r="A181" s="35">
        <v>45332</v>
      </c>
      <c r="B181" s="43">
        <v>1104.5</v>
      </c>
      <c r="C181" s="37">
        <v>2.8500000000000001E-2</v>
      </c>
    </row>
    <row r="182" spans="1:5" x14ac:dyDescent="0.2">
      <c r="A182" s="35">
        <v>45301</v>
      </c>
      <c r="B182" s="43">
        <v>1073.9000000000001</v>
      </c>
      <c r="C182" s="37">
        <v>-3.6900000000000002E-2</v>
      </c>
    </row>
    <row r="183" spans="1:5" x14ac:dyDescent="0.2">
      <c r="A183" s="35">
        <v>45635</v>
      </c>
      <c r="B183" s="43">
        <v>1115.0999999999999</v>
      </c>
      <c r="C183" s="37">
        <v>1.78E-2</v>
      </c>
      <c r="D183" s="5">
        <f>+B183/B195-1</f>
        <v>0.23461027457927353</v>
      </c>
      <c r="E183">
        <v>2009</v>
      </c>
    </row>
    <row r="184" spans="1:5" x14ac:dyDescent="0.2">
      <c r="A184" s="35">
        <v>45605</v>
      </c>
      <c r="B184" s="43">
        <v>1095.5999999999999</v>
      </c>
      <c r="C184" s="37">
        <v>5.7299999999999997E-2</v>
      </c>
    </row>
    <row r="185" spans="1:5" x14ac:dyDescent="0.2">
      <c r="A185" s="35">
        <v>45574</v>
      </c>
      <c r="B185" s="43">
        <v>1036.2</v>
      </c>
      <c r="C185" s="37">
        <v>-1.9800000000000002E-2</v>
      </c>
    </row>
    <row r="186" spans="1:5" x14ac:dyDescent="0.2">
      <c r="A186" s="35">
        <v>45544</v>
      </c>
      <c r="B186" s="43">
        <v>1057.0999999999999</v>
      </c>
      <c r="C186" s="37">
        <v>3.5799999999999998E-2</v>
      </c>
    </row>
    <row r="187" spans="1:5" x14ac:dyDescent="0.2">
      <c r="A187" s="35">
        <v>45513</v>
      </c>
      <c r="B187" s="43">
        <v>1020.6</v>
      </c>
      <c r="C187" s="37">
        <v>3.3500000000000002E-2</v>
      </c>
    </row>
    <row r="188" spans="1:5" x14ac:dyDescent="0.2">
      <c r="A188" s="35">
        <v>45482</v>
      </c>
      <c r="B188" s="43">
        <v>987.5</v>
      </c>
      <c r="C188" s="37">
        <v>7.4200000000000002E-2</v>
      </c>
    </row>
    <row r="189" spans="1:5" x14ac:dyDescent="0.2">
      <c r="A189" s="35">
        <v>45452</v>
      </c>
      <c r="B189" s="43">
        <v>919.3</v>
      </c>
      <c r="C189" s="37">
        <v>2.0000000000000001E-4</v>
      </c>
    </row>
    <row r="190" spans="1:5" x14ac:dyDescent="0.2">
      <c r="A190" s="35">
        <v>45421</v>
      </c>
      <c r="B190" s="43">
        <v>919.1</v>
      </c>
      <c r="C190" s="37">
        <v>5.2999999999999999E-2</v>
      </c>
    </row>
    <row r="191" spans="1:5" x14ac:dyDescent="0.2">
      <c r="A191" s="35">
        <v>45391</v>
      </c>
      <c r="B191" s="43">
        <v>872.8</v>
      </c>
      <c r="C191" s="37">
        <v>9.3899999999999997E-2</v>
      </c>
    </row>
    <row r="192" spans="1:5" x14ac:dyDescent="0.2">
      <c r="A192" s="35">
        <v>45360</v>
      </c>
      <c r="B192" s="43">
        <v>797.9</v>
      </c>
      <c r="C192" s="37">
        <v>8.5400000000000004E-2</v>
      </c>
    </row>
    <row r="193" spans="1:5" x14ac:dyDescent="0.2">
      <c r="A193" s="35">
        <v>45331</v>
      </c>
      <c r="B193" s="43">
        <v>735.1</v>
      </c>
      <c r="C193" s="37">
        <v>-0.1099</v>
      </c>
    </row>
    <row r="194" spans="1:5" x14ac:dyDescent="0.2">
      <c r="A194" s="35">
        <v>45300</v>
      </c>
      <c r="B194" s="43">
        <v>825.9</v>
      </c>
      <c r="C194" s="37">
        <v>-8.5599999999999996E-2</v>
      </c>
    </row>
    <row r="195" spans="1:5" x14ac:dyDescent="0.2">
      <c r="A195" s="35">
        <v>45634</v>
      </c>
      <c r="B195" s="43">
        <v>903.2</v>
      </c>
      <c r="C195" s="37">
        <v>7.7999999999999996E-3</v>
      </c>
      <c r="D195" s="5">
        <f>+B195/B207-1</f>
        <v>-0.38490874421138654</v>
      </c>
      <c r="E195">
        <v>2008</v>
      </c>
    </row>
    <row r="196" spans="1:5" x14ac:dyDescent="0.2">
      <c r="A196" s="35">
        <v>45604</v>
      </c>
      <c r="B196" s="43">
        <v>896.2</v>
      </c>
      <c r="C196" s="37">
        <v>-7.4899999999999994E-2</v>
      </c>
    </row>
    <row r="197" spans="1:5" x14ac:dyDescent="0.2">
      <c r="A197" s="35">
        <v>45573</v>
      </c>
      <c r="B197" s="43">
        <v>968.8</v>
      </c>
      <c r="C197" s="37">
        <v>-0.1694</v>
      </c>
    </row>
    <row r="198" spans="1:5" x14ac:dyDescent="0.2">
      <c r="A198" s="35">
        <v>45543</v>
      </c>
      <c r="B198" s="43">
        <v>1166.4000000000001</v>
      </c>
      <c r="C198" s="37">
        <v>-9.0700000000000003E-2</v>
      </c>
    </row>
    <row r="199" spans="1:5" x14ac:dyDescent="0.2">
      <c r="A199" s="35">
        <v>45512</v>
      </c>
      <c r="B199" s="43">
        <v>1282.8</v>
      </c>
      <c r="C199" s="37">
        <v>1.2200000000000001E-2</v>
      </c>
    </row>
    <row r="200" spans="1:5" x14ac:dyDescent="0.2">
      <c r="A200" s="35">
        <v>45481</v>
      </c>
      <c r="B200" s="43">
        <v>1267.4000000000001</v>
      </c>
      <c r="C200" s="37">
        <v>-9.7999999999999997E-3</v>
      </c>
    </row>
    <row r="201" spans="1:5" x14ac:dyDescent="0.2">
      <c r="A201" s="35">
        <v>45451</v>
      </c>
      <c r="B201" s="43">
        <v>1280</v>
      </c>
      <c r="C201" s="37">
        <v>-8.5999999999999993E-2</v>
      </c>
    </row>
    <row r="202" spans="1:5" x14ac:dyDescent="0.2">
      <c r="A202" s="35">
        <v>45420</v>
      </c>
      <c r="B202" s="43">
        <v>1400.4</v>
      </c>
      <c r="C202" s="37">
        <v>1.0699999999999999E-2</v>
      </c>
    </row>
    <row r="203" spans="1:5" x14ac:dyDescent="0.2">
      <c r="A203" s="35">
        <v>45390</v>
      </c>
      <c r="B203" s="43">
        <v>1385.6</v>
      </c>
      <c r="C203" s="37">
        <v>4.7600000000000003E-2</v>
      </c>
    </row>
    <row r="204" spans="1:5" x14ac:dyDescent="0.2">
      <c r="A204" s="35">
        <v>45359</v>
      </c>
      <c r="B204" s="43">
        <v>1322.7</v>
      </c>
      <c r="C204" s="37">
        <v>-5.8999999999999999E-3</v>
      </c>
    </row>
    <row r="205" spans="1:5" x14ac:dyDescent="0.2">
      <c r="A205" s="35">
        <v>45330</v>
      </c>
      <c r="B205" s="43">
        <v>1330.6</v>
      </c>
      <c r="C205" s="37">
        <v>-3.4700000000000002E-2</v>
      </c>
    </row>
    <row r="206" spans="1:5" x14ac:dyDescent="0.2">
      <c r="A206" s="35">
        <v>45299</v>
      </c>
      <c r="B206" s="43">
        <v>1378.5</v>
      </c>
      <c r="C206" s="37">
        <v>-6.1199999999999997E-2</v>
      </c>
    </row>
    <row r="207" spans="1:5" x14ac:dyDescent="0.2">
      <c r="A207" s="35">
        <v>45633</v>
      </c>
      <c r="B207" s="43">
        <v>1468.4</v>
      </c>
      <c r="C207" s="37">
        <v>-8.6E-3</v>
      </c>
      <c r="D207" s="5">
        <f>+B207/B219-1</f>
        <v>3.5323979411972184E-2</v>
      </c>
      <c r="E207">
        <v>2007</v>
      </c>
    </row>
    <row r="208" spans="1:5" x14ac:dyDescent="0.2">
      <c r="A208" s="35">
        <v>45603</v>
      </c>
      <c r="B208" s="43">
        <v>1481.1</v>
      </c>
      <c r="C208" s="37">
        <v>-4.41E-2</v>
      </c>
    </row>
    <row r="209" spans="1:5" x14ac:dyDescent="0.2">
      <c r="A209" s="35">
        <v>45572</v>
      </c>
      <c r="B209" s="43">
        <v>1549.4</v>
      </c>
      <c r="C209" s="37">
        <v>1.4800000000000001E-2</v>
      </c>
    </row>
    <row r="210" spans="1:5" x14ac:dyDescent="0.2">
      <c r="A210" s="35">
        <v>45542</v>
      </c>
      <c r="B210" s="43">
        <v>1526.8</v>
      </c>
      <c r="C210" s="37">
        <v>3.5799999999999998E-2</v>
      </c>
    </row>
    <row r="211" spans="1:5" x14ac:dyDescent="0.2">
      <c r="A211" s="35">
        <v>45511</v>
      </c>
      <c r="B211" s="43">
        <v>1474</v>
      </c>
      <c r="C211" s="37">
        <v>1.2800000000000001E-2</v>
      </c>
    </row>
    <row r="212" spans="1:5" x14ac:dyDescent="0.2">
      <c r="A212" s="35">
        <v>45480</v>
      </c>
      <c r="B212" s="43">
        <v>1455.3</v>
      </c>
      <c r="C212" s="37">
        <v>-3.1899999999999998E-2</v>
      </c>
    </row>
    <row r="213" spans="1:5" x14ac:dyDescent="0.2">
      <c r="A213" s="35">
        <v>45450</v>
      </c>
      <c r="B213" s="43">
        <v>1503.3</v>
      </c>
      <c r="C213" s="37">
        <v>-1.78E-2</v>
      </c>
    </row>
    <row r="214" spans="1:5" x14ac:dyDescent="0.2">
      <c r="A214" s="35">
        <v>45419</v>
      </c>
      <c r="B214" s="43">
        <v>1530.6</v>
      </c>
      <c r="C214" s="37">
        <v>3.2500000000000001E-2</v>
      </c>
    </row>
    <row r="215" spans="1:5" x14ac:dyDescent="0.2">
      <c r="A215" s="35">
        <v>45389</v>
      </c>
      <c r="B215" s="43">
        <v>1482.4</v>
      </c>
      <c r="C215" s="37">
        <v>4.3299999999999998E-2</v>
      </c>
    </row>
    <row r="216" spans="1:5" x14ac:dyDescent="0.2">
      <c r="A216" s="35">
        <v>45358</v>
      </c>
      <c r="B216" s="43">
        <v>1420.9</v>
      </c>
      <c r="C216" s="37">
        <v>0.01</v>
      </c>
    </row>
    <row r="217" spans="1:5" x14ac:dyDescent="0.2">
      <c r="A217" s="35">
        <v>45329</v>
      </c>
      <c r="B217" s="43">
        <v>1406.8</v>
      </c>
      <c r="C217" s="37">
        <v>-2.18E-2</v>
      </c>
    </row>
    <row r="218" spans="1:5" x14ac:dyDescent="0.2">
      <c r="A218" s="35">
        <v>45298</v>
      </c>
      <c r="B218" s="43">
        <v>1438.2</v>
      </c>
      <c r="C218" s="37">
        <v>1.4E-2</v>
      </c>
    </row>
    <row r="219" spans="1:5" x14ac:dyDescent="0.2">
      <c r="A219" s="35">
        <v>45632</v>
      </c>
      <c r="B219" s="43">
        <v>1418.3</v>
      </c>
      <c r="C219" s="37">
        <v>1.26E-2</v>
      </c>
      <c r="D219" s="5">
        <f>+B219/B231-1</f>
        <v>0.1361852118881679</v>
      </c>
      <c r="E219">
        <v>2006</v>
      </c>
    </row>
    <row r="220" spans="1:5" x14ac:dyDescent="0.2">
      <c r="A220" s="35">
        <v>45602</v>
      </c>
      <c r="B220" s="43">
        <v>1400.6</v>
      </c>
      <c r="C220" s="37">
        <v>1.6500000000000001E-2</v>
      </c>
    </row>
    <row r="221" spans="1:5" x14ac:dyDescent="0.2">
      <c r="A221" s="35">
        <v>45571</v>
      </c>
      <c r="B221" s="43">
        <v>1377.9</v>
      </c>
      <c r="C221" s="37">
        <v>3.15E-2</v>
      </c>
    </row>
    <row r="222" spans="1:5" x14ac:dyDescent="0.2">
      <c r="A222" s="35">
        <v>45541</v>
      </c>
      <c r="B222" s="43">
        <v>1335.8</v>
      </c>
      <c r="C222" s="37">
        <v>2.4500000000000001E-2</v>
      </c>
    </row>
    <row r="223" spans="1:5" x14ac:dyDescent="0.2">
      <c r="A223" s="35">
        <v>45510</v>
      </c>
      <c r="B223" s="43">
        <v>1303.8</v>
      </c>
      <c r="C223" s="37">
        <v>2.12E-2</v>
      </c>
    </row>
    <row r="224" spans="1:5" x14ac:dyDescent="0.2">
      <c r="A224" s="35">
        <v>45479</v>
      </c>
      <c r="B224" s="43">
        <v>1276.7</v>
      </c>
      <c r="C224" s="37">
        <v>5.1000000000000004E-3</v>
      </c>
    </row>
    <row r="225" spans="1:5" x14ac:dyDescent="0.2">
      <c r="A225" s="35">
        <v>45449</v>
      </c>
      <c r="B225" s="43">
        <v>1270.2</v>
      </c>
      <c r="C225" s="37">
        <v>1E-4</v>
      </c>
    </row>
    <row r="226" spans="1:5" x14ac:dyDescent="0.2">
      <c r="A226" s="35">
        <v>45418</v>
      </c>
      <c r="B226" s="43">
        <v>1270.0999999999999</v>
      </c>
      <c r="C226" s="37">
        <v>-3.09E-2</v>
      </c>
    </row>
    <row r="227" spans="1:5" x14ac:dyDescent="0.2">
      <c r="A227" s="35">
        <v>45388</v>
      </c>
      <c r="B227" s="43">
        <v>1310.5999999999999</v>
      </c>
      <c r="C227" s="37">
        <v>1.2200000000000001E-2</v>
      </c>
    </row>
    <row r="228" spans="1:5" x14ac:dyDescent="0.2">
      <c r="A228" s="35">
        <v>45357</v>
      </c>
      <c r="B228" s="43">
        <v>1294.8</v>
      </c>
      <c r="C228" s="37">
        <v>1.0999999999999999E-2</v>
      </c>
    </row>
    <row r="229" spans="1:5" x14ac:dyDescent="0.2">
      <c r="A229" s="35">
        <v>45328</v>
      </c>
      <c r="B229" s="43">
        <v>1280.7</v>
      </c>
      <c r="C229" s="37">
        <v>5.0000000000000001E-4</v>
      </c>
    </row>
    <row r="230" spans="1:5" x14ac:dyDescent="0.2">
      <c r="A230" s="35">
        <v>45297</v>
      </c>
      <c r="B230" s="43">
        <v>1280.0999999999999</v>
      </c>
      <c r="C230" s="37">
        <v>2.5499999999999998E-2</v>
      </c>
    </row>
    <row r="231" spans="1:5" x14ac:dyDescent="0.2">
      <c r="A231" s="35">
        <v>45631</v>
      </c>
      <c r="B231" s="43">
        <v>1248.3</v>
      </c>
      <c r="C231" s="37">
        <v>-1E-3</v>
      </c>
      <c r="D231" s="5">
        <f>+B231/B243-1</f>
        <v>3.0035481475369163E-2</v>
      </c>
      <c r="E231">
        <v>2005</v>
      </c>
    </row>
    <row r="232" spans="1:5" x14ac:dyDescent="0.2">
      <c r="A232" s="35">
        <v>45601</v>
      </c>
      <c r="B232" s="43">
        <v>1249.5</v>
      </c>
      <c r="C232" s="37">
        <v>3.5200000000000002E-2</v>
      </c>
    </row>
    <row r="233" spans="1:5" x14ac:dyDescent="0.2">
      <c r="A233" s="35">
        <v>45570</v>
      </c>
      <c r="B233" s="43">
        <v>1207</v>
      </c>
      <c r="C233" s="37">
        <v>-1.77E-2</v>
      </c>
    </row>
    <row r="234" spans="1:5" x14ac:dyDescent="0.2">
      <c r="A234" s="35">
        <v>45540</v>
      </c>
      <c r="B234" s="43">
        <v>1228.8</v>
      </c>
      <c r="C234" s="37">
        <v>7.0000000000000001E-3</v>
      </c>
    </row>
    <row r="235" spans="1:5" x14ac:dyDescent="0.2">
      <c r="A235" s="35">
        <v>45509</v>
      </c>
      <c r="B235" s="43">
        <v>1220.3</v>
      </c>
      <c r="C235" s="37">
        <v>-1.1299999999999999E-2</v>
      </c>
    </row>
    <row r="236" spans="1:5" x14ac:dyDescent="0.2">
      <c r="A236" s="35">
        <v>45478</v>
      </c>
      <c r="B236" s="43">
        <v>1234.2</v>
      </c>
      <c r="C236" s="37">
        <v>3.5999999999999997E-2</v>
      </c>
    </row>
    <row r="237" spans="1:5" x14ac:dyDescent="0.2">
      <c r="A237" s="35">
        <v>45448</v>
      </c>
      <c r="B237" s="43">
        <v>1191.3</v>
      </c>
      <c r="C237" s="37">
        <v>-2.0000000000000001E-4</v>
      </c>
    </row>
    <row r="238" spans="1:5" x14ac:dyDescent="0.2">
      <c r="A238" s="35">
        <v>45417</v>
      </c>
      <c r="B238" s="43">
        <v>1191.5</v>
      </c>
      <c r="C238" s="37">
        <v>0.03</v>
      </c>
    </row>
    <row r="239" spans="1:5" x14ac:dyDescent="0.2">
      <c r="A239" s="35">
        <v>45387</v>
      </c>
      <c r="B239" s="43">
        <v>1156.8</v>
      </c>
      <c r="C239" s="37">
        <v>-2.0199999999999999E-2</v>
      </c>
    </row>
    <row r="240" spans="1:5" x14ac:dyDescent="0.2">
      <c r="A240" s="35">
        <v>45356</v>
      </c>
      <c r="B240" s="43">
        <v>1180.5999999999999</v>
      </c>
      <c r="C240" s="37">
        <v>-1.9099999999999999E-2</v>
      </c>
    </row>
    <row r="241" spans="1:5" x14ac:dyDescent="0.2">
      <c r="A241" s="35">
        <v>45327</v>
      </c>
      <c r="B241" s="43">
        <v>1203.5999999999999</v>
      </c>
      <c r="C241" s="37">
        <v>1.89E-2</v>
      </c>
    </row>
    <row r="242" spans="1:5" x14ac:dyDescent="0.2">
      <c r="A242" s="35">
        <v>45296</v>
      </c>
      <c r="B242" s="43">
        <v>1181.3</v>
      </c>
      <c r="C242" s="37">
        <v>-2.52E-2</v>
      </c>
    </row>
    <row r="243" spans="1:5" x14ac:dyDescent="0.2">
      <c r="A243" s="35">
        <v>45630</v>
      </c>
      <c r="B243" s="43">
        <v>1211.9000000000001</v>
      </c>
      <c r="C243" s="37">
        <v>3.2500000000000001E-2</v>
      </c>
      <c r="D243" s="5">
        <f>+B243/B255-1</f>
        <v>8.9936145336810824E-2</v>
      </c>
      <c r="E243">
        <v>2004</v>
      </c>
    </row>
    <row r="244" spans="1:5" x14ac:dyDescent="0.2">
      <c r="A244" s="35">
        <v>45600</v>
      </c>
      <c r="B244" s="43">
        <v>1173.8</v>
      </c>
      <c r="C244" s="37">
        <v>3.8600000000000002E-2</v>
      </c>
    </row>
    <row r="245" spans="1:5" x14ac:dyDescent="0.2">
      <c r="A245" s="35">
        <v>45569</v>
      </c>
      <c r="B245" s="43">
        <v>1130.2</v>
      </c>
      <c r="C245" s="37">
        <v>1.4E-2</v>
      </c>
    </row>
    <row r="246" spans="1:5" x14ac:dyDescent="0.2">
      <c r="A246" s="35">
        <v>45539</v>
      </c>
      <c r="B246" s="43">
        <v>1114.5999999999999</v>
      </c>
      <c r="C246" s="37">
        <v>9.4000000000000004E-3</v>
      </c>
    </row>
    <row r="247" spans="1:5" x14ac:dyDescent="0.2">
      <c r="A247" s="35">
        <v>45508</v>
      </c>
      <c r="B247" s="43">
        <v>1104.2</v>
      </c>
      <c r="C247" s="37">
        <v>2.3E-3</v>
      </c>
    </row>
    <row r="248" spans="1:5" x14ac:dyDescent="0.2">
      <c r="A248" s="35">
        <v>45477</v>
      </c>
      <c r="B248" s="43">
        <v>1101.7</v>
      </c>
      <c r="C248" s="37">
        <v>-3.4299999999999997E-2</v>
      </c>
    </row>
    <row r="249" spans="1:5" x14ac:dyDescent="0.2">
      <c r="A249" s="35">
        <v>45447</v>
      </c>
      <c r="B249" s="43">
        <v>1140.8</v>
      </c>
      <c r="C249" s="37">
        <v>1.7899999999999999E-2</v>
      </c>
    </row>
    <row r="250" spans="1:5" x14ac:dyDescent="0.2">
      <c r="A250" s="35">
        <v>45416</v>
      </c>
      <c r="B250" s="43">
        <v>1120.7</v>
      </c>
      <c r="C250" s="37">
        <v>1.21E-2</v>
      </c>
    </row>
    <row r="251" spans="1:5" x14ac:dyDescent="0.2">
      <c r="A251" s="35">
        <v>45386</v>
      </c>
      <c r="B251" s="43">
        <v>1107.3</v>
      </c>
      <c r="C251" s="37">
        <v>-1.6799999999999999E-2</v>
      </c>
    </row>
    <row r="252" spans="1:5" x14ac:dyDescent="0.2">
      <c r="A252" s="35">
        <v>45355</v>
      </c>
      <c r="B252" s="43">
        <v>1126.2</v>
      </c>
      <c r="C252" s="37">
        <v>-1.6299999999999999E-2</v>
      </c>
    </row>
    <row r="253" spans="1:5" x14ac:dyDescent="0.2">
      <c r="A253" s="35">
        <v>45326</v>
      </c>
      <c r="B253" s="43">
        <v>1144.9000000000001</v>
      </c>
      <c r="C253" s="37">
        <v>1.2200000000000001E-2</v>
      </c>
    </row>
    <row r="254" spans="1:5" x14ac:dyDescent="0.2">
      <c r="A254" s="35">
        <v>45295</v>
      </c>
      <c r="B254" s="43">
        <v>1131.0999999999999</v>
      </c>
      <c r="C254" s="37">
        <v>1.7299999999999999E-2</v>
      </c>
    </row>
    <row r="255" spans="1:5" x14ac:dyDescent="0.2">
      <c r="A255" s="35">
        <v>45629</v>
      </c>
      <c r="B255" s="43">
        <v>1111.9000000000001</v>
      </c>
      <c r="C255" s="37">
        <v>5.0700000000000002E-2</v>
      </c>
      <c r="D255" s="5">
        <f>+B255/B267-1</f>
        <v>0.26380995680836561</v>
      </c>
      <c r="E255">
        <v>2003</v>
      </c>
    </row>
    <row r="256" spans="1:5" x14ac:dyDescent="0.2">
      <c r="A256" s="35">
        <v>45599</v>
      </c>
      <c r="B256" s="43">
        <v>1058.2</v>
      </c>
      <c r="C256" s="37">
        <v>7.1000000000000004E-3</v>
      </c>
    </row>
    <row r="257" spans="1:5" x14ac:dyDescent="0.2">
      <c r="A257" s="35">
        <v>45568</v>
      </c>
      <c r="B257" s="43">
        <v>1050.7</v>
      </c>
      <c r="C257" s="37">
        <v>5.4899999999999997E-2</v>
      </c>
    </row>
    <row r="258" spans="1:5" x14ac:dyDescent="0.2">
      <c r="A258" s="35">
        <v>45538</v>
      </c>
      <c r="B258" s="43">
        <v>996</v>
      </c>
      <c r="C258" s="37">
        <v>-1.1900000000000001E-2</v>
      </c>
    </row>
    <row r="259" spans="1:5" x14ac:dyDescent="0.2">
      <c r="A259" s="35">
        <v>45507</v>
      </c>
      <c r="B259" s="43">
        <v>1008</v>
      </c>
      <c r="C259" s="37">
        <v>1.7899999999999999E-2</v>
      </c>
    </row>
    <row r="260" spans="1:5" x14ac:dyDescent="0.2">
      <c r="A260" s="35">
        <v>45476</v>
      </c>
      <c r="B260" s="43">
        <v>990.3</v>
      </c>
      <c r="C260" s="37">
        <v>1.6199999999999999E-2</v>
      </c>
    </row>
    <row r="261" spans="1:5" x14ac:dyDescent="0.2">
      <c r="A261" s="35">
        <v>45446</v>
      </c>
      <c r="B261" s="43">
        <v>974.5</v>
      </c>
      <c r="C261" s="37">
        <v>1.1299999999999999E-2</v>
      </c>
    </row>
    <row r="262" spans="1:5" x14ac:dyDescent="0.2">
      <c r="A262" s="35">
        <v>45415</v>
      </c>
      <c r="B262" s="43">
        <v>963.6</v>
      </c>
      <c r="C262" s="37">
        <v>5.0900000000000001E-2</v>
      </c>
    </row>
    <row r="263" spans="1:5" x14ac:dyDescent="0.2">
      <c r="A263" s="35">
        <v>45385</v>
      </c>
      <c r="B263" s="43">
        <v>916.9</v>
      </c>
      <c r="C263" s="37">
        <v>8.1000000000000003E-2</v>
      </c>
    </row>
    <row r="264" spans="1:5" x14ac:dyDescent="0.2">
      <c r="A264" s="35">
        <v>45354</v>
      </c>
      <c r="B264" s="43">
        <v>848.2</v>
      </c>
      <c r="C264" s="37">
        <v>8.3999999999999995E-3</v>
      </c>
    </row>
    <row r="265" spans="1:5" x14ac:dyDescent="0.2">
      <c r="A265" s="35">
        <v>45325</v>
      </c>
      <c r="B265" s="43">
        <v>841.1</v>
      </c>
      <c r="C265" s="37">
        <v>-1.7100000000000001E-2</v>
      </c>
    </row>
    <row r="266" spans="1:5" x14ac:dyDescent="0.2">
      <c r="A266" s="35">
        <v>45294</v>
      </c>
      <c r="B266" s="43">
        <v>855.7</v>
      </c>
      <c r="C266" s="37">
        <v>-2.7400000000000001E-2</v>
      </c>
    </row>
    <row r="267" spans="1:5" x14ac:dyDescent="0.2">
      <c r="A267" s="35">
        <v>45628</v>
      </c>
      <c r="B267" s="43">
        <v>879.8</v>
      </c>
      <c r="C267" s="37">
        <v>-6.0299999999999999E-2</v>
      </c>
      <c r="D267" s="5">
        <f>+B267/B279-1</f>
        <v>-0.23369044508318093</v>
      </c>
      <c r="E267">
        <v>2002</v>
      </c>
    </row>
    <row r="268" spans="1:5" x14ac:dyDescent="0.2">
      <c r="A268" s="35">
        <v>45598</v>
      </c>
      <c r="B268" s="43">
        <v>936.3</v>
      </c>
      <c r="C268" s="37">
        <v>5.7000000000000002E-2</v>
      </c>
    </row>
    <row r="269" spans="1:5" x14ac:dyDescent="0.2">
      <c r="A269" s="35">
        <v>45567</v>
      </c>
      <c r="B269" s="43">
        <v>885.8</v>
      </c>
      <c r="C269" s="37">
        <v>8.6499999999999994E-2</v>
      </c>
    </row>
    <row r="270" spans="1:5" x14ac:dyDescent="0.2">
      <c r="A270" s="35">
        <v>45537</v>
      </c>
      <c r="B270" s="43">
        <v>815.3</v>
      </c>
      <c r="C270" s="37">
        <v>-0.11</v>
      </c>
    </row>
    <row r="271" spans="1:5" x14ac:dyDescent="0.2">
      <c r="A271" s="35">
        <v>45506</v>
      </c>
      <c r="B271" s="43">
        <v>916.1</v>
      </c>
      <c r="C271" s="37">
        <v>4.8999999999999998E-3</v>
      </c>
    </row>
    <row r="272" spans="1:5" x14ac:dyDescent="0.2">
      <c r="A272" s="35">
        <v>45475</v>
      </c>
      <c r="B272" s="43">
        <v>911.6</v>
      </c>
      <c r="C272" s="37">
        <v>-7.9000000000000001E-2</v>
      </c>
    </row>
    <row r="273" spans="1:5" x14ac:dyDescent="0.2">
      <c r="A273" s="35">
        <v>45445</v>
      </c>
      <c r="B273" s="43">
        <v>989.8</v>
      </c>
      <c r="C273" s="37">
        <v>-7.2400000000000006E-2</v>
      </c>
    </row>
    <row r="274" spans="1:5" x14ac:dyDescent="0.2">
      <c r="A274" s="35">
        <v>45414</v>
      </c>
      <c r="B274" s="43">
        <v>1067.0999999999999</v>
      </c>
      <c r="C274" s="37">
        <v>-9.1000000000000004E-3</v>
      </c>
    </row>
    <row r="275" spans="1:5" x14ac:dyDescent="0.2">
      <c r="A275" s="35">
        <v>45384</v>
      </c>
      <c r="B275" s="43">
        <v>1076.9000000000001</v>
      </c>
      <c r="C275" s="37">
        <v>-6.1400000000000003E-2</v>
      </c>
    </row>
    <row r="276" spans="1:5" x14ac:dyDescent="0.2">
      <c r="A276" s="35">
        <v>45353</v>
      </c>
      <c r="B276" s="43">
        <v>1147.4000000000001</v>
      </c>
      <c r="C276" s="37">
        <v>3.6799999999999999E-2</v>
      </c>
    </row>
    <row r="277" spans="1:5" x14ac:dyDescent="0.2">
      <c r="A277" s="35">
        <v>45324</v>
      </c>
      <c r="B277" s="43">
        <v>1106.7</v>
      </c>
      <c r="C277" s="37">
        <v>-2.0799999999999999E-2</v>
      </c>
    </row>
    <row r="278" spans="1:5" x14ac:dyDescent="0.2">
      <c r="A278" s="35">
        <v>45293</v>
      </c>
      <c r="B278" s="43">
        <v>1130.2</v>
      </c>
      <c r="C278" s="37">
        <v>-1.5599999999999999E-2</v>
      </c>
    </row>
    <row r="279" spans="1:5" x14ac:dyDescent="0.2">
      <c r="A279" s="35">
        <v>45627</v>
      </c>
      <c r="B279" s="43">
        <v>1148.0999999999999</v>
      </c>
      <c r="C279" s="37">
        <v>7.4999999999999997E-3</v>
      </c>
      <c r="D279" s="5">
        <f>+B279/B291-1</f>
        <v>-0.13042490343103841</v>
      </c>
      <c r="E279">
        <v>2001</v>
      </c>
    </row>
    <row r="280" spans="1:5" x14ac:dyDescent="0.2">
      <c r="A280" s="35">
        <v>45597</v>
      </c>
      <c r="B280" s="43">
        <v>1139.5</v>
      </c>
      <c r="C280" s="37">
        <v>7.5200000000000003E-2</v>
      </c>
    </row>
    <row r="281" spans="1:5" x14ac:dyDescent="0.2">
      <c r="A281" s="35">
        <v>45566</v>
      </c>
      <c r="B281" s="43">
        <v>1059.8</v>
      </c>
      <c r="C281" s="37">
        <v>1.8200000000000001E-2</v>
      </c>
    </row>
    <row r="282" spans="1:5" x14ac:dyDescent="0.2">
      <c r="A282" s="35">
        <v>45536</v>
      </c>
      <c r="B282" s="43">
        <v>1040.9000000000001</v>
      </c>
      <c r="C282" s="37">
        <v>-8.1799999999999998E-2</v>
      </c>
    </row>
    <row r="283" spans="1:5" x14ac:dyDescent="0.2">
      <c r="A283" s="35">
        <v>45505</v>
      </c>
      <c r="B283" s="43">
        <v>1133.5999999999999</v>
      </c>
      <c r="C283" s="37">
        <v>-6.4100000000000004E-2</v>
      </c>
    </row>
    <row r="284" spans="1:5" x14ac:dyDescent="0.2">
      <c r="A284" s="35">
        <v>45474</v>
      </c>
      <c r="B284" s="43">
        <v>1211.2</v>
      </c>
      <c r="C284" s="37">
        <v>-1.0800000000000001E-2</v>
      </c>
    </row>
    <row r="285" spans="1:5" x14ac:dyDescent="0.2">
      <c r="A285" s="35">
        <v>45444</v>
      </c>
      <c r="B285" s="43">
        <v>1224.4000000000001</v>
      </c>
      <c r="C285" s="37">
        <v>-2.5000000000000001E-2</v>
      </c>
    </row>
    <row r="286" spans="1:5" x14ac:dyDescent="0.2">
      <c r="A286" s="35">
        <v>45413</v>
      </c>
      <c r="B286" s="43">
        <v>1255.8</v>
      </c>
      <c r="C286" s="37">
        <v>5.0000000000000001E-3</v>
      </c>
    </row>
    <row r="287" spans="1:5" x14ac:dyDescent="0.2">
      <c r="A287" s="35">
        <v>45383</v>
      </c>
      <c r="B287" s="43">
        <v>1249.5</v>
      </c>
      <c r="C287" s="37">
        <v>7.6899999999999996E-2</v>
      </c>
    </row>
    <row r="288" spans="1:5" x14ac:dyDescent="0.2">
      <c r="A288" s="35">
        <v>45352</v>
      </c>
      <c r="B288" s="43">
        <v>1160.3</v>
      </c>
      <c r="C288" s="37">
        <v>-6.4199999999999993E-2</v>
      </c>
    </row>
    <row r="289" spans="1:5" x14ac:dyDescent="0.2">
      <c r="A289" s="35">
        <v>45323</v>
      </c>
      <c r="B289" s="43">
        <v>1239.9000000000001</v>
      </c>
      <c r="C289" s="37">
        <v>-9.2299999999999993E-2</v>
      </c>
    </row>
    <row r="290" spans="1:5" x14ac:dyDescent="0.2">
      <c r="A290" s="35">
        <v>45292</v>
      </c>
      <c r="B290" s="43">
        <v>1366</v>
      </c>
      <c r="C290" s="37">
        <v>3.4599999999999999E-2</v>
      </c>
    </row>
    <row r="291" spans="1:5" x14ac:dyDescent="0.2">
      <c r="A291" s="38">
        <v>36861</v>
      </c>
      <c r="B291" s="43">
        <v>1320.3</v>
      </c>
      <c r="C291" s="37">
        <v>4.0000000000000001E-3</v>
      </c>
      <c r="D291" s="5">
        <f>+B291/B303-1</f>
        <v>-0.10134767220255925</v>
      </c>
      <c r="E291">
        <v>2000</v>
      </c>
    </row>
    <row r="292" spans="1:5" x14ac:dyDescent="0.2">
      <c r="A292" s="38">
        <v>36831</v>
      </c>
      <c r="B292" s="43">
        <v>1315</v>
      </c>
      <c r="C292" s="37">
        <v>-0.08</v>
      </c>
    </row>
    <row r="293" spans="1:5" x14ac:dyDescent="0.2">
      <c r="A293" s="38">
        <v>36800</v>
      </c>
      <c r="B293" s="43">
        <v>1429.4</v>
      </c>
      <c r="C293" s="37">
        <v>-4.8999999999999998E-3</v>
      </c>
    </row>
    <row r="294" spans="1:5" x14ac:dyDescent="0.2">
      <c r="A294" s="38">
        <v>36770</v>
      </c>
      <c r="B294" s="43">
        <v>1436.5</v>
      </c>
      <c r="C294" s="37">
        <v>-5.3499999999999999E-2</v>
      </c>
    </row>
    <row r="295" spans="1:5" x14ac:dyDescent="0.2">
      <c r="A295" s="38">
        <v>36739</v>
      </c>
      <c r="B295" s="43">
        <v>1517.7</v>
      </c>
      <c r="C295" s="37">
        <v>6.0699999999999997E-2</v>
      </c>
    </row>
    <row r="296" spans="1:5" x14ac:dyDescent="0.2">
      <c r="A296" s="38">
        <v>36708</v>
      </c>
      <c r="B296" s="43">
        <v>1430.8</v>
      </c>
      <c r="C296" s="37">
        <v>-1.6400000000000001E-2</v>
      </c>
    </row>
    <row r="297" spans="1:5" x14ac:dyDescent="0.2">
      <c r="A297" s="38">
        <v>36678</v>
      </c>
      <c r="B297" s="43">
        <v>1454.6</v>
      </c>
      <c r="C297" s="37">
        <v>2.3900000000000001E-2</v>
      </c>
    </row>
    <row r="298" spans="1:5" x14ac:dyDescent="0.2">
      <c r="A298" s="38">
        <v>36647</v>
      </c>
      <c r="B298" s="43">
        <v>1420.6</v>
      </c>
      <c r="C298" s="37">
        <v>-2.1899999999999999E-2</v>
      </c>
    </row>
    <row r="299" spans="1:5" x14ac:dyDescent="0.2">
      <c r="A299" s="38">
        <v>36617</v>
      </c>
      <c r="B299" s="43">
        <v>1452.4</v>
      </c>
      <c r="C299" s="37">
        <v>-3.0800000000000001E-2</v>
      </c>
    </row>
    <row r="300" spans="1:5" x14ac:dyDescent="0.2">
      <c r="A300" s="38">
        <v>36586</v>
      </c>
      <c r="B300" s="43">
        <v>1498.6</v>
      </c>
      <c r="C300" s="37">
        <v>9.6799999999999997E-2</v>
      </c>
    </row>
    <row r="301" spans="1:5" x14ac:dyDescent="0.2">
      <c r="A301" s="38">
        <v>36557</v>
      </c>
      <c r="B301" s="43">
        <v>1366.4</v>
      </c>
      <c r="C301" s="37">
        <v>-2.0199999999999999E-2</v>
      </c>
    </row>
    <row r="302" spans="1:5" x14ac:dyDescent="0.2">
      <c r="A302" s="38">
        <v>36526</v>
      </c>
      <c r="B302" s="43">
        <v>1394.5</v>
      </c>
      <c r="C302" s="37">
        <v>-5.0799999999999998E-2</v>
      </c>
    </row>
    <row r="303" spans="1:5" x14ac:dyDescent="0.2">
      <c r="A303" s="38">
        <v>36495</v>
      </c>
      <c r="B303" s="43">
        <v>1469.2</v>
      </c>
      <c r="C303" s="37">
        <v>5.7799999999999997E-2</v>
      </c>
      <c r="D303" s="5">
        <f>+B303/B315-1</f>
        <v>0.19524894240156199</v>
      </c>
      <c r="E303">
        <v>1999</v>
      </c>
    </row>
    <row r="304" spans="1:5" x14ac:dyDescent="0.2">
      <c r="A304" s="38">
        <v>36465</v>
      </c>
      <c r="B304" s="43">
        <v>1388.9</v>
      </c>
      <c r="C304" s="37">
        <v>1.9099999999999999E-2</v>
      </c>
    </row>
    <row r="305" spans="1:5" x14ac:dyDescent="0.2">
      <c r="A305" s="38">
        <v>36434</v>
      </c>
      <c r="B305" s="43">
        <v>1362.9</v>
      </c>
      <c r="C305" s="37">
        <v>6.25E-2</v>
      </c>
    </row>
    <row r="306" spans="1:5" x14ac:dyDescent="0.2">
      <c r="A306" s="38">
        <v>36404</v>
      </c>
      <c r="B306" s="43">
        <v>1282.7</v>
      </c>
      <c r="C306" s="37">
        <v>-2.86E-2</v>
      </c>
    </row>
    <row r="307" spans="1:5" x14ac:dyDescent="0.2">
      <c r="A307" s="38">
        <v>36373</v>
      </c>
      <c r="B307" s="43">
        <v>1320.4</v>
      </c>
      <c r="C307" s="37">
        <v>-6.1999999999999998E-3</v>
      </c>
    </row>
    <row r="308" spans="1:5" x14ac:dyDescent="0.2">
      <c r="A308" s="38">
        <v>36342</v>
      </c>
      <c r="B308" s="43">
        <v>1328.7</v>
      </c>
      <c r="C308" s="37">
        <v>-3.2099999999999997E-2</v>
      </c>
    </row>
    <row r="309" spans="1:5" x14ac:dyDescent="0.2">
      <c r="A309" s="38">
        <v>36312</v>
      </c>
      <c r="B309" s="43">
        <v>1372.7</v>
      </c>
      <c r="C309" s="37">
        <v>5.45E-2</v>
      </c>
    </row>
    <row r="310" spans="1:5" x14ac:dyDescent="0.2">
      <c r="A310" s="38">
        <v>36281</v>
      </c>
      <c r="B310" s="43">
        <v>1301.8</v>
      </c>
      <c r="C310" s="37">
        <v>-2.5000000000000001E-2</v>
      </c>
    </row>
    <row r="311" spans="1:5" x14ac:dyDescent="0.2">
      <c r="A311" s="38">
        <v>36251</v>
      </c>
      <c r="B311" s="43">
        <v>1335.2</v>
      </c>
      <c r="C311" s="37">
        <v>3.7900000000000003E-2</v>
      </c>
    </row>
    <row r="312" spans="1:5" x14ac:dyDescent="0.2">
      <c r="A312" s="38">
        <v>36220</v>
      </c>
      <c r="B312" s="43">
        <v>1286.4000000000001</v>
      </c>
      <c r="C312" s="37">
        <v>3.8800000000000001E-2</v>
      </c>
    </row>
    <row r="313" spans="1:5" x14ac:dyDescent="0.2">
      <c r="A313" s="38">
        <v>36192</v>
      </c>
      <c r="B313" s="43">
        <v>1238.3</v>
      </c>
      <c r="C313" s="37">
        <v>-3.2300000000000002E-2</v>
      </c>
    </row>
    <row r="314" spans="1:5" x14ac:dyDescent="0.2">
      <c r="A314" s="38">
        <v>36161</v>
      </c>
      <c r="B314" s="43">
        <v>1279.5999999999999</v>
      </c>
      <c r="C314" s="37">
        <v>4.1000000000000002E-2</v>
      </c>
    </row>
    <row r="315" spans="1:5" x14ac:dyDescent="0.2">
      <c r="A315" s="38">
        <v>36130</v>
      </c>
      <c r="B315" s="43">
        <v>1229.2</v>
      </c>
      <c r="C315" s="37">
        <v>5.6399999999999999E-2</v>
      </c>
      <c r="D315" s="5">
        <f>+B315/B327-1</f>
        <v>0.26669414674361103</v>
      </c>
      <c r="E315">
        <v>1998</v>
      </c>
    </row>
    <row r="316" spans="1:5" x14ac:dyDescent="0.2">
      <c r="A316" s="38">
        <v>36100</v>
      </c>
      <c r="B316" s="43">
        <v>1163.5999999999999</v>
      </c>
      <c r="C316" s="37">
        <v>5.91E-2</v>
      </c>
    </row>
    <row r="317" spans="1:5" x14ac:dyDescent="0.2">
      <c r="A317" s="38">
        <v>36069</v>
      </c>
      <c r="B317" s="43">
        <v>1098.7</v>
      </c>
      <c r="C317" s="37">
        <v>8.0299999999999996E-2</v>
      </c>
    </row>
    <row r="318" spans="1:5" x14ac:dyDescent="0.2">
      <c r="A318" s="38">
        <v>36039</v>
      </c>
      <c r="B318" s="43">
        <v>1017</v>
      </c>
      <c r="C318" s="37">
        <v>6.2399999999999997E-2</v>
      </c>
    </row>
    <row r="319" spans="1:5" x14ac:dyDescent="0.2">
      <c r="A319" s="38">
        <v>36008</v>
      </c>
      <c r="B319" s="43">
        <v>957.3</v>
      </c>
      <c r="C319" s="37">
        <v>-0.14580000000000001</v>
      </c>
    </row>
    <row r="320" spans="1:5" x14ac:dyDescent="0.2">
      <c r="A320" s="38">
        <v>35977</v>
      </c>
      <c r="B320" s="43">
        <v>1120.7</v>
      </c>
      <c r="C320" s="37">
        <v>-1.1599999999999999E-2</v>
      </c>
    </row>
    <row r="321" spans="1:5" x14ac:dyDescent="0.2">
      <c r="A321" s="38">
        <v>35947</v>
      </c>
      <c r="B321" s="43">
        <v>1133.8</v>
      </c>
      <c r="C321" s="37">
        <v>3.9399999999999998E-2</v>
      </c>
    </row>
    <row r="322" spans="1:5" x14ac:dyDescent="0.2">
      <c r="A322" s="38">
        <v>35916</v>
      </c>
      <c r="B322" s="43">
        <v>1090.8</v>
      </c>
      <c r="C322" s="37">
        <v>-1.89E-2</v>
      </c>
    </row>
    <row r="323" spans="1:5" x14ac:dyDescent="0.2">
      <c r="A323" s="38">
        <v>35886</v>
      </c>
      <c r="B323" s="43">
        <v>1111.8</v>
      </c>
      <c r="C323" s="37">
        <v>9.1000000000000004E-3</v>
      </c>
    </row>
    <row r="324" spans="1:5" x14ac:dyDescent="0.2">
      <c r="A324" s="38">
        <v>35855</v>
      </c>
      <c r="B324" s="43">
        <v>1101.8</v>
      </c>
      <c r="C324" s="37">
        <v>0.05</v>
      </c>
    </row>
    <row r="325" spans="1:5" x14ac:dyDescent="0.2">
      <c r="A325" s="38">
        <v>35827</v>
      </c>
      <c r="B325" s="43">
        <v>1049.3</v>
      </c>
      <c r="C325" s="37">
        <v>7.0400000000000004E-2</v>
      </c>
    </row>
    <row r="326" spans="1:5" x14ac:dyDescent="0.2">
      <c r="A326" s="38">
        <v>35796</v>
      </c>
      <c r="B326" s="43">
        <v>980.3</v>
      </c>
      <c r="C326" s="37">
        <v>1.0200000000000001E-2</v>
      </c>
    </row>
    <row r="327" spans="1:5" x14ac:dyDescent="0.2">
      <c r="A327" s="38">
        <v>35765</v>
      </c>
      <c r="B327" s="43">
        <v>970.4</v>
      </c>
      <c r="C327" s="37">
        <v>1.5699999999999999E-2</v>
      </c>
      <c r="D327" s="5">
        <f>+B327/B339-1</f>
        <v>0.31011205616308879</v>
      </c>
      <c r="E327">
        <v>1997</v>
      </c>
    </row>
    <row r="328" spans="1:5" x14ac:dyDescent="0.2">
      <c r="A328" s="38">
        <v>35735</v>
      </c>
      <c r="B328" s="43">
        <v>955.4</v>
      </c>
      <c r="C328" s="37">
        <v>4.4600000000000001E-2</v>
      </c>
    </row>
    <row r="329" spans="1:5" x14ac:dyDescent="0.2">
      <c r="A329" s="38">
        <v>35704</v>
      </c>
      <c r="B329" s="43">
        <v>914.6</v>
      </c>
      <c r="C329" s="37">
        <v>-3.4500000000000003E-2</v>
      </c>
    </row>
    <row r="330" spans="1:5" x14ac:dyDescent="0.2">
      <c r="A330" s="38">
        <v>35674</v>
      </c>
      <c r="B330" s="43">
        <v>947.3</v>
      </c>
      <c r="C330" s="37">
        <v>5.3100000000000001E-2</v>
      </c>
    </row>
    <row r="331" spans="1:5" x14ac:dyDescent="0.2">
      <c r="A331" s="38">
        <v>35643</v>
      </c>
      <c r="B331" s="43">
        <v>899.5</v>
      </c>
      <c r="C331" s="37">
        <v>-5.74E-2</v>
      </c>
    </row>
    <row r="332" spans="1:5" x14ac:dyDescent="0.2">
      <c r="A332" s="38">
        <v>35612</v>
      </c>
      <c r="B332" s="43">
        <v>954.3</v>
      </c>
      <c r="C332" s="37">
        <v>7.8200000000000006E-2</v>
      </c>
    </row>
    <row r="333" spans="1:5" x14ac:dyDescent="0.2">
      <c r="A333" s="38">
        <v>35582</v>
      </c>
      <c r="B333" s="43">
        <v>885.1</v>
      </c>
      <c r="C333" s="37">
        <v>4.3400000000000001E-2</v>
      </c>
    </row>
    <row r="334" spans="1:5" x14ac:dyDescent="0.2">
      <c r="A334" s="38">
        <v>35551</v>
      </c>
      <c r="B334" s="43">
        <v>848.3</v>
      </c>
      <c r="C334" s="37">
        <v>5.8700000000000002E-2</v>
      </c>
    </row>
    <row r="335" spans="1:5" x14ac:dyDescent="0.2">
      <c r="A335" s="38">
        <v>35521</v>
      </c>
      <c r="B335" s="43">
        <v>801.3</v>
      </c>
      <c r="C335" s="37">
        <v>5.8400000000000001E-2</v>
      </c>
    </row>
    <row r="336" spans="1:5" x14ac:dyDescent="0.2">
      <c r="A336" s="38">
        <v>35490</v>
      </c>
      <c r="B336" s="43">
        <v>757.1</v>
      </c>
      <c r="C336" s="37">
        <v>-4.2599999999999999E-2</v>
      </c>
    </row>
    <row r="337" spans="1:5" x14ac:dyDescent="0.2">
      <c r="A337" s="38">
        <v>35462</v>
      </c>
      <c r="B337" s="43">
        <v>790.8</v>
      </c>
      <c r="C337" s="37">
        <v>5.8999999999999999E-3</v>
      </c>
    </row>
    <row r="338" spans="1:5" x14ac:dyDescent="0.2">
      <c r="A338" s="38">
        <v>35431</v>
      </c>
      <c r="B338" s="43">
        <v>786.2</v>
      </c>
      <c r="C338" s="37">
        <v>6.1400000000000003E-2</v>
      </c>
    </row>
    <row r="339" spans="1:5" x14ac:dyDescent="0.2">
      <c r="A339" s="38">
        <v>35400</v>
      </c>
      <c r="B339" s="43">
        <v>740.7</v>
      </c>
      <c r="C339" s="37">
        <v>-2.1499999999999998E-2</v>
      </c>
      <c r="D339" s="5">
        <f>+B339/B351-1</f>
        <v>0.20263029712615688</v>
      </c>
      <c r="E339">
        <v>1996</v>
      </c>
    </row>
    <row r="340" spans="1:5" x14ac:dyDescent="0.2">
      <c r="A340" s="38">
        <v>35370</v>
      </c>
      <c r="B340" s="43">
        <v>757</v>
      </c>
      <c r="C340" s="37">
        <v>7.3300000000000004E-2</v>
      </c>
    </row>
    <row r="341" spans="1:5" x14ac:dyDescent="0.2">
      <c r="A341" s="38">
        <v>35339</v>
      </c>
      <c r="B341" s="43">
        <v>705.3</v>
      </c>
      <c r="C341" s="37">
        <v>2.6200000000000001E-2</v>
      </c>
    </row>
    <row r="342" spans="1:5" x14ac:dyDescent="0.2">
      <c r="A342" s="38">
        <v>35309</v>
      </c>
      <c r="B342" s="43">
        <v>687.3</v>
      </c>
      <c r="C342" s="37">
        <v>5.4100000000000002E-2</v>
      </c>
    </row>
    <row r="343" spans="1:5" x14ac:dyDescent="0.2">
      <c r="A343" s="38">
        <v>35278</v>
      </c>
      <c r="B343" s="43">
        <v>652</v>
      </c>
      <c r="C343" s="37">
        <v>1.8800000000000001E-2</v>
      </c>
    </row>
    <row r="344" spans="1:5" x14ac:dyDescent="0.2">
      <c r="A344" s="38">
        <v>35247</v>
      </c>
      <c r="B344" s="43">
        <v>640</v>
      </c>
      <c r="C344" s="37">
        <v>-4.5600000000000002E-2</v>
      </c>
    </row>
    <row r="345" spans="1:5" x14ac:dyDescent="0.2">
      <c r="A345" s="38">
        <v>35217</v>
      </c>
      <c r="B345" s="43">
        <v>670.6</v>
      </c>
      <c r="C345" s="37">
        <v>2.2000000000000001E-3</v>
      </c>
    </row>
    <row r="346" spans="1:5" x14ac:dyDescent="0.2">
      <c r="A346" s="38">
        <v>35186</v>
      </c>
      <c r="B346" s="43">
        <v>669.1</v>
      </c>
      <c r="C346" s="37">
        <v>2.2800000000000001E-2</v>
      </c>
    </row>
    <row r="347" spans="1:5" x14ac:dyDescent="0.2">
      <c r="A347" s="38">
        <v>35156</v>
      </c>
      <c r="B347" s="43">
        <v>654.20000000000005</v>
      </c>
      <c r="C347" s="37">
        <v>1.35E-2</v>
      </c>
    </row>
    <row r="348" spans="1:5" x14ac:dyDescent="0.2">
      <c r="A348" s="38">
        <v>35125</v>
      </c>
      <c r="B348" s="43">
        <v>645.5</v>
      </c>
      <c r="C348" s="37">
        <v>8.0000000000000002E-3</v>
      </c>
    </row>
    <row r="349" spans="1:5" x14ac:dyDescent="0.2">
      <c r="A349" s="38">
        <v>35096</v>
      </c>
      <c r="B349" s="43">
        <v>640.4</v>
      </c>
      <c r="C349" s="37">
        <v>6.8999999999999999E-3</v>
      </c>
    </row>
    <row r="350" spans="1:5" x14ac:dyDescent="0.2">
      <c r="A350" s="38">
        <v>35065</v>
      </c>
      <c r="B350" s="43">
        <v>636</v>
      </c>
      <c r="C350" s="37">
        <v>3.2599999999999997E-2</v>
      </c>
    </row>
    <row r="351" spans="1:5" x14ac:dyDescent="0.2">
      <c r="A351" s="38">
        <v>35034</v>
      </c>
      <c r="B351" s="43">
        <v>615.9</v>
      </c>
      <c r="C351" s="37">
        <v>1.7299999999999999E-2</v>
      </c>
      <c r="D351" s="5">
        <f>+B351/B363-1</f>
        <v>0.34095362508164584</v>
      </c>
      <c r="E351">
        <v>1995</v>
      </c>
    </row>
    <row r="352" spans="1:5" x14ac:dyDescent="0.2">
      <c r="A352" s="38">
        <v>35004</v>
      </c>
      <c r="B352" s="43">
        <v>605.4</v>
      </c>
      <c r="C352" s="37">
        <v>4.1099999999999998E-2</v>
      </c>
    </row>
    <row r="353" spans="1:5" x14ac:dyDescent="0.2">
      <c r="A353" s="38">
        <v>34973</v>
      </c>
      <c r="B353" s="43">
        <v>581.5</v>
      </c>
      <c r="C353" s="37">
        <v>-5.0000000000000001E-3</v>
      </c>
    </row>
    <row r="354" spans="1:5" x14ac:dyDescent="0.2">
      <c r="A354" s="38">
        <v>34943</v>
      </c>
      <c r="B354" s="43">
        <v>584.4</v>
      </c>
      <c r="C354" s="37">
        <v>0.04</v>
      </c>
    </row>
    <row r="355" spans="1:5" x14ac:dyDescent="0.2">
      <c r="A355" s="38">
        <v>34912</v>
      </c>
      <c r="B355" s="43">
        <v>561.9</v>
      </c>
      <c r="C355" s="37">
        <v>-4.0000000000000002E-4</v>
      </c>
    </row>
    <row r="356" spans="1:5" x14ac:dyDescent="0.2">
      <c r="A356" s="38">
        <v>34881</v>
      </c>
      <c r="B356" s="43">
        <v>562.1</v>
      </c>
      <c r="C356" s="37">
        <v>3.1800000000000002E-2</v>
      </c>
    </row>
    <row r="357" spans="1:5" x14ac:dyDescent="0.2">
      <c r="A357" s="38">
        <v>34851</v>
      </c>
      <c r="B357" s="43">
        <v>544.79999999999995</v>
      </c>
      <c r="C357" s="37">
        <v>2.1399999999999999E-2</v>
      </c>
    </row>
    <row r="358" spans="1:5" x14ac:dyDescent="0.2">
      <c r="A358" s="38">
        <v>34820</v>
      </c>
      <c r="B358" s="43">
        <v>533.4</v>
      </c>
      <c r="C358" s="37">
        <v>3.6299999999999999E-2</v>
      </c>
    </row>
    <row r="359" spans="1:5" x14ac:dyDescent="0.2">
      <c r="A359" s="38">
        <v>34790</v>
      </c>
      <c r="B359" s="43">
        <v>514.70000000000005</v>
      </c>
      <c r="C359" s="37">
        <v>2.8000000000000001E-2</v>
      </c>
    </row>
    <row r="360" spans="1:5" x14ac:dyDescent="0.2">
      <c r="A360" s="38">
        <v>34759</v>
      </c>
      <c r="B360" s="43">
        <v>500.7</v>
      </c>
      <c r="C360" s="37">
        <v>2.7300000000000001E-2</v>
      </c>
    </row>
    <row r="361" spans="1:5" x14ac:dyDescent="0.2">
      <c r="A361" s="38">
        <v>34731</v>
      </c>
      <c r="B361" s="43">
        <v>487.4</v>
      </c>
      <c r="C361" s="37">
        <v>3.61E-2</v>
      </c>
    </row>
    <row r="362" spans="1:5" x14ac:dyDescent="0.2">
      <c r="A362" s="38">
        <v>34700</v>
      </c>
      <c r="B362" s="43">
        <v>470.4</v>
      </c>
      <c r="C362" s="37">
        <v>2.4199999999999999E-2</v>
      </c>
    </row>
    <row r="363" spans="1:5" x14ac:dyDescent="0.2">
      <c r="A363" s="38">
        <v>34669</v>
      </c>
      <c r="B363" s="43">
        <v>459.3</v>
      </c>
      <c r="C363" s="37">
        <v>1.23E-2</v>
      </c>
      <c r="D363" s="5">
        <f>+B363/B375-1</f>
        <v>-1.5222984562607178E-2</v>
      </c>
      <c r="E363">
        <v>1994</v>
      </c>
    </row>
    <row r="364" spans="1:5" x14ac:dyDescent="0.2">
      <c r="A364" s="38">
        <v>34639</v>
      </c>
      <c r="B364" s="43">
        <v>453.7</v>
      </c>
      <c r="C364" s="37">
        <v>-3.9600000000000003E-2</v>
      </c>
    </row>
    <row r="365" spans="1:5" x14ac:dyDescent="0.2">
      <c r="A365" s="38">
        <v>34608</v>
      </c>
      <c r="B365" s="43">
        <v>472.4</v>
      </c>
      <c r="C365" s="37">
        <v>2.1000000000000001E-2</v>
      </c>
    </row>
    <row r="366" spans="1:5" x14ac:dyDescent="0.2">
      <c r="A366" s="38">
        <v>34578</v>
      </c>
      <c r="B366" s="43">
        <v>462.7</v>
      </c>
      <c r="C366" s="37">
        <v>-2.69E-2</v>
      </c>
    </row>
    <row r="367" spans="1:5" x14ac:dyDescent="0.2">
      <c r="A367" s="38">
        <v>34547</v>
      </c>
      <c r="B367" s="43">
        <v>475.5</v>
      </c>
      <c r="C367" s="37">
        <v>3.7499999999999999E-2</v>
      </c>
    </row>
    <row r="368" spans="1:5" x14ac:dyDescent="0.2">
      <c r="A368" s="38">
        <v>34516</v>
      </c>
      <c r="B368" s="43">
        <v>458.3</v>
      </c>
      <c r="C368" s="37">
        <v>3.15E-2</v>
      </c>
    </row>
    <row r="369" spans="1:5" x14ac:dyDescent="0.2">
      <c r="A369" s="38">
        <v>34486</v>
      </c>
      <c r="B369" s="43">
        <v>444.3</v>
      </c>
      <c r="C369" s="37">
        <v>-2.6700000000000002E-2</v>
      </c>
    </row>
    <row r="370" spans="1:5" x14ac:dyDescent="0.2">
      <c r="A370" s="38">
        <v>34455</v>
      </c>
      <c r="B370" s="43">
        <v>456.5</v>
      </c>
      <c r="C370" s="37">
        <v>1.24E-2</v>
      </c>
    </row>
    <row r="371" spans="1:5" x14ac:dyDescent="0.2">
      <c r="A371" s="38">
        <v>34425</v>
      </c>
      <c r="B371" s="43">
        <v>450.9</v>
      </c>
      <c r="C371" s="37">
        <v>1.14E-2</v>
      </c>
    </row>
    <row r="372" spans="1:5" x14ac:dyDescent="0.2">
      <c r="A372" s="38">
        <v>34394</v>
      </c>
      <c r="B372" s="43">
        <v>445.8</v>
      </c>
      <c r="C372" s="37">
        <v>-4.5600000000000002E-2</v>
      </c>
    </row>
    <row r="373" spans="1:5" x14ac:dyDescent="0.2">
      <c r="A373" s="38">
        <v>34366</v>
      </c>
      <c r="B373" s="43">
        <v>467.1</v>
      </c>
      <c r="C373" s="37">
        <v>-3.0099999999999998E-2</v>
      </c>
    </row>
    <row r="374" spans="1:5" x14ac:dyDescent="0.2">
      <c r="A374" s="38">
        <v>34335</v>
      </c>
      <c r="B374" s="43">
        <v>481.6</v>
      </c>
      <c r="C374" s="37">
        <v>3.2599999999999997E-2</v>
      </c>
    </row>
    <row r="375" spans="1:5" x14ac:dyDescent="0.2">
      <c r="A375" s="38">
        <v>34304</v>
      </c>
      <c r="B375" s="43">
        <v>466.4</v>
      </c>
      <c r="C375" s="37">
        <v>0.01</v>
      </c>
      <c r="D375" s="5">
        <f>+B375/B387-1</f>
        <v>7.0461326600872232E-2</v>
      </c>
      <c r="E375">
        <v>1993</v>
      </c>
    </row>
    <row r="376" spans="1:5" x14ac:dyDescent="0.2">
      <c r="A376" s="38">
        <v>34274</v>
      </c>
      <c r="B376" s="43">
        <v>461.8</v>
      </c>
      <c r="C376" s="37">
        <v>-1.2800000000000001E-2</v>
      </c>
    </row>
    <row r="377" spans="1:5" x14ac:dyDescent="0.2">
      <c r="A377" s="38">
        <v>34243</v>
      </c>
      <c r="B377" s="43">
        <v>467.8</v>
      </c>
      <c r="C377" s="37">
        <v>1.9400000000000001E-2</v>
      </c>
    </row>
    <row r="378" spans="1:5" x14ac:dyDescent="0.2">
      <c r="A378" s="38">
        <v>34213</v>
      </c>
      <c r="B378" s="43">
        <v>458.9</v>
      </c>
      <c r="C378" s="37">
        <v>-1.01E-2</v>
      </c>
    </row>
    <row r="379" spans="1:5" x14ac:dyDescent="0.2">
      <c r="A379" s="38">
        <v>34182</v>
      </c>
      <c r="B379" s="43">
        <v>463.6</v>
      </c>
      <c r="C379" s="37">
        <v>3.4599999999999999E-2</v>
      </c>
    </row>
    <row r="380" spans="1:5" x14ac:dyDescent="0.2">
      <c r="A380" s="38">
        <v>34151</v>
      </c>
      <c r="B380" s="43">
        <v>448.1</v>
      </c>
      <c r="C380" s="37">
        <v>-5.3E-3</v>
      </c>
    </row>
    <row r="381" spans="1:5" x14ac:dyDescent="0.2">
      <c r="A381" s="38">
        <v>34121</v>
      </c>
      <c r="B381" s="43">
        <v>450.5</v>
      </c>
      <c r="C381" s="37">
        <v>6.9999999999999999E-4</v>
      </c>
    </row>
    <row r="382" spans="1:5" x14ac:dyDescent="0.2">
      <c r="A382" s="38">
        <v>34090</v>
      </c>
      <c r="B382" s="43">
        <v>450.2</v>
      </c>
      <c r="C382" s="37">
        <v>2.2700000000000001E-2</v>
      </c>
    </row>
    <row r="383" spans="1:5" x14ac:dyDescent="0.2">
      <c r="A383" s="38">
        <v>34060</v>
      </c>
      <c r="B383" s="43">
        <v>440.2</v>
      </c>
      <c r="C383" s="37">
        <v>-2.5499999999999998E-2</v>
      </c>
    </row>
    <row r="384" spans="1:5" x14ac:dyDescent="0.2">
      <c r="A384" s="38">
        <v>34029</v>
      </c>
      <c r="B384" s="43">
        <v>451.7</v>
      </c>
      <c r="C384" s="37">
        <v>1.8700000000000001E-2</v>
      </c>
    </row>
    <row r="385" spans="1:10" x14ac:dyDescent="0.2">
      <c r="A385" s="38">
        <v>34001</v>
      </c>
      <c r="B385" s="43">
        <v>443.4</v>
      </c>
      <c r="C385" s="37">
        <v>1.0500000000000001E-2</v>
      </c>
    </row>
    <row r="386" spans="1:10" x14ac:dyDescent="0.2">
      <c r="A386" s="38">
        <v>33970</v>
      </c>
      <c r="B386" s="43">
        <v>438.8</v>
      </c>
      <c r="C386" s="37">
        <v>7.1000000000000004E-3</v>
      </c>
    </row>
    <row r="387" spans="1:10" x14ac:dyDescent="0.2">
      <c r="A387" s="38">
        <v>33939</v>
      </c>
      <c r="B387" s="43">
        <v>435.7</v>
      </c>
      <c r="C387" s="37">
        <v>0.01</v>
      </c>
      <c r="D387" s="5">
        <f>+B387/B399-1</f>
        <v>4.4593622632462138E-2</v>
      </c>
      <c r="E387">
        <v>1992</v>
      </c>
    </row>
    <row r="388" spans="1:10" x14ac:dyDescent="0.2">
      <c r="A388" s="38">
        <v>33909</v>
      </c>
      <c r="B388" s="43">
        <v>431.4</v>
      </c>
      <c r="C388" s="37">
        <v>3.0300000000000001E-2</v>
      </c>
    </row>
    <row r="389" spans="1:10" x14ac:dyDescent="0.2">
      <c r="A389" s="38">
        <v>33878</v>
      </c>
      <c r="B389" s="43">
        <v>418.7</v>
      </c>
      <c r="C389" s="37">
        <v>2.2000000000000001E-3</v>
      </c>
    </row>
    <row r="390" spans="1:10" x14ac:dyDescent="0.2">
      <c r="A390" s="38">
        <v>33848</v>
      </c>
      <c r="B390" s="43">
        <v>417.8</v>
      </c>
      <c r="C390" s="37">
        <v>9.1999999999999998E-3</v>
      </c>
    </row>
    <row r="391" spans="1:10" x14ac:dyDescent="0.2">
      <c r="A391" s="38">
        <v>33817</v>
      </c>
      <c r="B391" s="43">
        <v>414</v>
      </c>
      <c r="C391" s="37">
        <v>-2.4E-2</v>
      </c>
    </row>
    <row r="392" spans="1:10" x14ac:dyDescent="0.2">
      <c r="A392" s="38">
        <v>33786</v>
      </c>
      <c r="B392" s="43">
        <v>424.2</v>
      </c>
      <c r="C392" s="37">
        <v>3.95E-2</v>
      </c>
    </row>
    <row r="393" spans="1:10" x14ac:dyDescent="0.2">
      <c r="A393" s="38">
        <v>33756</v>
      </c>
      <c r="B393" s="43">
        <v>408.1</v>
      </c>
      <c r="C393" s="37">
        <v>-1.7600000000000001E-2</v>
      </c>
    </row>
    <row r="394" spans="1:10" x14ac:dyDescent="0.2">
      <c r="A394" s="38">
        <v>33725</v>
      </c>
      <c r="B394" s="43">
        <v>415.4</v>
      </c>
      <c r="C394" s="37">
        <v>1.1999999999999999E-3</v>
      </c>
    </row>
    <row r="395" spans="1:10" x14ac:dyDescent="0.2">
      <c r="A395" s="38">
        <v>33695</v>
      </c>
      <c r="B395" s="43">
        <v>414.9</v>
      </c>
      <c r="C395" s="37">
        <v>2.7699999999999999E-2</v>
      </c>
    </row>
    <row r="396" spans="1:10" x14ac:dyDescent="0.2">
      <c r="A396" s="38">
        <v>33664</v>
      </c>
      <c r="B396" s="43">
        <v>403.7</v>
      </c>
      <c r="C396" s="37">
        <v>-2.18E-2</v>
      </c>
    </row>
    <row r="397" spans="1:10" x14ac:dyDescent="0.2">
      <c r="A397" s="38">
        <v>33635</v>
      </c>
      <c r="B397" s="43">
        <v>412.7</v>
      </c>
      <c r="C397" s="37">
        <v>9.4999999999999998E-3</v>
      </c>
    </row>
    <row r="398" spans="1:10" x14ac:dyDescent="0.2">
      <c r="A398" s="38">
        <v>33604</v>
      </c>
      <c r="B398" s="43">
        <v>408.8</v>
      </c>
      <c r="C398" s="37">
        <v>-1.9900000000000001E-2</v>
      </c>
      <c r="J398" s="5"/>
    </row>
    <row r="399" spans="1:10" x14ac:dyDescent="0.2">
      <c r="A399" s="38">
        <v>33573</v>
      </c>
      <c r="B399" s="43">
        <v>417.1</v>
      </c>
      <c r="C399" s="37">
        <v>0.11169999999999999</v>
      </c>
      <c r="D399" s="5">
        <f>+B399/B411-1</f>
        <v>0.26317383403997585</v>
      </c>
      <c r="E399">
        <v>1991</v>
      </c>
    </row>
    <row r="400" spans="1:10" x14ac:dyDescent="0.2">
      <c r="A400" s="38">
        <v>33543</v>
      </c>
      <c r="B400" s="43">
        <v>375.2</v>
      </c>
      <c r="C400" s="37">
        <v>-4.41E-2</v>
      </c>
    </row>
    <row r="401" spans="1:5" x14ac:dyDescent="0.2">
      <c r="A401" s="38">
        <v>33512</v>
      </c>
      <c r="B401" s="43">
        <v>392.5</v>
      </c>
      <c r="C401" s="37">
        <v>1.1900000000000001E-2</v>
      </c>
    </row>
    <row r="402" spans="1:5" x14ac:dyDescent="0.2">
      <c r="A402" s="38">
        <v>33482</v>
      </c>
      <c r="B402" s="43">
        <v>387.9</v>
      </c>
      <c r="C402" s="37">
        <v>-1.9E-2</v>
      </c>
    </row>
    <row r="403" spans="1:5" x14ac:dyDescent="0.2">
      <c r="A403" s="38">
        <v>33451</v>
      </c>
      <c r="B403" s="43">
        <v>395.4</v>
      </c>
      <c r="C403" s="37">
        <v>1.9599999999999999E-2</v>
      </c>
    </row>
    <row r="404" spans="1:5" x14ac:dyDescent="0.2">
      <c r="A404" s="38">
        <v>33420</v>
      </c>
      <c r="B404" s="43">
        <v>387.8</v>
      </c>
      <c r="C404" s="37">
        <v>4.4699999999999997E-2</v>
      </c>
    </row>
    <row r="405" spans="1:5" x14ac:dyDescent="0.2">
      <c r="A405" s="38">
        <v>33390</v>
      </c>
      <c r="B405" s="43">
        <v>371.2</v>
      </c>
      <c r="C405" s="37">
        <v>-4.7699999999999999E-2</v>
      </c>
    </row>
    <row r="406" spans="1:5" x14ac:dyDescent="0.2">
      <c r="A406" s="38">
        <v>33359</v>
      </c>
      <c r="B406" s="43">
        <v>389.8</v>
      </c>
      <c r="C406" s="37">
        <v>3.8399999999999997E-2</v>
      </c>
    </row>
    <row r="407" spans="1:5" x14ac:dyDescent="0.2">
      <c r="A407" s="38">
        <v>33329</v>
      </c>
      <c r="B407" s="43">
        <v>375.4</v>
      </c>
      <c r="C407" s="37">
        <v>5.0000000000000001E-4</v>
      </c>
    </row>
    <row r="408" spans="1:5" x14ac:dyDescent="0.2">
      <c r="A408" s="38">
        <v>33298</v>
      </c>
      <c r="B408" s="43">
        <v>375.2</v>
      </c>
      <c r="C408" s="37">
        <v>2.2100000000000002E-2</v>
      </c>
    </row>
    <row r="409" spans="1:5" x14ac:dyDescent="0.2">
      <c r="A409" s="38">
        <v>33270</v>
      </c>
      <c r="B409" s="43">
        <v>367.1</v>
      </c>
      <c r="C409" s="37">
        <v>6.7500000000000004E-2</v>
      </c>
    </row>
    <row r="410" spans="1:5" x14ac:dyDescent="0.2">
      <c r="A410" s="38">
        <v>33239</v>
      </c>
      <c r="B410" s="43">
        <v>343.9</v>
      </c>
      <c r="C410" s="37">
        <v>4.1500000000000002E-2</v>
      </c>
    </row>
    <row r="411" spans="1:5" x14ac:dyDescent="0.2">
      <c r="A411" s="38">
        <v>33208</v>
      </c>
      <c r="B411" s="43">
        <v>330.2</v>
      </c>
      <c r="C411" s="37">
        <v>2.4799999999999999E-2</v>
      </c>
      <c r="D411" s="5">
        <f>+B411/B423-1</f>
        <v>-6.5647990945104651E-2</v>
      </c>
      <c r="E411">
        <v>1990</v>
      </c>
    </row>
    <row r="412" spans="1:5" x14ac:dyDescent="0.2">
      <c r="A412" s="38">
        <v>33178</v>
      </c>
      <c r="B412" s="43">
        <v>322.2</v>
      </c>
      <c r="C412" s="37">
        <v>5.9900000000000002E-2</v>
      </c>
    </row>
    <row r="413" spans="1:5" x14ac:dyDescent="0.2">
      <c r="A413" s="38">
        <v>33147</v>
      </c>
      <c r="B413" s="43">
        <v>304</v>
      </c>
      <c r="C413" s="37">
        <v>-6.8999999999999999E-3</v>
      </c>
    </row>
    <row r="414" spans="1:5" x14ac:dyDescent="0.2">
      <c r="A414" s="38">
        <v>33117</v>
      </c>
      <c r="B414" s="43">
        <v>306.10000000000002</v>
      </c>
      <c r="C414" s="37">
        <v>-5.11E-2</v>
      </c>
    </row>
    <row r="415" spans="1:5" x14ac:dyDescent="0.2">
      <c r="A415" s="38">
        <v>33086</v>
      </c>
      <c r="B415" s="43">
        <v>322.60000000000002</v>
      </c>
      <c r="C415" s="37">
        <v>-9.4100000000000003E-2</v>
      </c>
    </row>
    <row r="416" spans="1:5" x14ac:dyDescent="0.2">
      <c r="A416" s="38">
        <v>33055</v>
      </c>
      <c r="B416" s="43">
        <v>356.1</v>
      </c>
      <c r="C416" s="37">
        <v>-5.3E-3</v>
      </c>
    </row>
    <row r="417" spans="1:5" x14ac:dyDescent="0.2">
      <c r="A417" s="38">
        <v>33025</v>
      </c>
      <c r="B417" s="43">
        <v>358</v>
      </c>
      <c r="C417" s="37">
        <v>-8.8999999999999999E-3</v>
      </c>
    </row>
    <row r="418" spans="1:5" x14ac:dyDescent="0.2">
      <c r="A418" s="38">
        <v>32994</v>
      </c>
      <c r="B418" s="43">
        <v>361.2</v>
      </c>
      <c r="C418" s="37">
        <v>9.1899999999999996E-2</v>
      </c>
    </row>
    <row r="419" spans="1:5" x14ac:dyDescent="0.2">
      <c r="A419" s="38">
        <v>32964</v>
      </c>
      <c r="B419" s="43">
        <v>330.8</v>
      </c>
      <c r="C419" s="37">
        <v>-2.6800000000000001E-2</v>
      </c>
    </row>
    <row r="420" spans="1:5" x14ac:dyDescent="0.2">
      <c r="A420" s="38">
        <v>32933</v>
      </c>
      <c r="B420" s="43">
        <v>339.9</v>
      </c>
      <c r="C420" s="37">
        <v>2.41E-2</v>
      </c>
    </row>
    <row r="421" spans="1:5" x14ac:dyDescent="0.2">
      <c r="A421" s="38">
        <v>32905</v>
      </c>
      <c r="B421" s="43">
        <v>331.9</v>
      </c>
      <c r="C421" s="37">
        <v>8.5000000000000006E-3</v>
      </c>
    </row>
    <row r="422" spans="1:5" x14ac:dyDescent="0.2">
      <c r="A422" s="38">
        <v>32874</v>
      </c>
      <c r="B422" s="43">
        <v>329.1</v>
      </c>
      <c r="C422" s="37">
        <v>-6.88E-2</v>
      </c>
    </row>
    <row r="423" spans="1:5" x14ac:dyDescent="0.2">
      <c r="A423" s="38">
        <v>32843</v>
      </c>
      <c r="B423" s="43">
        <v>353.4</v>
      </c>
      <c r="C423" s="37">
        <v>2.1399999999999999E-2</v>
      </c>
      <c r="D423" s="5">
        <f>+B423/B435-1</f>
        <v>0.27259632697155189</v>
      </c>
      <c r="E423">
        <v>1989</v>
      </c>
    </row>
    <row r="424" spans="1:5" x14ac:dyDescent="0.2">
      <c r="A424" s="38">
        <v>32813</v>
      </c>
      <c r="B424" s="43">
        <v>346</v>
      </c>
      <c r="C424" s="37">
        <v>1.6500000000000001E-2</v>
      </c>
    </row>
    <row r="425" spans="1:5" x14ac:dyDescent="0.2">
      <c r="A425" s="38">
        <v>32782</v>
      </c>
      <c r="B425" s="43">
        <v>340.4</v>
      </c>
      <c r="C425" s="37">
        <v>-2.4899999999999999E-2</v>
      </c>
    </row>
    <row r="426" spans="1:5" x14ac:dyDescent="0.2">
      <c r="A426" s="38">
        <v>32752</v>
      </c>
      <c r="B426" s="43">
        <v>349.1</v>
      </c>
      <c r="C426" s="37">
        <v>-6.4999999999999997E-3</v>
      </c>
    </row>
    <row r="427" spans="1:5" x14ac:dyDescent="0.2">
      <c r="A427" s="38">
        <v>32721</v>
      </c>
      <c r="B427" s="43">
        <v>351.4</v>
      </c>
      <c r="C427" s="37">
        <v>1.5299999999999999E-2</v>
      </c>
    </row>
    <row r="428" spans="1:5" x14ac:dyDescent="0.2">
      <c r="A428" s="38">
        <v>32690</v>
      </c>
      <c r="B428" s="43">
        <v>346.1</v>
      </c>
      <c r="C428" s="37">
        <v>8.8400000000000006E-2</v>
      </c>
    </row>
    <row r="429" spans="1:5" x14ac:dyDescent="0.2">
      <c r="A429" s="38">
        <v>32660</v>
      </c>
      <c r="B429" s="43">
        <v>318</v>
      </c>
      <c r="C429" s="37">
        <v>-7.7999999999999996E-3</v>
      </c>
    </row>
    <row r="430" spans="1:5" x14ac:dyDescent="0.2">
      <c r="A430" s="38">
        <v>32629</v>
      </c>
      <c r="B430" s="43">
        <v>320.5</v>
      </c>
      <c r="C430" s="37">
        <v>3.5200000000000002E-2</v>
      </c>
    </row>
    <row r="431" spans="1:5" x14ac:dyDescent="0.2">
      <c r="A431" s="38">
        <v>32599</v>
      </c>
      <c r="B431" s="43">
        <v>309.60000000000002</v>
      </c>
      <c r="C431" s="37">
        <v>4.9799999999999997E-2</v>
      </c>
    </row>
    <row r="432" spans="1:5" x14ac:dyDescent="0.2">
      <c r="A432" s="38">
        <v>32568</v>
      </c>
      <c r="B432" s="43">
        <v>294.89999999999998</v>
      </c>
      <c r="C432" s="37">
        <v>2.0799999999999999E-2</v>
      </c>
    </row>
    <row r="433" spans="1:5" x14ac:dyDescent="0.2">
      <c r="A433" s="38">
        <v>32540</v>
      </c>
      <c r="B433" s="43">
        <v>288.89999999999998</v>
      </c>
      <c r="C433" s="37">
        <v>-2.8899999999999999E-2</v>
      </c>
    </row>
    <row r="434" spans="1:5" x14ac:dyDescent="0.2">
      <c r="A434" s="38">
        <v>32509</v>
      </c>
      <c r="B434" s="43">
        <v>297.5</v>
      </c>
      <c r="C434" s="37">
        <v>7.1300000000000002E-2</v>
      </c>
    </row>
    <row r="435" spans="1:5" x14ac:dyDescent="0.2">
      <c r="A435" s="38">
        <v>32478</v>
      </c>
      <c r="B435" s="43">
        <v>277.7</v>
      </c>
      <c r="C435" s="37">
        <v>1.46E-2</v>
      </c>
      <c r="D435" s="5">
        <f>+B435/B447-1</f>
        <v>0.12383650343990293</v>
      </c>
      <c r="E435">
        <v>1988</v>
      </c>
    </row>
    <row r="436" spans="1:5" x14ac:dyDescent="0.2">
      <c r="A436" s="38">
        <v>32448</v>
      </c>
      <c r="B436" s="43">
        <v>273.7</v>
      </c>
      <c r="C436" s="37">
        <v>-1.9E-2</v>
      </c>
    </row>
    <row r="437" spans="1:5" x14ac:dyDescent="0.2">
      <c r="A437" s="38">
        <v>32417</v>
      </c>
      <c r="B437" s="43">
        <v>279</v>
      </c>
      <c r="C437" s="37">
        <v>2.6100000000000002E-2</v>
      </c>
    </row>
    <row r="438" spans="1:5" x14ac:dyDescent="0.2">
      <c r="A438" s="38">
        <v>32387</v>
      </c>
      <c r="B438" s="43">
        <v>271.89999999999998</v>
      </c>
      <c r="C438" s="37">
        <v>3.9800000000000002E-2</v>
      </c>
    </row>
    <row r="439" spans="1:5" x14ac:dyDescent="0.2">
      <c r="A439" s="38">
        <v>32356</v>
      </c>
      <c r="B439" s="43">
        <v>261.5</v>
      </c>
      <c r="C439" s="37">
        <v>-3.8600000000000002E-2</v>
      </c>
    </row>
    <row r="440" spans="1:5" x14ac:dyDescent="0.2">
      <c r="A440" s="38">
        <v>32325</v>
      </c>
      <c r="B440" s="43">
        <v>272</v>
      </c>
      <c r="C440" s="37">
        <v>-5.4999999999999997E-3</v>
      </c>
    </row>
    <row r="441" spans="1:5" x14ac:dyDescent="0.2">
      <c r="A441" s="38">
        <v>32295</v>
      </c>
      <c r="B441" s="43">
        <v>273.5</v>
      </c>
      <c r="C441" s="37">
        <v>4.3099999999999999E-2</v>
      </c>
    </row>
    <row r="442" spans="1:5" x14ac:dyDescent="0.2">
      <c r="A442" s="38">
        <v>32264</v>
      </c>
      <c r="B442" s="43">
        <v>262.2</v>
      </c>
      <c r="C442" s="37">
        <v>3.3999999999999998E-3</v>
      </c>
    </row>
    <row r="443" spans="1:5" x14ac:dyDescent="0.2">
      <c r="A443" s="38">
        <v>32234</v>
      </c>
      <c r="B443" s="43">
        <v>261.3</v>
      </c>
      <c r="C443" s="37">
        <v>9.2999999999999992E-3</v>
      </c>
    </row>
    <row r="444" spans="1:5" x14ac:dyDescent="0.2">
      <c r="A444" s="38">
        <v>32203</v>
      </c>
      <c r="B444" s="43">
        <v>258.89999999999998</v>
      </c>
      <c r="C444" s="37">
        <v>-3.32E-2</v>
      </c>
    </row>
    <row r="445" spans="1:5" x14ac:dyDescent="0.2">
      <c r="A445" s="38">
        <v>32174</v>
      </c>
      <c r="B445" s="43">
        <v>267.8</v>
      </c>
      <c r="C445" s="37">
        <v>4.1599999999999998E-2</v>
      </c>
    </row>
    <row r="446" spans="1:5" x14ac:dyDescent="0.2">
      <c r="A446" s="38">
        <v>32143</v>
      </c>
      <c r="B446" s="43">
        <v>257.10000000000002</v>
      </c>
      <c r="C446" s="37">
        <v>4.0500000000000001E-2</v>
      </c>
    </row>
    <row r="447" spans="1:5" x14ac:dyDescent="0.2">
      <c r="A447" s="38">
        <v>32112</v>
      </c>
      <c r="B447" s="43">
        <v>247.1</v>
      </c>
      <c r="C447" s="37">
        <v>7.2900000000000006E-2</v>
      </c>
      <c r="D447" s="5">
        <f>+B447/B459-1</f>
        <v>2.0231213872832443E-2</v>
      </c>
      <c r="E447">
        <v>1987</v>
      </c>
    </row>
    <row r="448" spans="1:5" x14ac:dyDescent="0.2">
      <c r="A448" s="38">
        <v>32082</v>
      </c>
      <c r="B448" s="43">
        <v>230.3</v>
      </c>
      <c r="C448" s="37">
        <v>-8.5400000000000004E-2</v>
      </c>
    </row>
    <row r="449" spans="1:5" x14ac:dyDescent="0.2">
      <c r="A449" s="38">
        <v>32051</v>
      </c>
      <c r="B449" s="43">
        <v>251.8</v>
      </c>
      <c r="C449" s="37">
        <v>-0.2175</v>
      </c>
    </row>
    <row r="450" spans="1:5" x14ac:dyDescent="0.2">
      <c r="A450" s="38">
        <v>32021</v>
      </c>
      <c r="B450" s="43">
        <v>321.8</v>
      </c>
      <c r="C450" s="37">
        <v>-2.4299999999999999E-2</v>
      </c>
    </row>
    <row r="451" spans="1:5" x14ac:dyDescent="0.2">
      <c r="A451" s="38">
        <v>31990</v>
      </c>
      <c r="B451" s="43">
        <v>329.8</v>
      </c>
      <c r="C451" s="37">
        <v>3.4799999999999998E-2</v>
      </c>
    </row>
    <row r="452" spans="1:5" x14ac:dyDescent="0.2">
      <c r="A452" s="38">
        <v>31959</v>
      </c>
      <c r="B452" s="43">
        <v>318.7</v>
      </c>
      <c r="C452" s="37">
        <v>4.8399999999999999E-2</v>
      </c>
    </row>
    <row r="453" spans="1:5" x14ac:dyDescent="0.2">
      <c r="A453" s="38">
        <v>31929</v>
      </c>
      <c r="B453" s="43">
        <v>304</v>
      </c>
      <c r="C453" s="37">
        <v>4.7899999999999998E-2</v>
      </c>
    </row>
    <row r="454" spans="1:5" x14ac:dyDescent="0.2">
      <c r="A454" s="38">
        <v>31898</v>
      </c>
      <c r="B454" s="43">
        <v>290.10000000000002</v>
      </c>
      <c r="C454" s="37">
        <v>5.8999999999999999E-3</v>
      </c>
    </row>
    <row r="455" spans="1:5" x14ac:dyDescent="0.2">
      <c r="A455" s="38">
        <v>31868</v>
      </c>
      <c r="B455" s="43">
        <v>288.39999999999998</v>
      </c>
      <c r="C455" s="37">
        <v>-1.1299999999999999E-2</v>
      </c>
    </row>
    <row r="456" spans="1:5" x14ac:dyDescent="0.2">
      <c r="A456" s="38">
        <v>31837</v>
      </c>
      <c r="B456" s="43">
        <v>291.7</v>
      </c>
      <c r="C456" s="37">
        <v>2.64E-2</v>
      </c>
    </row>
    <row r="457" spans="1:5" x14ac:dyDescent="0.2">
      <c r="A457" s="38">
        <v>31809</v>
      </c>
      <c r="B457" s="43">
        <v>284.2</v>
      </c>
      <c r="C457" s="37">
        <v>3.6799999999999999E-2</v>
      </c>
    </row>
    <row r="458" spans="1:5" x14ac:dyDescent="0.2">
      <c r="A458" s="38">
        <v>31778</v>
      </c>
      <c r="B458" s="43">
        <v>274.10000000000002</v>
      </c>
      <c r="C458" s="37">
        <v>0.13170000000000001</v>
      </c>
    </row>
    <row r="459" spans="1:5" x14ac:dyDescent="0.2">
      <c r="A459" s="38">
        <v>31747</v>
      </c>
      <c r="B459" s="43">
        <v>242.2</v>
      </c>
      <c r="C459" s="37">
        <v>-2.81E-2</v>
      </c>
      <c r="D459" s="5">
        <f>+B459/B471-1</f>
        <v>0.14623757690487449</v>
      </c>
      <c r="E459">
        <v>1986</v>
      </c>
    </row>
    <row r="460" spans="1:5" x14ac:dyDescent="0.2">
      <c r="A460" s="38">
        <v>31717</v>
      </c>
      <c r="B460" s="43">
        <v>249.2</v>
      </c>
      <c r="C460" s="37">
        <v>2.1299999999999999E-2</v>
      </c>
    </row>
    <row r="461" spans="1:5" x14ac:dyDescent="0.2">
      <c r="A461" s="38">
        <v>31686</v>
      </c>
      <c r="B461" s="43">
        <v>244</v>
      </c>
      <c r="C461" s="37">
        <v>5.4899999999999997E-2</v>
      </c>
    </row>
    <row r="462" spans="1:5" x14ac:dyDescent="0.2">
      <c r="A462" s="38">
        <v>31656</v>
      </c>
      <c r="B462" s="43">
        <v>231.3</v>
      </c>
      <c r="C462" s="37">
        <v>-8.5400000000000004E-2</v>
      </c>
    </row>
    <row r="463" spans="1:5" x14ac:dyDescent="0.2">
      <c r="A463" s="38">
        <v>31625</v>
      </c>
      <c r="B463" s="43">
        <v>252.9</v>
      </c>
      <c r="C463" s="37">
        <v>7.1199999999999999E-2</v>
      </c>
    </row>
    <row r="464" spans="1:5" x14ac:dyDescent="0.2">
      <c r="A464" s="38">
        <v>31594</v>
      </c>
      <c r="B464" s="43">
        <v>236.1</v>
      </c>
      <c r="C464" s="37">
        <v>-5.8599999999999999E-2</v>
      </c>
    </row>
    <row r="465" spans="1:5" x14ac:dyDescent="0.2">
      <c r="A465" s="38">
        <v>31564</v>
      </c>
      <c r="B465" s="43">
        <v>250.8</v>
      </c>
      <c r="C465" s="37">
        <v>1.4200000000000001E-2</v>
      </c>
    </row>
    <row r="466" spans="1:5" x14ac:dyDescent="0.2">
      <c r="A466" s="38">
        <v>31533</v>
      </c>
      <c r="B466" s="43">
        <v>247.3</v>
      </c>
      <c r="C466" s="37">
        <v>5.0099999999999999E-2</v>
      </c>
    </row>
    <row r="467" spans="1:5" x14ac:dyDescent="0.2">
      <c r="A467" s="38">
        <v>31503</v>
      </c>
      <c r="B467" s="43">
        <v>235.5</v>
      </c>
      <c r="C467" s="37">
        <v>-1.4200000000000001E-2</v>
      </c>
    </row>
    <row r="468" spans="1:5" x14ac:dyDescent="0.2">
      <c r="A468" s="38">
        <v>31472</v>
      </c>
      <c r="B468" s="43">
        <v>238.9</v>
      </c>
      <c r="C468" s="37">
        <v>5.2900000000000003E-2</v>
      </c>
    </row>
    <row r="469" spans="1:5" x14ac:dyDescent="0.2">
      <c r="A469" s="38">
        <v>31444</v>
      </c>
      <c r="B469" s="43">
        <v>226.9</v>
      </c>
      <c r="C469" s="37">
        <v>7.1300000000000002E-2</v>
      </c>
    </row>
    <row r="470" spans="1:5" x14ac:dyDescent="0.2">
      <c r="A470" s="38">
        <v>31413</v>
      </c>
      <c r="B470" s="43">
        <v>211.8</v>
      </c>
      <c r="C470" s="37">
        <v>2.3999999999999998E-3</v>
      </c>
      <c r="D470" s="5"/>
    </row>
    <row r="471" spans="1:5" x14ac:dyDescent="0.2">
      <c r="A471" s="38">
        <v>31382</v>
      </c>
      <c r="B471" s="43">
        <v>211.3</v>
      </c>
      <c r="C471" s="37">
        <v>4.4999999999999998E-2</v>
      </c>
      <c r="D471" s="5">
        <f>+B471/B483-1</f>
        <v>0.26375598086124419</v>
      </c>
      <c r="E471">
        <v>1985</v>
      </c>
    </row>
    <row r="472" spans="1:5" x14ac:dyDescent="0.2">
      <c r="A472" s="38">
        <v>31352</v>
      </c>
      <c r="B472" s="43">
        <v>202.2</v>
      </c>
      <c r="C472" s="37">
        <v>6.5299999999999997E-2</v>
      </c>
    </row>
    <row r="473" spans="1:5" x14ac:dyDescent="0.2">
      <c r="A473" s="38">
        <v>31321</v>
      </c>
      <c r="B473" s="43">
        <v>189.8</v>
      </c>
      <c r="C473" s="37">
        <v>4.2299999999999997E-2</v>
      </c>
    </row>
    <row r="474" spans="1:5" x14ac:dyDescent="0.2">
      <c r="A474" s="38">
        <v>31291</v>
      </c>
      <c r="B474" s="43">
        <v>182.1</v>
      </c>
      <c r="C474" s="37">
        <v>-3.4500000000000003E-2</v>
      </c>
    </row>
    <row r="475" spans="1:5" x14ac:dyDescent="0.2">
      <c r="A475" s="38">
        <v>31260</v>
      </c>
      <c r="B475" s="43">
        <v>188.6</v>
      </c>
      <c r="C475" s="37">
        <v>-1.2E-2</v>
      </c>
    </row>
    <row r="476" spans="1:5" x14ac:dyDescent="0.2">
      <c r="A476" s="38">
        <v>31229</v>
      </c>
      <c r="B476" s="43">
        <v>190.9</v>
      </c>
      <c r="C476" s="37">
        <v>-4.7000000000000002E-3</v>
      </c>
    </row>
    <row r="477" spans="1:5" x14ac:dyDescent="0.2">
      <c r="A477" s="38">
        <v>31199</v>
      </c>
      <c r="B477" s="43">
        <v>191.8</v>
      </c>
      <c r="C477" s="37">
        <v>1.1599999999999999E-2</v>
      </c>
    </row>
    <row r="478" spans="1:5" x14ac:dyDescent="0.2">
      <c r="A478" s="38">
        <v>31168</v>
      </c>
      <c r="B478" s="43">
        <v>189.6</v>
      </c>
      <c r="C478" s="37">
        <v>5.45E-2</v>
      </c>
    </row>
    <row r="479" spans="1:5" x14ac:dyDescent="0.2">
      <c r="A479" s="38">
        <v>31138</v>
      </c>
      <c r="B479" s="43">
        <v>179.8</v>
      </c>
      <c r="C479" s="37">
        <v>-5.0000000000000001E-3</v>
      </c>
    </row>
    <row r="480" spans="1:5" x14ac:dyDescent="0.2">
      <c r="A480" s="38">
        <v>31107</v>
      </c>
      <c r="B480" s="43">
        <v>180.7</v>
      </c>
      <c r="C480" s="37">
        <v>-2.8E-3</v>
      </c>
    </row>
    <row r="481" spans="1:5" x14ac:dyDescent="0.2">
      <c r="A481" s="38">
        <v>31079</v>
      </c>
      <c r="B481" s="43">
        <v>181.2</v>
      </c>
      <c r="C481" s="37">
        <v>8.8999999999999999E-3</v>
      </c>
    </row>
    <row r="482" spans="1:5" x14ac:dyDescent="0.2">
      <c r="A482" s="38">
        <v>31048</v>
      </c>
      <c r="B482" s="43">
        <v>179.6</v>
      </c>
      <c r="C482" s="37">
        <v>7.4200000000000002E-2</v>
      </c>
    </row>
    <row r="483" spans="1:5" x14ac:dyDescent="0.2">
      <c r="A483" s="38">
        <v>31017</v>
      </c>
      <c r="B483" s="43">
        <v>167.2</v>
      </c>
      <c r="C483" s="37">
        <v>2.1999999999999999E-2</v>
      </c>
      <c r="D483" s="5">
        <f>+B483/B495-1</f>
        <v>1.3947847180109108E-2</v>
      </c>
      <c r="E483">
        <v>1984</v>
      </c>
    </row>
    <row r="484" spans="1:5" x14ac:dyDescent="0.2">
      <c r="A484" s="38">
        <v>30987</v>
      </c>
      <c r="B484" s="43">
        <v>163.6</v>
      </c>
      <c r="C484" s="37">
        <v>-1.5100000000000001E-2</v>
      </c>
    </row>
    <row r="485" spans="1:5" x14ac:dyDescent="0.2">
      <c r="A485" s="38">
        <v>30956</v>
      </c>
      <c r="B485" s="43">
        <v>166.1</v>
      </c>
      <c r="C485" s="37">
        <v>0</v>
      </c>
    </row>
    <row r="486" spans="1:5" x14ac:dyDescent="0.2">
      <c r="A486" s="38">
        <v>30926</v>
      </c>
      <c r="B486" s="43">
        <v>166.1</v>
      </c>
      <c r="C486" s="37">
        <v>-3.5999999999999999E-3</v>
      </c>
    </row>
    <row r="487" spans="1:5" x14ac:dyDescent="0.2">
      <c r="A487" s="38">
        <v>30895</v>
      </c>
      <c r="B487" s="43">
        <v>166.7</v>
      </c>
      <c r="C487" s="37">
        <v>0.1062</v>
      </c>
    </row>
    <row r="488" spans="1:5" x14ac:dyDescent="0.2">
      <c r="A488" s="38">
        <v>30864</v>
      </c>
      <c r="B488" s="43">
        <v>150.69999999999999</v>
      </c>
      <c r="C488" s="37">
        <v>-1.6299999999999999E-2</v>
      </c>
    </row>
    <row r="489" spans="1:5" x14ac:dyDescent="0.2">
      <c r="A489" s="38">
        <v>30834</v>
      </c>
      <c r="B489" s="43">
        <v>153.19999999999999</v>
      </c>
      <c r="C489" s="37">
        <v>1.7299999999999999E-2</v>
      </c>
    </row>
    <row r="490" spans="1:5" x14ac:dyDescent="0.2">
      <c r="A490" s="38">
        <v>30803</v>
      </c>
      <c r="B490" s="43">
        <v>150.6</v>
      </c>
      <c r="C490" s="37">
        <v>-5.9299999999999999E-2</v>
      </c>
    </row>
    <row r="491" spans="1:5" x14ac:dyDescent="0.2">
      <c r="A491" s="38">
        <v>30773</v>
      </c>
      <c r="B491" s="43">
        <v>160.1</v>
      </c>
      <c r="C491" s="37">
        <v>5.7000000000000002E-3</v>
      </c>
    </row>
    <row r="492" spans="1:5" x14ac:dyDescent="0.2">
      <c r="A492" s="38">
        <v>30742</v>
      </c>
      <c r="B492" s="43">
        <v>159.19999999999999</v>
      </c>
      <c r="C492" s="37">
        <v>1.34E-2</v>
      </c>
    </row>
    <row r="493" spans="1:5" x14ac:dyDescent="0.2">
      <c r="A493" s="38">
        <v>30713</v>
      </c>
      <c r="B493" s="43">
        <v>157.1</v>
      </c>
      <c r="C493" s="37">
        <v>-3.8600000000000002E-2</v>
      </c>
    </row>
    <row r="494" spans="1:5" x14ac:dyDescent="0.2">
      <c r="A494" s="38">
        <v>30682</v>
      </c>
      <c r="B494" s="43">
        <v>163.4</v>
      </c>
      <c r="C494" s="37">
        <v>-9.1000000000000004E-3</v>
      </c>
    </row>
    <row r="495" spans="1:5" x14ac:dyDescent="0.2">
      <c r="A495" s="38">
        <v>30651</v>
      </c>
      <c r="B495" s="43">
        <v>164.9</v>
      </c>
      <c r="C495" s="37">
        <v>-8.9999999999999993E-3</v>
      </c>
      <c r="D495" s="5">
        <f>+B495/B507-1</f>
        <v>0.17283072546230449</v>
      </c>
      <c r="E495">
        <v>1983</v>
      </c>
    </row>
    <row r="496" spans="1:5" x14ac:dyDescent="0.2">
      <c r="A496" s="38">
        <v>30621</v>
      </c>
      <c r="B496" s="43">
        <v>166.4</v>
      </c>
      <c r="C496" s="37">
        <v>1.7100000000000001E-2</v>
      </c>
    </row>
    <row r="497" spans="1:5" x14ac:dyDescent="0.2">
      <c r="A497" s="38">
        <v>30590</v>
      </c>
      <c r="B497" s="43">
        <v>163.6</v>
      </c>
      <c r="C497" s="37">
        <v>-1.5100000000000001E-2</v>
      </c>
    </row>
    <row r="498" spans="1:5" x14ac:dyDescent="0.2">
      <c r="A498" s="38">
        <v>30560</v>
      </c>
      <c r="B498" s="43">
        <v>166.1</v>
      </c>
      <c r="C498" s="37">
        <v>1.03E-2</v>
      </c>
    </row>
    <row r="499" spans="1:5" x14ac:dyDescent="0.2">
      <c r="A499" s="38">
        <v>30529</v>
      </c>
      <c r="B499" s="43">
        <v>164.4</v>
      </c>
      <c r="C499" s="37">
        <v>1.11E-2</v>
      </c>
    </row>
    <row r="500" spans="1:5" x14ac:dyDescent="0.2">
      <c r="A500" s="38">
        <v>30498</v>
      </c>
      <c r="B500" s="43">
        <v>162.6</v>
      </c>
      <c r="C500" s="37">
        <v>-3.27E-2</v>
      </c>
    </row>
    <row r="501" spans="1:5" x14ac:dyDescent="0.2">
      <c r="A501" s="38">
        <v>30468</v>
      </c>
      <c r="B501" s="43">
        <v>168.1</v>
      </c>
      <c r="C501" s="37">
        <v>3.5099999999999999E-2</v>
      </c>
    </row>
    <row r="502" spans="1:5" x14ac:dyDescent="0.2">
      <c r="A502" s="38">
        <v>30437</v>
      </c>
      <c r="B502" s="43">
        <v>162.4</v>
      </c>
      <c r="C502" s="37">
        <v>-1.2200000000000001E-2</v>
      </c>
    </row>
    <row r="503" spans="1:5" x14ac:dyDescent="0.2">
      <c r="A503" s="38">
        <v>30407</v>
      </c>
      <c r="B503" s="43">
        <v>164.4</v>
      </c>
      <c r="C503" s="37">
        <v>7.4499999999999997E-2</v>
      </c>
    </row>
    <row r="504" spans="1:5" x14ac:dyDescent="0.2">
      <c r="A504" s="38">
        <v>30376</v>
      </c>
      <c r="B504" s="43">
        <v>153</v>
      </c>
      <c r="C504" s="37">
        <v>3.3099999999999997E-2</v>
      </c>
    </row>
    <row r="505" spans="1:5" x14ac:dyDescent="0.2">
      <c r="A505" s="38">
        <v>30348</v>
      </c>
      <c r="B505" s="43">
        <v>148.1</v>
      </c>
      <c r="C505" s="37">
        <v>1.9300000000000001E-2</v>
      </c>
    </row>
    <row r="506" spans="1:5" x14ac:dyDescent="0.2">
      <c r="A506" s="38">
        <v>30317</v>
      </c>
      <c r="B506" s="43">
        <v>145.30000000000001</v>
      </c>
      <c r="C506" s="37">
        <v>3.3399999999999999E-2</v>
      </c>
    </row>
    <row r="507" spans="1:5" x14ac:dyDescent="0.2">
      <c r="A507" s="38">
        <v>30286</v>
      </c>
      <c r="B507" s="43">
        <v>140.6</v>
      </c>
      <c r="C507" s="37">
        <v>1.52E-2</v>
      </c>
      <c r="D507" s="5">
        <f>+B507/B519-1</f>
        <v>0.14681892332789559</v>
      </c>
      <c r="E507">
        <v>1982</v>
      </c>
    </row>
    <row r="508" spans="1:5" x14ac:dyDescent="0.2">
      <c r="A508" s="38">
        <v>30256</v>
      </c>
      <c r="B508" s="43">
        <v>138.5</v>
      </c>
      <c r="C508" s="37">
        <v>3.5900000000000001E-2</v>
      </c>
    </row>
    <row r="509" spans="1:5" x14ac:dyDescent="0.2">
      <c r="A509" s="38">
        <v>30225</v>
      </c>
      <c r="B509" s="43">
        <v>133.69999999999999</v>
      </c>
      <c r="C509" s="37">
        <v>0.1105</v>
      </c>
    </row>
    <row r="510" spans="1:5" x14ac:dyDescent="0.2">
      <c r="A510" s="38">
        <v>30195</v>
      </c>
      <c r="B510" s="43">
        <v>120.4</v>
      </c>
      <c r="C510" s="37">
        <v>7.4999999999999997E-3</v>
      </c>
    </row>
    <row r="511" spans="1:5" x14ac:dyDescent="0.2">
      <c r="A511" s="38">
        <v>30164</v>
      </c>
      <c r="B511" s="43">
        <v>119.5</v>
      </c>
      <c r="C511" s="37">
        <v>0.1158</v>
      </c>
    </row>
    <row r="512" spans="1:5" x14ac:dyDescent="0.2">
      <c r="A512" s="38">
        <v>30133</v>
      </c>
      <c r="B512" s="43">
        <v>107.1</v>
      </c>
      <c r="C512" s="37">
        <v>-2.2800000000000001E-2</v>
      </c>
    </row>
    <row r="513" spans="1:5" x14ac:dyDescent="0.2">
      <c r="A513" s="38">
        <v>30103</v>
      </c>
      <c r="B513" s="43">
        <v>109.6</v>
      </c>
      <c r="C513" s="37">
        <v>-2.06E-2</v>
      </c>
    </row>
    <row r="514" spans="1:5" x14ac:dyDescent="0.2">
      <c r="A514" s="38">
        <v>30072</v>
      </c>
      <c r="B514" s="43">
        <v>111.9</v>
      </c>
      <c r="C514" s="37">
        <v>-3.8699999999999998E-2</v>
      </c>
    </row>
    <row r="515" spans="1:5" x14ac:dyDescent="0.2">
      <c r="A515" s="38">
        <v>30042</v>
      </c>
      <c r="B515" s="43">
        <v>116.4</v>
      </c>
      <c r="C515" s="37">
        <v>3.9300000000000002E-2</v>
      </c>
    </row>
    <row r="516" spans="1:5" x14ac:dyDescent="0.2">
      <c r="A516" s="38">
        <v>30011</v>
      </c>
      <c r="B516" s="43">
        <v>112</v>
      </c>
      <c r="C516" s="37">
        <v>-9.7000000000000003E-3</v>
      </c>
    </row>
    <row r="517" spans="1:5" x14ac:dyDescent="0.2">
      <c r="A517" s="38">
        <v>29983</v>
      </c>
      <c r="B517" s="43">
        <v>113.1</v>
      </c>
      <c r="C517" s="37">
        <v>-6.0600000000000001E-2</v>
      </c>
    </row>
    <row r="518" spans="1:5" x14ac:dyDescent="0.2">
      <c r="A518" s="38">
        <v>29952</v>
      </c>
      <c r="B518" s="43">
        <v>120.4</v>
      </c>
      <c r="C518" s="37">
        <v>-1.7899999999999999E-2</v>
      </c>
    </row>
    <row r="519" spans="1:5" x14ac:dyDescent="0.2">
      <c r="A519" s="38">
        <v>29921</v>
      </c>
      <c r="B519" s="43">
        <v>122.6</v>
      </c>
      <c r="C519" s="37">
        <v>-2.93E-2</v>
      </c>
      <c r="D519" s="5">
        <f>+B519/B531-1</f>
        <v>-9.7201767304860187E-2</v>
      </c>
      <c r="E519">
        <v>1981</v>
      </c>
    </row>
    <row r="520" spans="1:5" x14ac:dyDescent="0.2">
      <c r="A520" s="38">
        <v>29891</v>
      </c>
      <c r="B520" s="43">
        <v>126.3</v>
      </c>
      <c r="C520" s="37">
        <v>3.61E-2</v>
      </c>
    </row>
    <row r="521" spans="1:5" x14ac:dyDescent="0.2">
      <c r="A521" s="38">
        <v>29860</v>
      </c>
      <c r="B521" s="43">
        <v>121.9</v>
      </c>
      <c r="C521" s="37">
        <v>4.9099999999999998E-2</v>
      </c>
    </row>
    <row r="522" spans="1:5" x14ac:dyDescent="0.2">
      <c r="A522" s="38">
        <v>29830</v>
      </c>
      <c r="B522" s="43">
        <v>116.2</v>
      </c>
      <c r="C522" s="37">
        <v>-5.3699999999999998E-2</v>
      </c>
    </row>
    <row r="523" spans="1:5" x14ac:dyDescent="0.2">
      <c r="A523" s="38">
        <v>29799</v>
      </c>
      <c r="B523" s="43">
        <v>122.8</v>
      </c>
      <c r="C523" s="37">
        <v>-6.1899999999999997E-2</v>
      </c>
    </row>
    <row r="524" spans="1:5" x14ac:dyDescent="0.2">
      <c r="A524" s="38">
        <v>29768</v>
      </c>
      <c r="B524" s="43">
        <v>130.9</v>
      </c>
      <c r="C524" s="37">
        <v>-2.3E-3</v>
      </c>
    </row>
    <row r="525" spans="1:5" x14ac:dyDescent="0.2">
      <c r="A525" s="38">
        <v>29738</v>
      </c>
      <c r="B525" s="43">
        <v>131.19999999999999</v>
      </c>
      <c r="C525" s="37">
        <v>-1.06E-2</v>
      </c>
    </row>
    <row r="526" spans="1:5" x14ac:dyDescent="0.2">
      <c r="A526" s="38">
        <v>29707</v>
      </c>
      <c r="B526" s="43">
        <v>132.6</v>
      </c>
      <c r="C526" s="37">
        <v>-1.5E-3</v>
      </c>
    </row>
    <row r="527" spans="1:5" x14ac:dyDescent="0.2">
      <c r="A527" s="38">
        <v>29677</v>
      </c>
      <c r="B527" s="43">
        <v>132.80000000000001</v>
      </c>
      <c r="C527" s="37">
        <v>-2.35E-2</v>
      </c>
    </row>
    <row r="528" spans="1:5" x14ac:dyDescent="0.2">
      <c r="A528" s="38">
        <v>29646</v>
      </c>
      <c r="B528" s="43">
        <v>136</v>
      </c>
      <c r="C528" s="37">
        <v>3.5799999999999998E-2</v>
      </c>
    </row>
    <row r="529" spans="1:5" x14ac:dyDescent="0.2">
      <c r="A529" s="38">
        <v>29618</v>
      </c>
      <c r="B529" s="43">
        <v>131.30000000000001</v>
      </c>
      <c r="C529" s="37">
        <v>1.3100000000000001E-2</v>
      </c>
    </row>
    <row r="530" spans="1:5" x14ac:dyDescent="0.2">
      <c r="A530" s="38">
        <v>29587</v>
      </c>
      <c r="B530" s="43">
        <v>129.6</v>
      </c>
      <c r="C530" s="37">
        <v>-4.5699999999999998E-2</v>
      </c>
    </row>
    <row r="531" spans="1:5" x14ac:dyDescent="0.2">
      <c r="A531" s="38">
        <v>29556</v>
      </c>
      <c r="B531" s="43">
        <v>135.80000000000001</v>
      </c>
      <c r="C531" s="37">
        <v>-3.3500000000000002E-2</v>
      </c>
      <c r="D531" s="5">
        <f>+B531/B543-1</f>
        <v>0.2585727525486563</v>
      </c>
      <c r="E531">
        <v>1980</v>
      </c>
    </row>
    <row r="532" spans="1:5" x14ac:dyDescent="0.2">
      <c r="A532" s="38">
        <v>29526</v>
      </c>
      <c r="B532" s="43">
        <v>140.5</v>
      </c>
      <c r="C532" s="37">
        <v>0.10199999999999999</v>
      </c>
    </row>
    <row r="533" spans="1:5" x14ac:dyDescent="0.2">
      <c r="A533" s="38">
        <v>29495</v>
      </c>
      <c r="B533" s="43">
        <v>127.5</v>
      </c>
      <c r="C533" s="37">
        <v>1.5900000000000001E-2</v>
      </c>
    </row>
    <row r="534" spans="1:5" x14ac:dyDescent="0.2">
      <c r="A534" s="38">
        <v>29465</v>
      </c>
      <c r="B534" s="43">
        <v>125.5</v>
      </c>
      <c r="C534" s="37">
        <v>2.53E-2</v>
      </c>
    </row>
    <row r="535" spans="1:5" x14ac:dyDescent="0.2">
      <c r="A535" s="38">
        <v>29434</v>
      </c>
      <c r="B535" s="43">
        <v>122.4</v>
      </c>
      <c r="C535" s="37">
        <v>5.7999999999999996E-3</v>
      </c>
    </row>
    <row r="536" spans="1:5" x14ac:dyDescent="0.2">
      <c r="A536" s="38">
        <v>29403</v>
      </c>
      <c r="B536" s="43">
        <v>121.7</v>
      </c>
      <c r="C536" s="37">
        <v>6.5699999999999995E-2</v>
      </c>
    </row>
    <row r="537" spans="1:5" x14ac:dyDescent="0.2">
      <c r="A537" s="38">
        <v>29373</v>
      </c>
      <c r="B537" s="43">
        <v>114.2</v>
      </c>
      <c r="C537" s="37">
        <v>2.7E-2</v>
      </c>
    </row>
    <row r="538" spans="1:5" x14ac:dyDescent="0.2">
      <c r="A538" s="38">
        <v>29342</v>
      </c>
      <c r="B538" s="43">
        <v>111.2</v>
      </c>
      <c r="C538" s="37">
        <v>4.6100000000000002E-2</v>
      </c>
    </row>
    <row r="539" spans="1:5" x14ac:dyDescent="0.2">
      <c r="A539" s="38">
        <v>29312</v>
      </c>
      <c r="B539" s="43">
        <v>106.3</v>
      </c>
      <c r="C539" s="37">
        <v>4.1099999999999998E-2</v>
      </c>
    </row>
    <row r="540" spans="1:5" x14ac:dyDescent="0.2">
      <c r="A540" s="38">
        <v>29281</v>
      </c>
      <c r="B540" s="43">
        <v>102.1</v>
      </c>
      <c r="C540" s="37">
        <v>-0.10199999999999999</v>
      </c>
    </row>
    <row r="541" spans="1:5" x14ac:dyDescent="0.2">
      <c r="A541" s="38">
        <v>29252</v>
      </c>
      <c r="B541" s="43">
        <v>113.7</v>
      </c>
      <c r="C541" s="37">
        <v>-4.4000000000000003E-3</v>
      </c>
    </row>
    <row r="542" spans="1:5" x14ac:dyDescent="0.2">
      <c r="A542" s="38">
        <v>29221</v>
      </c>
      <c r="B542" s="43">
        <v>114.2</v>
      </c>
      <c r="C542" s="37">
        <v>5.8400000000000001E-2</v>
      </c>
    </row>
    <row r="543" spans="1:5" x14ac:dyDescent="0.2">
      <c r="A543" s="38">
        <v>29190</v>
      </c>
      <c r="B543" s="43">
        <v>107.9</v>
      </c>
      <c r="C543" s="37">
        <v>1.6E-2</v>
      </c>
      <c r="D543" s="5">
        <f>+B543/B555-1</f>
        <v>0.12278876170655573</v>
      </c>
      <c r="E543">
        <v>1979</v>
      </c>
    </row>
    <row r="544" spans="1:5" x14ac:dyDescent="0.2">
      <c r="A544" s="38">
        <v>29160</v>
      </c>
      <c r="B544" s="43">
        <v>106.2</v>
      </c>
      <c r="C544" s="37">
        <v>4.3200000000000002E-2</v>
      </c>
    </row>
    <row r="545" spans="1:5" x14ac:dyDescent="0.2">
      <c r="A545" s="38">
        <v>29129</v>
      </c>
      <c r="B545" s="43">
        <v>101.8</v>
      </c>
      <c r="C545" s="37">
        <v>-6.8599999999999994E-2</v>
      </c>
    </row>
    <row r="546" spans="1:5" x14ac:dyDescent="0.2">
      <c r="A546" s="38">
        <v>29099</v>
      </c>
      <c r="B546" s="43">
        <v>109.3</v>
      </c>
      <c r="C546" s="37">
        <v>0</v>
      </c>
    </row>
    <row r="547" spans="1:5" x14ac:dyDescent="0.2">
      <c r="A547" s="38">
        <v>29068</v>
      </c>
      <c r="B547" s="43">
        <v>109.3</v>
      </c>
      <c r="C547" s="37">
        <v>5.2999999999999999E-2</v>
      </c>
    </row>
    <row r="548" spans="1:5" x14ac:dyDescent="0.2">
      <c r="A548" s="38">
        <v>29037</v>
      </c>
      <c r="B548" s="43">
        <v>103.8</v>
      </c>
      <c r="C548" s="37">
        <v>8.6999999999999994E-3</v>
      </c>
    </row>
    <row r="549" spans="1:5" x14ac:dyDescent="0.2">
      <c r="A549" s="38">
        <v>29007</v>
      </c>
      <c r="B549" s="43">
        <v>102.9</v>
      </c>
      <c r="C549" s="37">
        <v>3.8300000000000001E-2</v>
      </c>
    </row>
    <row r="550" spans="1:5" x14ac:dyDescent="0.2">
      <c r="A550" s="38">
        <v>28976</v>
      </c>
      <c r="B550" s="43">
        <v>99.1</v>
      </c>
      <c r="C550" s="37">
        <v>-2.6499999999999999E-2</v>
      </c>
    </row>
    <row r="551" spans="1:5" x14ac:dyDescent="0.2">
      <c r="A551" s="38">
        <v>28946</v>
      </c>
      <c r="B551" s="43">
        <v>101.8</v>
      </c>
      <c r="C551" s="37">
        <v>2E-3</v>
      </c>
    </row>
    <row r="552" spans="1:5" x14ac:dyDescent="0.2">
      <c r="A552" s="38">
        <v>28915</v>
      </c>
      <c r="B552" s="43">
        <v>101.6</v>
      </c>
      <c r="C552" s="37">
        <v>5.5E-2</v>
      </c>
    </row>
    <row r="553" spans="1:5" x14ac:dyDescent="0.2">
      <c r="A553" s="38">
        <v>28887</v>
      </c>
      <c r="B553" s="43">
        <v>96.3</v>
      </c>
      <c r="C553" s="37">
        <v>-3.5999999999999997E-2</v>
      </c>
    </row>
    <row r="554" spans="1:5" x14ac:dyDescent="0.2">
      <c r="A554" s="38">
        <v>28856</v>
      </c>
      <c r="B554" s="43">
        <v>99.9</v>
      </c>
      <c r="C554" s="37">
        <v>3.95E-2</v>
      </c>
    </row>
    <row r="555" spans="1:5" x14ac:dyDescent="0.2">
      <c r="A555" s="38">
        <v>28825</v>
      </c>
      <c r="B555" s="43">
        <v>96.1</v>
      </c>
      <c r="C555" s="37">
        <v>1.4800000000000001E-2</v>
      </c>
      <c r="D555" s="5">
        <f>+B555/B567-1</f>
        <v>1.051524710830698E-2</v>
      </c>
      <c r="E555">
        <v>1978</v>
      </c>
    </row>
    <row r="556" spans="1:5" x14ac:dyDescent="0.2">
      <c r="A556" s="38">
        <v>28795</v>
      </c>
      <c r="B556" s="43">
        <v>94.7</v>
      </c>
      <c r="C556" s="37">
        <v>1.61E-2</v>
      </c>
    </row>
    <row r="557" spans="1:5" x14ac:dyDescent="0.2">
      <c r="A557" s="38">
        <v>28764</v>
      </c>
      <c r="B557" s="43">
        <v>93.2</v>
      </c>
      <c r="C557" s="37">
        <v>-9.0700000000000003E-2</v>
      </c>
    </row>
    <row r="558" spans="1:5" x14ac:dyDescent="0.2">
      <c r="A558" s="38">
        <v>28734</v>
      </c>
      <c r="B558" s="43">
        <v>102.5</v>
      </c>
      <c r="C558" s="37">
        <v>-7.7000000000000002E-3</v>
      </c>
    </row>
    <row r="559" spans="1:5" x14ac:dyDescent="0.2">
      <c r="A559" s="38">
        <v>28703</v>
      </c>
      <c r="B559" s="43">
        <v>103.3</v>
      </c>
      <c r="C559" s="37">
        <v>2.58E-2</v>
      </c>
    </row>
    <row r="560" spans="1:5" x14ac:dyDescent="0.2">
      <c r="A560" s="38">
        <v>28672</v>
      </c>
      <c r="B560" s="43">
        <v>100.7</v>
      </c>
      <c r="C560" s="37">
        <v>5.45E-2</v>
      </c>
    </row>
    <row r="561" spans="1:5" x14ac:dyDescent="0.2">
      <c r="A561" s="38">
        <v>28642</v>
      </c>
      <c r="B561" s="43">
        <v>95.5</v>
      </c>
      <c r="C561" s="37">
        <v>-1.7500000000000002E-2</v>
      </c>
    </row>
    <row r="562" spans="1:5" x14ac:dyDescent="0.2">
      <c r="A562" s="38">
        <v>28611</v>
      </c>
      <c r="B562" s="43">
        <v>97.2</v>
      </c>
      <c r="C562" s="37">
        <v>4.1000000000000003E-3</v>
      </c>
    </row>
    <row r="563" spans="1:5" x14ac:dyDescent="0.2">
      <c r="A563" s="38">
        <v>28581</v>
      </c>
      <c r="B563" s="43">
        <v>96.8</v>
      </c>
      <c r="C563" s="37">
        <v>8.5199999999999998E-2</v>
      </c>
    </row>
    <row r="564" spans="1:5" x14ac:dyDescent="0.2">
      <c r="A564" s="38">
        <v>28550</v>
      </c>
      <c r="B564" s="43">
        <v>89.2</v>
      </c>
      <c r="C564" s="37">
        <v>2.53E-2</v>
      </c>
    </row>
    <row r="565" spans="1:5" x14ac:dyDescent="0.2">
      <c r="A565" s="38">
        <v>28522</v>
      </c>
      <c r="B565" s="43">
        <v>87</v>
      </c>
      <c r="C565" s="37">
        <v>-2.47E-2</v>
      </c>
    </row>
    <row r="566" spans="1:5" x14ac:dyDescent="0.2">
      <c r="A566" s="38">
        <v>28491</v>
      </c>
      <c r="B566" s="43">
        <v>89.2</v>
      </c>
      <c r="C566" s="37">
        <v>-6.2E-2</v>
      </c>
    </row>
    <row r="567" spans="1:5" x14ac:dyDescent="0.2">
      <c r="A567" s="38">
        <v>28460</v>
      </c>
      <c r="B567" s="43">
        <v>95.1</v>
      </c>
      <c r="C567" s="37">
        <v>3.2000000000000002E-3</v>
      </c>
      <c r="D567" s="5">
        <f>+B567/B579-1</f>
        <v>-0.11534883720930234</v>
      </c>
      <c r="E567">
        <v>1977</v>
      </c>
    </row>
    <row r="568" spans="1:5" x14ac:dyDescent="0.2">
      <c r="A568" s="38">
        <v>28430</v>
      </c>
      <c r="B568" s="43">
        <v>94.8</v>
      </c>
      <c r="C568" s="37">
        <v>2.7099999999999999E-2</v>
      </c>
    </row>
    <row r="569" spans="1:5" x14ac:dyDescent="0.2">
      <c r="A569" s="38">
        <v>28399</v>
      </c>
      <c r="B569" s="43">
        <v>92.3</v>
      </c>
      <c r="C569" s="37">
        <v>-4.3499999999999997E-2</v>
      </c>
    </row>
    <row r="570" spans="1:5" x14ac:dyDescent="0.2">
      <c r="A570" s="38">
        <v>28369</v>
      </c>
      <c r="B570" s="43">
        <v>96.5</v>
      </c>
      <c r="C570" s="37">
        <v>-3.0999999999999999E-3</v>
      </c>
    </row>
    <row r="571" spans="1:5" x14ac:dyDescent="0.2">
      <c r="A571" s="38">
        <v>28338</v>
      </c>
      <c r="B571" s="43">
        <v>96.8</v>
      </c>
      <c r="C571" s="37">
        <v>-2.0199999999999999E-2</v>
      </c>
    </row>
    <row r="572" spans="1:5" x14ac:dyDescent="0.2">
      <c r="A572" s="38">
        <v>28307</v>
      </c>
      <c r="B572" s="43">
        <v>98.8</v>
      </c>
      <c r="C572" s="37">
        <v>-1.6899999999999998E-2</v>
      </c>
    </row>
    <row r="573" spans="1:5" x14ac:dyDescent="0.2">
      <c r="A573" s="38">
        <v>28277</v>
      </c>
      <c r="B573" s="43">
        <v>100.5</v>
      </c>
      <c r="C573" s="37">
        <v>4.58E-2</v>
      </c>
    </row>
    <row r="574" spans="1:5" x14ac:dyDescent="0.2">
      <c r="A574" s="38">
        <v>28246</v>
      </c>
      <c r="B574" s="43">
        <v>96.1</v>
      </c>
      <c r="C574" s="37">
        <v>-2.3400000000000001E-2</v>
      </c>
    </row>
    <row r="575" spans="1:5" x14ac:dyDescent="0.2">
      <c r="A575" s="38">
        <v>28216</v>
      </c>
      <c r="B575" s="43">
        <v>98.4</v>
      </c>
      <c r="C575" s="37">
        <v>0</v>
      </c>
    </row>
    <row r="576" spans="1:5" x14ac:dyDescent="0.2">
      <c r="A576" s="38">
        <v>28185</v>
      </c>
      <c r="B576" s="43">
        <v>98.4</v>
      </c>
      <c r="C576" s="37">
        <v>-1.4E-2</v>
      </c>
    </row>
    <row r="577" spans="1:5" x14ac:dyDescent="0.2">
      <c r="A577" s="38">
        <v>28157</v>
      </c>
      <c r="B577" s="43">
        <v>99.8</v>
      </c>
      <c r="C577" s="37">
        <v>-2.1600000000000001E-2</v>
      </c>
    </row>
    <row r="578" spans="1:5" x14ac:dyDescent="0.2">
      <c r="A578" s="38">
        <v>28126</v>
      </c>
      <c r="B578" s="43">
        <v>102</v>
      </c>
      <c r="C578" s="37">
        <v>-5.1200000000000002E-2</v>
      </c>
    </row>
    <row r="579" spans="1:5" x14ac:dyDescent="0.2">
      <c r="A579" s="38">
        <v>28095</v>
      </c>
      <c r="B579" s="43">
        <v>107.5</v>
      </c>
      <c r="C579" s="37">
        <v>5.2900000000000003E-2</v>
      </c>
      <c r="D579" s="5">
        <f>+B579/B591-1</f>
        <v>0.19179600886917947</v>
      </c>
      <c r="E579">
        <v>1976</v>
      </c>
    </row>
    <row r="580" spans="1:5" x14ac:dyDescent="0.2">
      <c r="A580" s="38">
        <v>28065</v>
      </c>
      <c r="B580" s="43">
        <v>102.1</v>
      </c>
      <c r="C580" s="37">
        <v>-7.7999999999999996E-3</v>
      </c>
    </row>
    <row r="581" spans="1:5" x14ac:dyDescent="0.2">
      <c r="A581" s="38">
        <v>28034</v>
      </c>
      <c r="B581" s="43">
        <v>102.9</v>
      </c>
      <c r="C581" s="37">
        <v>-2.1899999999999999E-2</v>
      </c>
    </row>
    <row r="582" spans="1:5" x14ac:dyDescent="0.2">
      <c r="A582" s="38">
        <v>28004</v>
      </c>
      <c r="B582" s="43">
        <v>105.2</v>
      </c>
      <c r="C582" s="37">
        <v>2.24E-2</v>
      </c>
    </row>
    <row r="583" spans="1:5" x14ac:dyDescent="0.2">
      <c r="A583" s="38">
        <v>27973</v>
      </c>
      <c r="B583" s="43">
        <v>102.9</v>
      </c>
      <c r="C583" s="37">
        <v>-4.7999999999999996E-3</v>
      </c>
    </row>
    <row r="584" spans="1:5" x14ac:dyDescent="0.2">
      <c r="A584" s="38">
        <v>27942</v>
      </c>
      <c r="B584" s="43">
        <v>103.4</v>
      </c>
      <c r="C584" s="37">
        <v>-8.6E-3</v>
      </c>
    </row>
    <row r="585" spans="1:5" x14ac:dyDescent="0.2">
      <c r="A585" s="38">
        <v>27912</v>
      </c>
      <c r="B585" s="43">
        <v>104.3</v>
      </c>
      <c r="C585" s="37">
        <v>4.0899999999999999E-2</v>
      </c>
    </row>
    <row r="586" spans="1:5" x14ac:dyDescent="0.2">
      <c r="A586" s="38">
        <v>27881</v>
      </c>
      <c r="B586" s="43">
        <v>100.2</v>
      </c>
      <c r="C586" s="37">
        <v>-1.38E-2</v>
      </c>
    </row>
    <row r="587" spans="1:5" x14ac:dyDescent="0.2">
      <c r="A587" s="38">
        <v>27851</v>
      </c>
      <c r="B587" s="43">
        <v>101.6</v>
      </c>
      <c r="C587" s="37">
        <v>-1.17E-2</v>
      </c>
    </row>
    <row r="588" spans="1:5" x14ac:dyDescent="0.2">
      <c r="A588" s="38">
        <v>27820</v>
      </c>
      <c r="B588" s="43">
        <v>102.8</v>
      </c>
      <c r="C588" s="37">
        <v>3.1099999999999999E-2</v>
      </c>
    </row>
    <row r="589" spans="1:5" x14ac:dyDescent="0.2">
      <c r="A589" s="38">
        <v>27791</v>
      </c>
      <c r="B589" s="43">
        <v>99.7</v>
      </c>
      <c r="C589" s="37">
        <v>-1.1900000000000001E-2</v>
      </c>
    </row>
    <row r="590" spans="1:5" x14ac:dyDescent="0.2">
      <c r="A590" s="38">
        <v>27760</v>
      </c>
      <c r="B590" s="43">
        <v>100.9</v>
      </c>
      <c r="C590" s="37">
        <v>0.1186</v>
      </c>
    </row>
    <row r="591" spans="1:5" x14ac:dyDescent="0.2">
      <c r="A591" s="38">
        <v>27729</v>
      </c>
      <c r="B591" s="43">
        <v>90.2</v>
      </c>
      <c r="C591" s="37">
        <v>-1.0999999999999999E-2</v>
      </c>
      <c r="D591" s="5">
        <f>+B591/B603-1</f>
        <v>0.31486880466472322</v>
      </c>
      <c r="E591">
        <v>1975</v>
      </c>
    </row>
    <row r="592" spans="1:5" x14ac:dyDescent="0.2">
      <c r="A592" s="38">
        <v>27699</v>
      </c>
      <c r="B592" s="43">
        <v>91.2</v>
      </c>
      <c r="C592" s="37">
        <v>2.47E-2</v>
      </c>
    </row>
    <row r="593" spans="1:5" x14ac:dyDescent="0.2">
      <c r="A593" s="38">
        <v>27668</v>
      </c>
      <c r="B593" s="43">
        <v>89</v>
      </c>
      <c r="C593" s="37">
        <v>6.08E-2</v>
      </c>
    </row>
    <row r="594" spans="1:5" x14ac:dyDescent="0.2">
      <c r="A594" s="38">
        <v>27638</v>
      </c>
      <c r="B594" s="43">
        <v>83.9</v>
      </c>
      <c r="C594" s="37">
        <v>-3.4500000000000003E-2</v>
      </c>
    </row>
    <row r="595" spans="1:5" x14ac:dyDescent="0.2">
      <c r="A595" s="38">
        <v>27607</v>
      </c>
      <c r="B595" s="43">
        <v>86.9</v>
      </c>
      <c r="C595" s="37">
        <v>-2.1399999999999999E-2</v>
      </c>
    </row>
    <row r="596" spans="1:5" x14ac:dyDescent="0.2">
      <c r="A596" s="38">
        <v>27576</v>
      </c>
      <c r="B596" s="43">
        <v>88.8</v>
      </c>
      <c r="C596" s="37">
        <v>-6.7199999999999996E-2</v>
      </c>
    </row>
    <row r="597" spans="1:5" x14ac:dyDescent="0.2">
      <c r="A597" s="38">
        <v>27546</v>
      </c>
      <c r="B597" s="43">
        <v>95.2</v>
      </c>
      <c r="C597" s="37">
        <v>4.3900000000000002E-2</v>
      </c>
    </row>
    <row r="598" spans="1:5" x14ac:dyDescent="0.2">
      <c r="A598" s="38">
        <v>27515</v>
      </c>
      <c r="B598" s="43">
        <v>91.2</v>
      </c>
      <c r="C598" s="37">
        <v>4.4699999999999997E-2</v>
      </c>
    </row>
    <row r="599" spans="1:5" x14ac:dyDescent="0.2">
      <c r="A599" s="38">
        <v>27485</v>
      </c>
      <c r="B599" s="43">
        <v>87.3</v>
      </c>
      <c r="C599" s="37">
        <v>4.6800000000000001E-2</v>
      </c>
    </row>
    <row r="600" spans="1:5" x14ac:dyDescent="0.2">
      <c r="A600" s="38">
        <v>27454</v>
      </c>
      <c r="B600" s="43">
        <v>83.4</v>
      </c>
      <c r="C600" s="37">
        <v>2.2100000000000002E-2</v>
      </c>
    </row>
    <row r="601" spans="1:5" x14ac:dyDescent="0.2">
      <c r="A601" s="38">
        <v>27426</v>
      </c>
      <c r="B601" s="43">
        <v>81.599999999999994</v>
      </c>
      <c r="C601" s="37">
        <v>5.9700000000000003E-2</v>
      </c>
    </row>
    <row r="602" spans="1:5" x14ac:dyDescent="0.2">
      <c r="A602" s="38">
        <v>27395</v>
      </c>
      <c r="B602" s="43">
        <v>77</v>
      </c>
      <c r="C602" s="37">
        <v>0.12239999999999999</v>
      </c>
    </row>
    <row r="603" spans="1:5" x14ac:dyDescent="0.2">
      <c r="A603" s="38">
        <v>27364</v>
      </c>
      <c r="B603" s="43">
        <v>68.599999999999994</v>
      </c>
      <c r="C603" s="37">
        <v>-0.02</v>
      </c>
      <c r="D603" s="5">
        <f>+B603/B615-1</f>
        <v>-0.29641025641025642</v>
      </c>
      <c r="E603">
        <v>1974</v>
      </c>
    </row>
    <row r="604" spans="1:5" x14ac:dyDescent="0.2">
      <c r="A604" s="38">
        <v>27334</v>
      </c>
      <c r="B604" s="43">
        <v>70</v>
      </c>
      <c r="C604" s="37">
        <v>-5.28E-2</v>
      </c>
    </row>
    <row r="605" spans="1:5" x14ac:dyDescent="0.2">
      <c r="A605" s="38">
        <v>27303</v>
      </c>
      <c r="B605" s="43">
        <v>73.900000000000006</v>
      </c>
      <c r="C605" s="37">
        <v>0.1638</v>
      </c>
    </row>
    <row r="606" spans="1:5" x14ac:dyDescent="0.2">
      <c r="A606" s="38">
        <v>27273</v>
      </c>
      <c r="B606" s="43">
        <v>63.5</v>
      </c>
      <c r="C606" s="37">
        <v>-0.1205</v>
      </c>
    </row>
    <row r="607" spans="1:5" x14ac:dyDescent="0.2">
      <c r="A607" s="38">
        <v>27242</v>
      </c>
      <c r="B607" s="43">
        <v>72.2</v>
      </c>
      <c r="C607" s="37">
        <v>-8.9499999999999996E-2</v>
      </c>
    </row>
    <row r="608" spans="1:5" x14ac:dyDescent="0.2">
      <c r="A608" s="38">
        <v>27211</v>
      </c>
      <c r="B608" s="43">
        <v>79.3</v>
      </c>
      <c r="C608" s="37">
        <v>-7.7899999999999997E-2</v>
      </c>
    </row>
    <row r="609" spans="1:5" x14ac:dyDescent="0.2">
      <c r="A609" s="38">
        <v>27181</v>
      </c>
      <c r="B609" s="43">
        <v>86</v>
      </c>
      <c r="C609" s="37">
        <v>-1.49E-2</v>
      </c>
    </row>
    <row r="610" spans="1:5" x14ac:dyDescent="0.2">
      <c r="A610" s="38">
        <v>27150</v>
      </c>
      <c r="B610" s="43">
        <v>87.3</v>
      </c>
      <c r="C610" s="37">
        <v>-3.32E-2</v>
      </c>
    </row>
    <row r="611" spans="1:5" x14ac:dyDescent="0.2">
      <c r="A611" s="38">
        <v>27120</v>
      </c>
      <c r="B611" s="43">
        <v>90.3</v>
      </c>
      <c r="C611" s="37">
        <v>-3.9399999999999998E-2</v>
      </c>
    </row>
    <row r="612" spans="1:5" x14ac:dyDescent="0.2">
      <c r="A612" s="38">
        <v>27089</v>
      </c>
      <c r="B612" s="43">
        <v>94</v>
      </c>
      <c r="C612" s="37">
        <v>-2.29E-2</v>
      </c>
    </row>
    <row r="613" spans="1:5" x14ac:dyDescent="0.2">
      <c r="A613" s="38">
        <v>27061</v>
      </c>
      <c r="B613" s="43">
        <v>96.2</v>
      </c>
      <c r="C613" s="37">
        <v>-4.1000000000000003E-3</v>
      </c>
    </row>
    <row r="614" spans="1:5" x14ac:dyDescent="0.2">
      <c r="A614" s="38">
        <v>27030</v>
      </c>
      <c r="B614" s="43">
        <v>96.6</v>
      </c>
      <c r="C614" s="37">
        <v>-9.1999999999999998E-3</v>
      </c>
    </row>
    <row r="615" spans="1:5" x14ac:dyDescent="0.2">
      <c r="A615" s="38">
        <v>26999</v>
      </c>
      <c r="B615" s="43">
        <v>97.5</v>
      </c>
      <c r="C615" s="37">
        <v>1.5599999999999999E-2</v>
      </c>
      <c r="D615" s="5">
        <f>+B615/B627-1</f>
        <v>-0.17372881355932202</v>
      </c>
      <c r="E615">
        <v>1973</v>
      </c>
    </row>
    <row r="616" spans="1:5" x14ac:dyDescent="0.2">
      <c r="A616" s="38">
        <v>26969</v>
      </c>
      <c r="B616" s="43">
        <v>96</v>
      </c>
      <c r="C616" s="37">
        <v>-0.11360000000000001</v>
      </c>
    </row>
    <row r="617" spans="1:5" x14ac:dyDescent="0.2">
      <c r="A617" s="38">
        <v>26938</v>
      </c>
      <c r="B617" s="43">
        <v>108.3</v>
      </c>
      <c r="C617" s="37">
        <v>-8.9999999999999998E-4</v>
      </c>
    </row>
    <row r="618" spans="1:5" x14ac:dyDescent="0.2">
      <c r="A618" s="38">
        <v>26908</v>
      </c>
      <c r="B618" s="43">
        <v>108.4</v>
      </c>
      <c r="C618" s="37">
        <v>4.0300000000000002E-2</v>
      </c>
    </row>
    <row r="619" spans="1:5" x14ac:dyDescent="0.2">
      <c r="A619" s="38">
        <v>26877</v>
      </c>
      <c r="B619" s="43">
        <v>104.2</v>
      </c>
      <c r="C619" s="37">
        <v>-3.6999999999999998E-2</v>
      </c>
    </row>
    <row r="620" spans="1:5" x14ac:dyDescent="0.2">
      <c r="A620" s="38">
        <v>26846</v>
      </c>
      <c r="B620" s="43">
        <v>108.2</v>
      </c>
      <c r="C620" s="37">
        <v>3.7400000000000003E-2</v>
      </c>
    </row>
    <row r="621" spans="1:5" x14ac:dyDescent="0.2">
      <c r="A621" s="38">
        <v>26816</v>
      </c>
      <c r="B621" s="43">
        <v>104.3</v>
      </c>
      <c r="C621" s="37">
        <v>-6.7000000000000002E-3</v>
      </c>
    </row>
    <row r="622" spans="1:5" x14ac:dyDescent="0.2">
      <c r="A622" s="38">
        <v>26785</v>
      </c>
      <c r="B622" s="43">
        <v>105</v>
      </c>
      <c r="C622" s="37">
        <v>-1.8700000000000001E-2</v>
      </c>
    </row>
    <row r="623" spans="1:5" x14ac:dyDescent="0.2">
      <c r="A623" s="38">
        <v>26755</v>
      </c>
      <c r="B623" s="43">
        <v>107</v>
      </c>
      <c r="C623" s="37">
        <v>-4.0399999999999998E-2</v>
      </c>
    </row>
    <row r="624" spans="1:5" x14ac:dyDescent="0.2">
      <c r="A624" s="38">
        <v>26724</v>
      </c>
      <c r="B624" s="43">
        <v>111.5</v>
      </c>
      <c r="C624" s="37">
        <v>-1.8E-3</v>
      </c>
    </row>
    <row r="625" spans="1:5" x14ac:dyDescent="0.2">
      <c r="A625" s="38">
        <v>26696</v>
      </c>
      <c r="B625" s="43">
        <v>111.7</v>
      </c>
      <c r="C625" s="37">
        <v>-3.7100000000000001E-2</v>
      </c>
    </row>
    <row r="626" spans="1:5" x14ac:dyDescent="0.2">
      <c r="A626" s="38">
        <v>26665</v>
      </c>
      <c r="B626" s="43">
        <v>116</v>
      </c>
      <c r="C626" s="37">
        <v>-1.6899999999999998E-2</v>
      </c>
    </row>
    <row r="627" spans="1:5" x14ac:dyDescent="0.2">
      <c r="A627" s="38">
        <v>26634</v>
      </c>
      <c r="B627" s="43">
        <v>118</v>
      </c>
      <c r="C627" s="37">
        <v>1.11E-2</v>
      </c>
      <c r="D627" s="5">
        <f>+B627/B639-1</f>
        <v>0.15572967678746341</v>
      </c>
      <c r="E627">
        <v>1972</v>
      </c>
    </row>
    <row r="628" spans="1:5" x14ac:dyDescent="0.2">
      <c r="A628" s="38">
        <v>26604</v>
      </c>
      <c r="B628" s="43">
        <v>116.7</v>
      </c>
      <c r="C628" s="37">
        <v>4.5699999999999998E-2</v>
      </c>
    </row>
    <row r="629" spans="1:5" x14ac:dyDescent="0.2">
      <c r="A629" s="38">
        <v>26573</v>
      </c>
      <c r="B629" s="43">
        <v>111.6</v>
      </c>
      <c r="C629" s="37">
        <v>0.01</v>
      </c>
    </row>
    <row r="630" spans="1:5" x14ac:dyDescent="0.2">
      <c r="A630" s="38">
        <v>26543</v>
      </c>
      <c r="B630" s="43">
        <v>110.5</v>
      </c>
      <c r="C630" s="37">
        <v>-5.4000000000000003E-3</v>
      </c>
    </row>
    <row r="631" spans="1:5" x14ac:dyDescent="0.2">
      <c r="A631" s="38">
        <v>26512</v>
      </c>
      <c r="B631" s="43">
        <v>111.1</v>
      </c>
      <c r="C631" s="37">
        <v>3.4500000000000003E-2</v>
      </c>
    </row>
    <row r="632" spans="1:5" x14ac:dyDescent="0.2">
      <c r="A632" s="38">
        <v>26481</v>
      </c>
      <c r="B632" s="43">
        <v>107.4</v>
      </c>
      <c r="C632" s="37">
        <v>2.8E-3</v>
      </c>
    </row>
    <row r="633" spans="1:5" x14ac:dyDescent="0.2">
      <c r="A633" s="38">
        <v>26451</v>
      </c>
      <c r="B633" s="43">
        <v>107.1</v>
      </c>
      <c r="C633" s="37">
        <v>-2.1899999999999999E-2</v>
      </c>
    </row>
    <row r="634" spans="1:5" x14ac:dyDescent="0.2">
      <c r="A634" s="38">
        <v>26420</v>
      </c>
      <c r="B634" s="43">
        <v>109.5</v>
      </c>
      <c r="C634" s="37">
        <v>1.67E-2</v>
      </c>
    </row>
    <row r="635" spans="1:5" x14ac:dyDescent="0.2">
      <c r="A635" s="38">
        <v>26390</v>
      </c>
      <c r="B635" s="43">
        <v>107.7</v>
      </c>
      <c r="C635" s="37">
        <v>4.7000000000000002E-3</v>
      </c>
    </row>
    <row r="636" spans="1:5" x14ac:dyDescent="0.2">
      <c r="A636" s="38">
        <v>26359</v>
      </c>
      <c r="B636" s="43">
        <v>107.2</v>
      </c>
      <c r="C636" s="37">
        <v>5.5999999999999999E-3</v>
      </c>
    </row>
    <row r="637" spans="1:5" x14ac:dyDescent="0.2">
      <c r="A637" s="38">
        <v>26330</v>
      </c>
      <c r="B637" s="43">
        <v>106.6</v>
      </c>
      <c r="C637" s="37">
        <v>2.5999999999999999E-2</v>
      </c>
    </row>
    <row r="638" spans="1:5" x14ac:dyDescent="0.2">
      <c r="A638" s="38">
        <v>26299</v>
      </c>
      <c r="B638" s="43">
        <v>103.9</v>
      </c>
      <c r="C638" s="37">
        <v>1.7600000000000001E-2</v>
      </c>
    </row>
    <row r="639" spans="1:5" x14ac:dyDescent="0.2">
      <c r="A639" s="38">
        <v>26268</v>
      </c>
      <c r="B639" s="43">
        <v>102.1</v>
      </c>
      <c r="C639" s="37">
        <v>8.6199999999999999E-2</v>
      </c>
      <c r="D639" s="5">
        <f>+B639/B651-1</f>
        <v>0.10737527114967449</v>
      </c>
      <c r="E639">
        <v>1971</v>
      </c>
    </row>
    <row r="640" spans="1:5" x14ac:dyDescent="0.2">
      <c r="A640" s="38">
        <v>26238</v>
      </c>
      <c r="B640" s="43">
        <v>94</v>
      </c>
      <c r="C640" s="37">
        <v>-2.0999999999999999E-3</v>
      </c>
    </row>
    <row r="641" spans="1:5" x14ac:dyDescent="0.2">
      <c r="A641" s="38">
        <v>26207</v>
      </c>
      <c r="B641" s="43">
        <v>94.2</v>
      </c>
      <c r="C641" s="37">
        <v>-4.1700000000000001E-2</v>
      </c>
    </row>
    <row r="642" spans="1:5" x14ac:dyDescent="0.2">
      <c r="A642" s="38">
        <v>26177</v>
      </c>
      <c r="B642" s="43">
        <v>98.3</v>
      </c>
      <c r="C642" s="37">
        <v>-7.1000000000000004E-3</v>
      </c>
    </row>
    <row r="643" spans="1:5" x14ac:dyDescent="0.2">
      <c r="A643" s="38">
        <v>26146</v>
      </c>
      <c r="B643" s="43">
        <v>99</v>
      </c>
      <c r="C643" s="37">
        <v>3.56E-2</v>
      </c>
    </row>
    <row r="644" spans="1:5" x14ac:dyDescent="0.2">
      <c r="A644" s="38">
        <v>26115</v>
      </c>
      <c r="B644" s="43">
        <v>95.6</v>
      </c>
      <c r="C644" s="37">
        <v>-4.1099999999999998E-2</v>
      </c>
    </row>
    <row r="645" spans="1:5" x14ac:dyDescent="0.2">
      <c r="A645" s="38">
        <v>26085</v>
      </c>
      <c r="B645" s="43">
        <v>99.7</v>
      </c>
      <c r="C645" s="37">
        <v>1E-3</v>
      </c>
    </row>
    <row r="646" spans="1:5" x14ac:dyDescent="0.2">
      <c r="A646" s="38">
        <v>26054</v>
      </c>
      <c r="B646" s="43">
        <v>99.6</v>
      </c>
      <c r="C646" s="37">
        <v>-4.2299999999999997E-2</v>
      </c>
    </row>
    <row r="647" spans="1:5" x14ac:dyDescent="0.2">
      <c r="A647" s="38">
        <v>26024</v>
      </c>
      <c r="B647" s="43">
        <v>104</v>
      </c>
      <c r="C647" s="37">
        <v>3.6900000000000002E-2</v>
      </c>
    </row>
    <row r="648" spans="1:5" x14ac:dyDescent="0.2">
      <c r="A648" s="38">
        <v>25993</v>
      </c>
      <c r="B648" s="43">
        <v>100.3</v>
      </c>
      <c r="C648" s="37">
        <v>3.6200000000000003E-2</v>
      </c>
    </row>
    <row r="649" spans="1:5" x14ac:dyDescent="0.2">
      <c r="A649" s="38">
        <v>25965</v>
      </c>
      <c r="B649" s="43">
        <v>96.8</v>
      </c>
      <c r="C649" s="37">
        <v>9.4000000000000004E-3</v>
      </c>
    </row>
    <row r="650" spans="1:5" x14ac:dyDescent="0.2">
      <c r="A650" s="38">
        <v>25934</v>
      </c>
      <c r="B650" s="43">
        <v>95.9</v>
      </c>
      <c r="C650" s="37">
        <v>4.0099999999999997E-2</v>
      </c>
    </row>
    <row r="651" spans="1:5" x14ac:dyDescent="0.2">
      <c r="A651" s="38">
        <v>25903</v>
      </c>
      <c r="B651" s="43">
        <v>92.2</v>
      </c>
      <c r="C651" s="37">
        <v>5.7299999999999997E-2</v>
      </c>
      <c r="D651" s="5">
        <f>+B651/B661-1</f>
        <v>3.0167597765363263E-2</v>
      </c>
      <c r="E651">
        <v>1970</v>
      </c>
    </row>
    <row r="652" spans="1:5" x14ac:dyDescent="0.2">
      <c r="A652" s="38">
        <v>25873</v>
      </c>
      <c r="B652" s="43">
        <v>87.2</v>
      </c>
      <c r="C652" s="37">
        <v>4.8099999999999997E-2</v>
      </c>
    </row>
    <row r="653" spans="1:5" x14ac:dyDescent="0.2">
      <c r="A653" s="38">
        <v>25842</v>
      </c>
      <c r="B653" s="43">
        <v>83.2</v>
      </c>
      <c r="C653" s="37">
        <v>-1.1900000000000001E-2</v>
      </c>
    </row>
    <row r="654" spans="1:5" x14ac:dyDescent="0.2">
      <c r="A654" s="38">
        <v>25812</v>
      </c>
      <c r="B654" s="43">
        <v>84.2</v>
      </c>
      <c r="C654" s="37">
        <v>3.3099999999999997E-2</v>
      </c>
    </row>
    <row r="655" spans="1:5" x14ac:dyDescent="0.2">
      <c r="A655" s="38">
        <v>25781</v>
      </c>
      <c r="B655" s="43">
        <v>81.5</v>
      </c>
      <c r="C655" s="37">
        <v>4.4900000000000002E-2</v>
      </c>
    </row>
    <row r="656" spans="1:5" x14ac:dyDescent="0.2">
      <c r="A656" s="38">
        <v>25750</v>
      </c>
      <c r="B656" s="43">
        <v>78</v>
      </c>
      <c r="C656" s="37">
        <v>7.2900000000000006E-2</v>
      </c>
    </row>
    <row r="657" spans="1:3" x14ac:dyDescent="0.2">
      <c r="A657" s="38">
        <v>25720</v>
      </c>
      <c r="B657" s="43">
        <v>72.7</v>
      </c>
      <c r="C657" s="37">
        <v>-4.9700000000000001E-2</v>
      </c>
    </row>
    <row r="658" spans="1:3" x14ac:dyDescent="0.2">
      <c r="A658" s="38">
        <v>25689</v>
      </c>
      <c r="B658" s="43">
        <v>76.5</v>
      </c>
      <c r="C658" s="37">
        <v>-6.13E-2</v>
      </c>
    </row>
    <row r="659" spans="1:3" x14ac:dyDescent="0.2">
      <c r="A659" s="38">
        <v>25659</v>
      </c>
      <c r="B659" s="43">
        <v>81.5</v>
      </c>
      <c r="C659" s="37">
        <v>-9.0399999999999994E-2</v>
      </c>
    </row>
    <row r="660" spans="1:3" x14ac:dyDescent="0.2">
      <c r="A660" s="38">
        <v>25628</v>
      </c>
      <c r="B660" s="43">
        <v>89.6</v>
      </c>
      <c r="C660" s="37">
        <v>1.1000000000000001E-3</v>
      </c>
    </row>
    <row r="661" spans="1:3" x14ac:dyDescent="0.2">
      <c r="A661" s="38">
        <v>25600</v>
      </c>
      <c r="B661" s="43">
        <v>89.5</v>
      </c>
      <c r="C661" s="37">
        <v>5.2900000000000003E-2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43E8-9DBB-45D2-92AE-D0AFA8B00589}">
  <dimension ref="B12:S96"/>
  <sheetViews>
    <sheetView zoomScale="70" zoomScaleNormal="70" workbookViewId="0">
      <selection activeCell="R33" sqref="R33"/>
    </sheetView>
  </sheetViews>
  <sheetFormatPr defaultRowHeight="15" x14ac:dyDescent="0.2"/>
  <cols>
    <col min="1" max="14" width="8.88671875" style="43"/>
    <col min="15" max="15" width="14.44140625" style="43" bestFit="1" customWidth="1"/>
    <col min="16" max="16" width="8.88671875" style="43"/>
    <col min="17" max="17" width="10.5546875" style="43" bestFit="1" customWidth="1"/>
    <col min="18" max="18" width="16" style="43" bestFit="1" customWidth="1"/>
    <col min="19" max="19" width="9.6640625" style="43" bestFit="1" customWidth="1"/>
    <col min="20" max="16384" width="8.88671875" style="43"/>
  </cols>
  <sheetData>
    <row r="12" spans="16:19" x14ac:dyDescent="0.2">
      <c r="P12" t="s">
        <v>316</v>
      </c>
      <c r="Q12" t="s">
        <v>317</v>
      </c>
      <c r="R12" t="s">
        <v>318</v>
      </c>
      <c r="S12" t="s">
        <v>319</v>
      </c>
    </row>
    <row r="13" spans="16:19" x14ac:dyDescent="0.2">
      <c r="P13">
        <v>1969</v>
      </c>
      <c r="Q13">
        <v>1974</v>
      </c>
      <c r="R13" t="s">
        <v>320</v>
      </c>
      <c r="S13" t="s">
        <v>321</v>
      </c>
    </row>
    <row r="14" spans="16:19" x14ac:dyDescent="0.2">
      <c r="P14">
        <v>1974</v>
      </c>
      <c r="Q14">
        <v>1977</v>
      </c>
      <c r="R14" t="s">
        <v>322</v>
      </c>
      <c r="S14" t="s">
        <v>321</v>
      </c>
    </row>
    <row r="15" spans="16:19" x14ac:dyDescent="0.2">
      <c r="P15">
        <v>1977</v>
      </c>
      <c r="Q15">
        <v>1981</v>
      </c>
      <c r="R15" t="s">
        <v>323</v>
      </c>
      <c r="S15" t="s">
        <v>324</v>
      </c>
    </row>
    <row r="16" spans="16:19" x14ac:dyDescent="0.2">
      <c r="P16">
        <v>1981</v>
      </c>
      <c r="Q16">
        <v>1989</v>
      </c>
      <c r="R16" t="s">
        <v>325</v>
      </c>
      <c r="S16" t="s">
        <v>321</v>
      </c>
    </row>
    <row r="17" spans="2:19" x14ac:dyDescent="0.2">
      <c r="P17">
        <v>1989</v>
      </c>
      <c r="Q17">
        <v>1993</v>
      </c>
      <c r="R17" t="s">
        <v>326</v>
      </c>
      <c r="S17" t="s">
        <v>321</v>
      </c>
    </row>
    <row r="18" spans="2:19" x14ac:dyDescent="0.2">
      <c r="P18">
        <v>1993</v>
      </c>
      <c r="Q18">
        <v>2001</v>
      </c>
      <c r="R18" t="s">
        <v>327</v>
      </c>
      <c r="S18" t="s">
        <v>324</v>
      </c>
    </row>
    <row r="19" spans="2:19" x14ac:dyDescent="0.2">
      <c r="B19" s="49">
        <v>0.27</v>
      </c>
      <c r="C19" s="49">
        <v>-0.19</v>
      </c>
      <c r="D19" s="49">
        <v>0.24</v>
      </c>
      <c r="E19" s="49">
        <v>0.23</v>
      </c>
      <c r="F19" s="48"/>
      <c r="G19" s="48"/>
      <c r="H19" s="48"/>
      <c r="I19" s="48"/>
      <c r="J19" s="45"/>
      <c r="K19" s="45"/>
      <c r="P19">
        <v>2001</v>
      </c>
      <c r="Q19">
        <v>2009</v>
      </c>
      <c r="R19" t="s">
        <v>328</v>
      </c>
      <c r="S19" t="s">
        <v>321</v>
      </c>
    </row>
    <row r="20" spans="2:19" x14ac:dyDescent="0.2">
      <c r="B20" s="46">
        <v>2021</v>
      </c>
      <c r="C20" s="46">
        <v>2022</v>
      </c>
      <c r="D20" s="46">
        <v>2023</v>
      </c>
      <c r="E20" s="46">
        <v>2024</v>
      </c>
      <c r="F20" s="46">
        <v>2025</v>
      </c>
      <c r="G20" s="46">
        <v>2026</v>
      </c>
      <c r="H20" s="46">
        <v>2027</v>
      </c>
      <c r="I20" s="46">
        <v>2028</v>
      </c>
      <c r="J20" s="46">
        <v>2029</v>
      </c>
      <c r="K20" s="46">
        <v>2030</v>
      </c>
      <c r="P20">
        <v>2009</v>
      </c>
      <c r="Q20">
        <v>2017</v>
      </c>
      <c r="R20" t="s">
        <v>329</v>
      </c>
      <c r="S20" t="s">
        <v>324</v>
      </c>
    </row>
    <row r="21" spans="2:19" x14ac:dyDescent="0.2">
      <c r="P21">
        <v>2017</v>
      </c>
      <c r="Q21">
        <v>2021</v>
      </c>
      <c r="R21" t="s">
        <v>330</v>
      </c>
      <c r="S21" t="s">
        <v>321</v>
      </c>
    </row>
    <row r="22" spans="2:19" x14ac:dyDescent="0.2">
      <c r="P22">
        <v>2021</v>
      </c>
      <c r="Q22">
        <v>2025</v>
      </c>
      <c r="R22" t="s">
        <v>331</v>
      </c>
      <c r="S22" t="s">
        <v>324</v>
      </c>
    </row>
    <row r="23" spans="2:19" x14ac:dyDescent="0.2">
      <c r="P23" s="43">
        <v>2025</v>
      </c>
      <c r="Q23" s="43">
        <v>2029</v>
      </c>
      <c r="R23" t="s">
        <v>330</v>
      </c>
      <c r="S23" t="s">
        <v>321</v>
      </c>
    </row>
    <row r="30" spans="2:19" ht="15.75" x14ac:dyDescent="0.25">
      <c r="F30" s="47">
        <v>1.21</v>
      </c>
    </row>
    <row r="34" spans="2:18" x14ac:dyDescent="0.2">
      <c r="B34" s="49">
        <v>0</v>
      </c>
      <c r="C34" s="49">
        <v>0.13</v>
      </c>
      <c r="D34" s="49">
        <v>0.3</v>
      </c>
      <c r="E34" s="49">
        <v>0.11</v>
      </c>
      <c r="F34" s="49">
        <v>-0.01</v>
      </c>
      <c r="G34" s="49">
        <v>0.1</v>
      </c>
      <c r="H34" s="48">
        <v>0.19</v>
      </c>
      <c r="I34" s="48">
        <v>-0.06</v>
      </c>
      <c r="J34" s="48">
        <v>0.28999999999999998</v>
      </c>
      <c r="K34" s="48">
        <v>0.16</v>
      </c>
      <c r="L34" s="45"/>
      <c r="M34" s="45"/>
      <c r="N34" s="45"/>
      <c r="O34" s="45"/>
      <c r="P34" s="5"/>
      <c r="Q34" s="5"/>
      <c r="R34" s="5"/>
    </row>
    <row r="35" spans="2:18" x14ac:dyDescent="0.2">
      <c r="B35" s="46">
        <v>2011</v>
      </c>
      <c r="C35" s="46">
        <v>2012</v>
      </c>
      <c r="D35" s="46">
        <v>2013</v>
      </c>
      <c r="E35" s="46">
        <v>2014</v>
      </c>
      <c r="F35" s="46">
        <v>2015</v>
      </c>
      <c r="G35" s="46">
        <v>2016</v>
      </c>
      <c r="H35" s="46">
        <v>2017</v>
      </c>
      <c r="I35" s="46">
        <v>2018</v>
      </c>
      <c r="J35" s="46">
        <v>2019</v>
      </c>
      <c r="K35" s="46">
        <v>2020</v>
      </c>
      <c r="L35" s="46"/>
      <c r="M35" s="46"/>
      <c r="N35" s="46"/>
      <c r="O35" s="46"/>
    </row>
    <row r="46" spans="2:18" ht="15.75" x14ac:dyDescent="0.25">
      <c r="F46" s="47">
        <v>0.18</v>
      </c>
    </row>
    <row r="50" spans="2:19" x14ac:dyDescent="0.2">
      <c r="B50" s="49">
        <v>-0.13</v>
      </c>
      <c r="C50" s="48">
        <v>-0.23</v>
      </c>
      <c r="D50" s="48">
        <v>0.26</v>
      </c>
      <c r="E50" s="48">
        <v>0.09</v>
      </c>
      <c r="F50" s="48">
        <v>0.03</v>
      </c>
      <c r="G50" s="48">
        <v>0.14000000000000001</v>
      </c>
      <c r="H50" s="48">
        <v>0.04</v>
      </c>
      <c r="I50" s="48">
        <v>-0.38</v>
      </c>
      <c r="J50" s="48">
        <v>0.23</v>
      </c>
      <c r="K50" s="49">
        <v>0.13</v>
      </c>
    </row>
    <row r="51" spans="2:19" x14ac:dyDescent="0.2">
      <c r="B51" s="46">
        <v>2001</v>
      </c>
      <c r="C51" s="46">
        <v>2002</v>
      </c>
      <c r="D51" s="46">
        <v>2003</v>
      </c>
      <c r="E51" s="46">
        <v>2004</v>
      </c>
      <c r="F51" s="46">
        <v>2005</v>
      </c>
      <c r="G51" s="46">
        <v>2006</v>
      </c>
      <c r="H51" s="46">
        <v>2007</v>
      </c>
      <c r="I51" s="46">
        <v>2008</v>
      </c>
      <c r="J51" s="46">
        <v>2009</v>
      </c>
      <c r="K51" s="46">
        <v>2010</v>
      </c>
    </row>
    <row r="58" spans="2:19" x14ac:dyDescent="0.2">
      <c r="Q58" s="43" t="s">
        <v>332</v>
      </c>
      <c r="S58" s="5">
        <v>2.69</v>
      </c>
    </row>
    <row r="59" spans="2:19" x14ac:dyDescent="0.2">
      <c r="Q59" s="43" t="s">
        <v>333</v>
      </c>
      <c r="S59" s="5">
        <v>2.13</v>
      </c>
    </row>
    <row r="60" spans="2:19" ht="15.75" x14ac:dyDescent="0.25">
      <c r="F60" s="47">
        <v>1.57</v>
      </c>
    </row>
    <row r="65" spans="2:15" x14ac:dyDescent="0.2">
      <c r="B65" s="48">
        <v>0.26</v>
      </c>
      <c r="C65" s="48">
        <v>0.04</v>
      </c>
      <c r="D65" s="48">
        <v>7.0000000000000007E-2</v>
      </c>
      <c r="E65" s="49">
        <v>-0.02</v>
      </c>
      <c r="F65" s="49">
        <v>0.34</v>
      </c>
      <c r="G65" s="49">
        <v>0.2</v>
      </c>
      <c r="H65" s="49">
        <v>0.31</v>
      </c>
      <c r="I65" s="49">
        <v>0.27</v>
      </c>
      <c r="J65" s="49">
        <v>0.2</v>
      </c>
      <c r="K65" s="49">
        <v>-0.1</v>
      </c>
      <c r="L65" s="45"/>
      <c r="M65" s="45"/>
      <c r="N65" s="45"/>
      <c r="O65" s="45"/>
    </row>
    <row r="66" spans="2:15" x14ac:dyDescent="0.2">
      <c r="B66" s="46">
        <v>1991</v>
      </c>
      <c r="C66" s="46">
        <v>1992</v>
      </c>
      <c r="D66" s="46">
        <v>1993</v>
      </c>
      <c r="E66" s="46">
        <v>1994</v>
      </c>
      <c r="F66" s="46">
        <v>1995</v>
      </c>
      <c r="G66" s="46">
        <v>1996</v>
      </c>
      <c r="H66" s="46">
        <v>1997</v>
      </c>
      <c r="I66" s="46">
        <v>1998</v>
      </c>
      <c r="J66" s="46">
        <v>1999</v>
      </c>
      <c r="K66" s="46">
        <v>2000</v>
      </c>
      <c r="L66" s="46"/>
      <c r="M66" s="46"/>
      <c r="N66" s="46"/>
      <c r="O66" s="46"/>
    </row>
    <row r="76" spans="2:15" ht="15.75" x14ac:dyDescent="0.25">
      <c r="F76" s="47">
        <v>1.0281</v>
      </c>
    </row>
    <row r="80" spans="2:15" x14ac:dyDescent="0.2">
      <c r="B80" s="49">
        <v>-9.4100000000000003E-2</v>
      </c>
      <c r="C80" s="48">
        <v>0.15390000000000001</v>
      </c>
      <c r="D80" s="48">
        <v>0.16489999999999999</v>
      </c>
      <c r="E80" s="48">
        <v>2.2599999999999999E-2</v>
      </c>
      <c r="F80" s="48">
        <v>0.24279999999999999</v>
      </c>
      <c r="G80" s="48">
        <v>0.152</v>
      </c>
      <c r="H80" s="48">
        <v>0.02</v>
      </c>
      <c r="I80" s="48">
        <v>0.1221</v>
      </c>
      <c r="J80" s="48">
        <v>0.27</v>
      </c>
      <c r="K80" s="48">
        <v>-7.0000000000000007E-2</v>
      </c>
    </row>
    <row r="81" spans="2:12" x14ac:dyDescent="0.2">
      <c r="B81" s="46">
        <v>1981</v>
      </c>
      <c r="C81" s="46">
        <v>1982</v>
      </c>
      <c r="D81" s="46">
        <v>1983</v>
      </c>
      <c r="E81" s="46">
        <v>1984</v>
      </c>
      <c r="F81" s="46">
        <v>1985</v>
      </c>
      <c r="G81" s="46">
        <v>1986</v>
      </c>
      <c r="H81" s="46">
        <v>1987</v>
      </c>
      <c r="I81" s="46">
        <v>1988</v>
      </c>
      <c r="J81" s="46">
        <v>1989</v>
      </c>
      <c r="K81" s="46">
        <v>1990</v>
      </c>
    </row>
    <row r="91" spans="2:12" ht="15.75" x14ac:dyDescent="0.25">
      <c r="F91" s="47">
        <v>0.61</v>
      </c>
    </row>
    <row r="95" spans="2:12" x14ac:dyDescent="0.2">
      <c r="B95" s="48">
        <v>0.03</v>
      </c>
      <c r="C95" s="48">
        <v>0.11</v>
      </c>
      <c r="D95" s="48">
        <v>0.16</v>
      </c>
      <c r="E95" s="48">
        <v>-0.17</v>
      </c>
      <c r="F95" s="48">
        <v>-0.3</v>
      </c>
      <c r="G95" s="48">
        <v>0.31</v>
      </c>
      <c r="H95" s="48">
        <v>0.19</v>
      </c>
      <c r="I95" s="48">
        <v>-0.12</v>
      </c>
      <c r="J95" s="49">
        <v>0.01</v>
      </c>
      <c r="K95" s="49">
        <v>0.12</v>
      </c>
      <c r="L95" s="49">
        <v>0.26</v>
      </c>
    </row>
    <row r="96" spans="2:12" x14ac:dyDescent="0.2">
      <c r="B96" s="44">
        <v>1970</v>
      </c>
      <c r="C96" s="44">
        <v>1971</v>
      </c>
      <c r="D96" s="44">
        <v>1972</v>
      </c>
      <c r="E96" s="44">
        <v>1973</v>
      </c>
      <c r="F96" s="44">
        <v>1974</v>
      </c>
      <c r="G96" s="44">
        <v>1975</v>
      </c>
      <c r="H96" s="44">
        <v>1976</v>
      </c>
      <c r="I96" s="44">
        <v>1977</v>
      </c>
      <c r="J96" s="44">
        <v>1978</v>
      </c>
      <c r="K96" s="44">
        <v>1979</v>
      </c>
      <c r="L96" s="44">
        <v>1980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BDED-15AB-4EE5-BD17-9CEE1AEC098B}">
  <dimension ref="A2:II23"/>
  <sheetViews>
    <sheetView workbookViewId="0">
      <selection activeCell="E15" sqref="E15"/>
    </sheetView>
  </sheetViews>
  <sheetFormatPr defaultRowHeight="15" x14ac:dyDescent="0.2"/>
  <cols>
    <col min="1" max="1" width="10.5546875" customWidth="1"/>
    <col min="159" max="226" width="8.88671875" style="2"/>
  </cols>
  <sheetData>
    <row r="2" spans="1:243" x14ac:dyDescent="0.2">
      <c r="C2" s="38">
        <v>39083</v>
      </c>
      <c r="D2" s="38">
        <v>39114</v>
      </c>
      <c r="E2" s="38">
        <v>39142</v>
      </c>
      <c r="F2" s="38">
        <v>39173</v>
      </c>
      <c r="G2" s="38">
        <v>39203</v>
      </c>
      <c r="H2" s="38">
        <v>39234</v>
      </c>
      <c r="I2" s="38">
        <v>39264</v>
      </c>
      <c r="J2" s="38">
        <v>39295</v>
      </c>
      <c r="K2" s="38">
        <v>39326</v>
      </c>
      <c r="L2" s="38">
        <v>39356</v>
      </c>
      <c r="M2" s="38">
        <v>39387</v>
      </c>
      <c r="N2" s="38">
        <v>39417</v>
      </c>
      <c r="O2" s="38">
        <v>39448</v>
      </c>
      <c r="P2" s="38">
        <v>39479</v>
      </c>
      <c r="Q2" s="38">
        <v>39508</v>
      </c>
      <c r="R2" s="38">
        <v>39539</v>
      </c>
      <c r="S2" s="38">
        <v>39569</v>
      </c>
      <c r="T2" s="38">
        <v>39600</v>
      </c>
      <c r="U2" s="38">
        <v>39630</v>
      </c>
      <c r="V2" s="38">
        <v>39661</v>
      </c>
      <c r="W2" s="38">
        <v>39692</v>
      </c>
      <c r="X2" s="38">
        <v>39722</v>
      </c>
      <c r="Y2" s="38">
        <v>39753</v>
      </c>
      <c r="Z2" s="38">
        <v>39783</v>
      </c>
      <c r="AA2" s="38">
        <v>39814</v>
      </c>
      <c r="AB2" s="38">
        <v>39845</v>
      </c>
      <c r="AC2" s="38">
        <v>39873</v>
      </c>
      <c r="AD2" s="38">
        <v>39904</v>
      </c>
      <c r="AE2" s="38">
        <v>39934</v>
      </c>
      <c r="AF2" s="38">
        <v>39965</v>
      </c>
      <c r="AG2" s="38">
        <v>39995</v>
      </c>
      <c r="AH2" s="38">
        <v>40026</v>
      </c>
      <c r="AI2" s="38">
        <v>40057</v>
      </c>
      <c r="AJ2" s="38">
        <v>40087</v>
      </c>
      <c r="AK2" s="38">
        <v>40118</v>
      </c>
      <c r="AL2" s="38">
        <v>40148</v>
      </c>
      <c r="AM2" s="38">
        <v>40179</v>
      </c>
      <c r="AN2" s="38">
        <v>40210</v>
      </c>
      <c r="AO2" s="38">
        <v>40238</v>
      </c>
      <c r="AP2" s="38">
        <v>40269</v>
      </c>
      <c r="AQ2" s="38">
        <v>40299</v>
      </c>
      <c r="AR2" s="38">
        <v>40330</v>
      </c>
      <c r="AS2" s="38">
        <v>40360</v>
      </c>
      <c r="AT2" s="38">
        <v>40391</v>
      </c>
      <c r="AU2" s="38">
        <v>40422</v>
      </c>
      <c r="AV2" s="38">
        <v>40452</v>
      </c>
      <c r="AW2" s="38">
        <v>40483</v>
      </c>
      <c r="AX2" s="38">
        <v>40513</v>
      </c>
      <c r="AY2" s="38">
        <v>40544</v>
      </c>
      <c r="AZ2" s="38">
        <v>40575</v>
      </c>
      <c r="BA2" s="38">
        <v>40603</v>
      </c>
      <c r="BB2" s="38">
        <v>40634</v>
      </c>
      <c r="BC2" s="38">
        <v>40664</v>
      </c>
      <c r="BD2" s="38">
        <v>40695</v>
      </c>
      <c r="BE2" s="38">
        <v>40725</v>
      </c>
      <c r="BF2" s="38">
        <v>40756</v>
      </c>
      <c r="BG2" s="38">
        <v>40787</v>
      </c>
      <c r="BH2" s="38">
        <v>40817</v>
      </c>
      <c r="BI2" s="38">
        <v>40848</v>
      </c>
      <c r="BJ2" s="38">
        <v>40878</v>
      </c>
      <c r="BK2" s="38">
        <v>40909</v>
      </c>
      <c r="BL2" s="38">
        <v>40940</v>
      </c>
      <c r="BM2" s="38">
        <v>40969</v>
      </c>
      <c r="BN2" s="38">
        <v>41000</v>
      </c>
      <c r="BO2" s="38">
        <v>41030</v>
      </c>
      <c r="BP2" s="38">
        <v>41061</v>
      </c>
      <c r="BQ2" s="38">
        <v>41091</v>
      </c>
      <c r="BR2" s="38">
        <v>41122</v>
      </c>
      <c r="BS2" s="38">
        <v>41153</v>
      </c>
      <c r="BT2" s="38">
        <v>41183</v>
      </c>
      <c r="BU2" s="38">
        <v>41214</v>
      </c>
      <c r="BV2" s="38">
        <v>41244</v>
      </c>
      <c r="BW2" s="38">
        <v>41275</v>
      </c>
      <c r="BX2" s="38">
        <v>41306</v>
      </c>
      <c r="BY2" s="38">
        <v>41334</v>
      </c>
      <c r="BZ2" s="38">
        <v>41365</v>
      </c>
      <c r="CA2" s="38">
        <v>41395</v>
      </c>
      <c r="CB2" s="38">
        <v>41426</v>
      </c>
      <c r="CC2" s="38">
        <v>41456</v>
      </c>
      <c r="CD2" s="38">
        <v>41487</v>
      </c>
      <c r="CE2" s="38">
        <v>41518</v>
      </c>
      <c r="CF2" s="38">
        <v>41548</v>
      </c>
      <c r="CG2" s="38">
        <v>41579</v>
      </c>
      <c r="CH2" s="38">
        <v>41609</v>
      </c>
      <c r="CI2" s="38">
        <v>41640</v>
      </c>
      <c r="CJ2" s="38">
        <v>41671</v>
      </c>
      <c r="CK2" s="38">
        <v>41699</v>
      </c>
      <c r="CL2" s="38">
        <v>41730</v>
      </c>
      <c r="CM2" s="38">
        <v>41760</v>
      </c>
      <c r="CN2" s="38">
        <v>41791</v>
      </c>
      <c r="CO2" s="38">
        <v>41821</v>
      </c>
      <c r="CP2" s="38">
        <v>41852</v>
      </c>
      <c r="CQ2" s="38">
        <v>41883</v>
      </c>
      <c r="CR2" s="38">
        <v>41913</v>
      </c>
      <c r="CS2" s="38">
        <v>41944</v>
      </c>
      <c r="CT2" s="38">
        <v>41974</v>
      </c>
      <c r="CU2" s="38">
        <v>42005</v>
      </c>
      <c r="CV2" s="38">
        <v>42036</v>
      </c>
      <c r="CW2" s="38">
        <v>42064</v>
      </c>
      <c r="CX2" s="38">
        <v>42095</v>
      </c>
      <c r="CY2" s="38">
        <v>42125</v>
      </c>
      <c r="CZ2" s="38">
        <v>42156</v>
      </c>
      <c r="DA2" s="38">
        <v>42186</v>
      </c>
      <c r="DB2" s="38">
        <v>42217</v>
      </c>
      <c r="DC2" s="38">
        <v>42248</v>
      </c>
      <c r="DD2" s="38">
        <v>42278</v>
      </c>
      <c r="DE2" s="38">
        <v>42309</v>
      </c>
      <c r="DF2" s="38">
        <v>42339</v>
      </c>
      <c r="DG2" s="38">
        <v>42370</v>
      </c>
      <c r="DH2" s="38">
        <v>42401</v>
      </c>
      <c r="DI2" s="38">
        <v>42430</v>
      </c>
      <c r="DJ2" s="38">
        <v>42461</v>
      </c>
      <c r="DK2" s="38">
        <v>42491</v>
      </c>
      <c r="DL2" s="38">
        <v>42522</v>
      </c>
      <c r="DM2" s="38">
        <v>42552</v>
      </c>
      <c r="DN2" s="38">
        <v>42583</v>
      </c>
      <c r="DO2" s="38">
        <v>42614</v>
      </c>
      <c r="DP2" s="38">
        <v>42644</v>
      </c>
      <c r="DQ2" s="38">
        <v>42675</v>
      </c>
      <c r="DR2" s="38">
        <v>42705</v>
      </c>
      <c r="DS2" s="38">
        <v>42736</v>
      </c>
      <c r="DT2" s="38">
        <v>42767</v>
      </c>
      <c r="DU2" s="38">
        <v>42795</v>
      </c>
      <c r="DV2" s="38">
        <v>42826</v>
      </c>
      <c r="DW2" s="38">
        <v>42856</v>
      </c>
      <c r="DX2" s="38">
        <v>42887</v>
      </c>
      <c r="DY2" s="38">
        <v>42917</v>
      </c>
      <c r="DZ2" s="38">
        <v>42948</v>
      </c>
      <c r="EA2" s="38">
        <v>42979</v>
      </c>
      <c r="EB2" s="38">
        <v>43009</v>
      </c>
      <c r="EC2" s="38">
        <v>43040</v>
      </c>
      <c r="ED2" s="38">
        <v>43070</v>
      </c>
      <c r="EE2" s="38">
        <v>43101</v>
      </c>
      <c r="EF2" s="38">
        <v>43132</v>
      </c>
      <c r="EG2" s="38">
        <v>43160</v>
      </c>
      <c r="EH2" s="38">
        <v>43191</v>
      </c>
      <c r="EI2" s="38">
        <v>43221</v>
      </c>
      <c r="EJ2" s="38">
        <v>43252</v>
      </c>
      <c r="EK2" s="38">
        <v>43282</v>
      </c>
      <c r="EL2" s="38">
        <v>43313</v>
      </c>
      <c r="EM2" s="38">
        <v>43344</v>
      </c>
      <c r="EN2" s="38">
        <v>43374</v>
      </c>
      <c r="EO2" s="38">
        <v>43405</v>
      </c>
      <c r="EP2" s="38">
        <v>43435</v>
      </c>
      <c r="EQ2" s="38">
        <v>43466</v>
      </c>
      <c r="ER2" s="38">
        <v>43497</v>
      </c>
      <c r="ES2" s="38">
        <v>43525</v>
      </c>
      <c r="ET2" s="38">
        <v>43556</v>
      </c>
      <c r="EU2" s="38">
        <v>43586</v>
      </c>
      <c r="EV2" s="38">
        <v>43617</v>
      </c>
      <c r="EW2" s="38">
        <v>43647</v>
      </c>
      <c r="EX2" s="38">
        <v>43678</v>
      </c>
      <c r="EY2" s="38">
        <v>43709</v>
      </c>
      <c r="EZ2" s="38">
        <v>43739</v>
      </c>
      <c r="FA2" s="38">
        <v>43770</v>
      </c>
      <c r="FB2" s="38">
        <v>43800</v>
      </c>
      <c r="FC2" s="53">
        <v>43831</v>
      </c>
      <c r="FD2" s="53">
        <v>43862</v>
      </c>
      <c r="FE2" s="53">
        <v>43891</v>
      </c>
      <c r="FF2" s="53">
        <v>43922</v>
      </c>
      <c r="FG2" s="53">
        <v>43952</v>
      </c>
      <c r="FH2" s="53">
        <v>43983</v>
      </c>
      <c r="FI2" s="53">
        <v>44013</v>
      </c>
      <c r="FJ2" s="53">
        <v>44044</v>
      </c>
      <c r="FK2" s="53">
        <v>44075</v>
      </c>
      <c r="FL2" s="53">
        <v>44105</v>
      </c>
      <c r="FM2" s="53">
        <v>44136</v>
      </c>
      <c r="FN2" s="53">
        <v>44166</v>
      </c>
      <c r="FO2" s="53">
        <v>44197</v>
      </c>
      <c r="FP2" s="53">
        <v>44228</v>
      </c>
      <c r="FQ2" s="53">
        <v>44256</v>
      </c>
      <c r="FR2" s="53">
        <v>44287</v>
      </c>
      <c r="FS2" s="53">
        <v>44317</v>
      </c>
      <c r="FT2" s="53">
        <v>44348</v>
      </c>
      <c r="FU2" s="53">
        <v>44378</v>
      </c>
      <c r="FV2" s="53">
        <v>44409</v>
      </c>
      <c r="FW2" s="53">
        <v>44440</v>
      </c>
      <c r="FX2" s="53">
        <v>44470</v>
      </c>
      <c r="FY2" s="53">
        <v>44501</v>
      </c>
      <c r="FZ2" s="53">
        <v>44531</v>
      </c>
      <c r="GA2" s="53">
        <v>44562</v>
      </c>
      <c r="GB2" s="53">
        <v>44593</v>
      </c>
      <c r="GC2" s="53">
        <v>44621</v>
      </c>
      <c r="GD2" s="53">
        <v>44652</v>
      </c>
      <c r="GE2" s="53">
        <v>44682</v>
      </c>
      <c r="GF2" s="53">
        <v>44713</v>
      </c>
      <c r="GG2" s="53">
        <v>44743</v>
      </c>
      <c r="GH2" s="53">
        <v>44774</v>
      </c>
      <c r="GI2" s="53">
        <v>44805</v>
      </c>
      <c r="GJ2" s="53">
        <v>44835</v>
      </c>
      <c r="GK2" s="53">
        <v>44866</v>
      </c>
      <c r="GL2" s="53">
        <v>44896</v>
      </c>
      <c r="GM2" s="53">
        <v>44927</v>
      </c>
      <c r="GN2" s="53">
        <v>44958</v>
      </c>
      <c r="GO2" s="53">
        <v>44986</v>
      </c>
      <c r="GP2" s="53">
        <v>45017</v>
      </c>
      <c r="GQ2" s="53">
        <v>45047</v>
      </c>
      <c r="GR2" s="53">
        <v>45078</v>
      </c>
      <c r="GS2" s="53">
        <v>45108</v>
      </c>
      <c r="GT2" s="53">
        <v>45139</v>
      </c>
      <c r="GU2" s="53">
        <v>45170</v>
      </c>
      <c r="GV2" s="53">
        <v>45200</v>
      </c>
      <c r="GW2" s="53">
        <v>45231</v>
      </c>
      <c r="GX2" s="53">
        <v>45261</v>
      </c>
      <c r="GY2" s="53">
        <v>45292</v>
      </c>
      <c r="GZ2" s="53">
        <v>45323</v>
      </c>
      <c r="HA2" s="53">
        <v>45352</v>
      </c>
      <c r="HB2" s="53">
        <v>45383</v>
      </c>
      <c r="HC2" s="53">
        <v>45413</v>
      </c>
      <c r="HD2" s="53">
        <v>45444</v>
      </c>
      <c r="HE2" s="53">
        <v>45474</v>
      </c>
      <c r="HF2" s="53">
        <v>45505</v>
      </c>
      <c r="HG2" s="53">
        <v>45536</v>
      </c>
      <c r="HH2" s="53">
        <v>45566</v>
      </c>
      <c r="HI2" s="53">
        <v>45597</v>
      </c>
      <c r="HJ2" s="53">
        <v>45627</v>
      </c>
      <c r="HK2" s="53">
        <v>45658</v>
      </c>
      <c r="HL2" s="53">
        <v>45689</v>
      </c>
      <c r="HM2" s="53">
        <v>45717</v>
      </c>
      <c r="HN2" s="53">
        <v>45748</v>
      </c>
      <c r="HO2" s="53">
        <v>45778</v>
      </c>
      <c r="HP2" s="53">
        <v>45809</v>
      </c>
      <c r="HQ2" s="53">
        <v>45839</v>
      </c>
      <c r="HR2" s="53">
        <v>45870</v>
      </c>
      <c r="HS2" s="38">
        <v>45901</v>
      </c>
      <c r="HT2" s="53">
        <v>45931</v>
      </c>
      <c r="HU2" s="53">
        <v>45962</v>
      </c>
      <c r="HV2" s="53">
        <v>45992</v>
      </c>
      <c r="HW2" s="53">
        <v>46023</v>
      </c>
      <c r="HX2" s="53">
        <v>46054</v>
      </c>
      <c r="HY2" s="38">
        <v>46082</v>
      </c>
      <c r="HZ2" s="38">
        <v>46113</v>
      </c>
      <c r="IA2" s="38">
        <v>46143</v>
      </c>
      <c r="IB2" s="38">
        <v>46174</v>
      </c>
      <c r="IC2" s="53">
        <v>46204</v>
      </c>
      <c r="ID2" s="53">
        <v>46235</v>
      </c>
      <c r="IE2" s="53">
        <v>46266</v>
      </c>
      <c r="IF2" s="53">
        <v>46296</v>
      </c>
      <c r="IG2" s="53">
        <v>46327</v>
      </c>
      <c r="IH2" s="38">
        <v>46357</v>
      </c>
      <c r="II2" s="38">
        <v>46388</v>
      </c>
    </row>
    <row r="3" spans="1:243" s="43" customFormat="1" x14ac:dyDescent="0.2">
      <c r="B3" s="43" t="s">
        <v>336</v>
      </c>
      <c r="C3" s="43">
        <v>1438.24</v>
      </c>
      <c r="D3" s="43">
        <v>1406.82</v>
      </c>
      <c r="E3" s="43">
        <v>1420.86</v>
      </c>
      <c r="F3" s="43">
        <v>1482.37</v>
      </c>
      <c r="G3" s="43">
        <v>1530.62</v>
      </c>
      <c r="H3" s="43">
        <v>1503.35</v>
      </c>
      <c r="I3" s="43">
        <v>1455.28</v>
      </c>
      <c r="J3" s="43">
        <v>1473.99</v>
      </c>
      <c r="K3" s="43">
        <v>1526.75</v>
      </c>
      <c r="L3" s="43">
        <v>1549.38</v>
      </c>
      <c r="M3" s="43">
        <v>1481.14</v>
      </c>
      <c r="N3" s="43">
        <v>1468.36</v>
      </c>
      <c r="O3" s="43">
        <v>1378.55</v>
      </c>
      <c r="P3" s="43">
        <v>1330.63</v>
      </c>
      <c r="Q3" s="43">
        <v>1322.7</v>
      </c>
      <c r="R3" s="43">
        <v>1385.59</v>
      </c>
      <c r="S3" s="43">
        <v>1400.38</v>
      </c>
      <c r="T3" s="43">
        <v>1280</v>
      </c>
      <c r="U3" s="43">
        <v>1267.3800000000001</v>
      </c>
      <c r="V3" s="43">
        <v>1282.83</v>
      </c>
      <c r="W3" s="43">
        <v>1166.3599999999999</v>
      </c>
      <c r="X3" s="43">
        <v>968.75</v>
      </c>
      <c r="Y3" s="43">
        <v>896.24</v>
      </c>
      <c r="Z3" s="43">
        <v>903.25</v>
      </c>
      <c r="AA3" s="43">
        <v>825.88</v>
      </c>
      <c r="AB3" s="43">
        <v>735.09</v>
      </c>
      <c r="AC3" s="43">
        <v>797.87</v>
      </c>
      <c r="AD3" s="43">
        <v>872.81</v>
      </c>
      <c r="AE3" s="43">
        <v>919.14</v>
      </c>
      <c r="AF3" s="43">
        <v>919.32</v>
      </c>
      <c r="AG3" s="43">
        <v>987.48</v>
      </c>
      <c r="AH3" s="43">
        <v>1020.63</v>
      </c>
      <c r="AI3" s="43">
        <v>1057.08</v>
      </c>
      <c r="AJ3" s="43">
        <v>1036.2</v>
      </c>
      <c r="AK3" s="43">
        <v>1095.6300000000001</v>
      </c>
      <c r="AL3" s="43">
        <v>1115.0999999999999</v>
      </c>
      <c r="AM3" s="43">
        <v>1073.8699999999999</v>
      </c>
      <c r="AN3" s="43">
        <v>1104.49</v>
      </c>
      <c r="AO3" s="43">
        <v>1169.43</v>
      </c>
      <c r="AP3" s="43">
        <v>1186.69</v>
      </c>
      <c r="AQ3" s="43">
        <v>1089.4100000000001</v>
      </c>
      <c r="AR3" s="43">
        <v>1030.71</v>
      </c>
      <c r="AS3" s="43">
        <v>1101.5999999999999</v>
      </c>
      <c r="AT3" s="43">
        <v>1049.33</v>
      </c>
      <c r="AU3" s="43">
        <v>1141.2</v>
      </c>
      <c r="AV3" s="43">
        <v>1183.26</v>
      </c>
      <c r="AW3" s="43">
        <v>1180.55</v>
      </c>
      <c r="AX3" s="43">
        <v>1257.6400000000001</v>
      </c>
      <c r="AY3" s="43">
        <v>1286.1199999999999</v>
      </c>
      <c r="AZ3" s="43">
        <v>1327.22</v>
      </c>
      <c r="BA3" s="43">
        <v>1325.83</v>
      </c>
      <c r="BB3" s="43">
        <v>1363.61</v>
      </c>
      <c r="BC3" s="43">
        <v>1345.2</v>
      </c>
      <c r="BD3" s="43">
        <v>1320.64</v>
      </c>
      <c r="BE3" s="43">
        <v>1292.28</v>
      </c>
      <c r="BF3" s="43">
        <v>1218.8900000000001</v>
      </c>
      <c r="BG3" s="43">
        <v>1131.42</v>
      </c>
      <c r="BH3" s="43">
        <v>1253.3</v>
      </c>
      <c r="BI3" s="43">
        <v>1246.96</v>
      </c>
      <c r="BJ3" s="43">
        <v>1257.6099999999999</v>
      </c>
      <c r="BK3" s="43">
        <v>1312.41</v>
      </c>
      <c r="BL3" s="43">
        <v>1365.68</v>
      </c>
      <c r="BM3" s="43">
        <v>1408.47</v>
      </c>
      <c r="BN3" s="43">
        <v>1397.91</v>
      </c>
      <c r="BO3" s="43">
        <v>1310.33</v>
      </c>
      <c r="BP3" s="43">
        <v>1362.16</v>
      </c>
      <c r="BQ3" s="43">
        <v>1379.32</v>
      </c>
      <c r="BR3" s="43">
        <v>1406.58</v>
      </c>
      <c r="BS3" s="43">
        <v>1440.67</v>
      </c>
      <c r="BT3" s="43">
        <v>1412.16</v>
      </c>
      <c r="BU3" s="43">
        <v>1416.18</v>
      </c>
      <c r="BV3" s="43">
        <v>1426.19</v>
      </c>
      <c r="BW3" s="43">
        <v>1498.11</v>
      </c>
      <c r="BX3" s="43">
        <v>1514.68</v>
      </c>
      <c r="BY3" s="43">
        <v>1569.19</v>
      </c>
      <c r="BZ3" s="43">
        <v>1597.57</v>
      </c>
      <c r="CA3" s="43">
        <v>1630.74</v>
      </c>
      <c r="CB3" s="43">
        <v>1606.28</v>
      </c>
      <c r="CC3" s="43">
        <v>1685.73</v>
      </c>
      <c r="CD3" s="43">
        <v>1632.97</v>
      </c>
      <c r="CE3" s="43">
        <v>1681.55</v>
      </c>
      <c r="CF3" s="43">
        <v>1756.54</v>
      </c>
      <c r="CG3" s="43">
        <v>1805.81</v>
      </c>
      <c r="CH3" s="43">
        <v>1848.36</v>
      </c>
      <c r="CI3" s="43">
        <v>1782.59</v>
      </c>
      <c r="CJ3" s="43">
        <v>1859.45</v>
      </c>
      <c r="CK3" s="43">
        <v>1872.34</v>
      </c>
      <c r="CL3" s="43">
        <v>1883.95</v>
      </c>
      <c r="CM3" s="43">
        <v>1923.57</v>
      </c>
      <c r="CN3" s="43">
        <v>1960.23</v>
      </c>
      <c r="CO3" s="43">
        <v>1930.67</v>
      </c>
      <c r="CP3" s="43">
        <v>2003.37</v>
      </c>
      <c r="CQ3" s="43">
        <v>1972.29</v>
      </c>
      <c r="CR3" s="43">
        <v>2018.05</v>
      </c>
      <c r="CS3" s="43">
        <v>2067.56</v>
      </c>
      <c r="CT3" s="43">
        <v>2058.9</v>
      </c>
      <c r="CU3" s="43">
        <v>1994.99</v>
      </c>
      <c r="CV3" s="43">
        <v>2104.5</v>
      </c>
      <c r="CW3" s="43">
        <v>2067.89</v>
      </c>
      <c r="CX3" s="43">
        <v>2085.5100000000002</v>
      </c>
      <c r="CY3" s="43">
        <v>2107.39</v>
      </c>
      <c r="CZ3" s="43">
        <v>2063.11</v>
      </c>
      <c r="DA3" s="43">
        <v>2103.84</v>
      </c>
      <c r="DB3" s="43">
        <v>1972.18</v>
      </c>
      <c r="DC3" s="43">
        <v>1920.03</v>
      </c>
      <c r="DD3" s="43">
        <v>2079.36</v>
      </c>
      <c r="DE3" s="43">
        <v>2080.41</v>
      </c>
      <c r="DF3" s="43">
        <v>2043.94</v>
      </c>
      <c r="DG3" s="43">
        <v>1940.24</v>
      </c>
      <c r="DH3" s="43">
        <v>1932.23</v>
      </c>
      <c r="DI3" s="43">
        <v>2059.7399999999998</v>
      </c>
      <c r="DJ3" s="43">
        <v>2065.3000000000002</v>
      </c>
      <c r="DK3" s="43">
        <v>2096.96</v>
      </c>
      <c r="DL3" s="43">
        <v>2098.86</v>
      </c>
      <c r="DM3" s="43">
        <v>2173.6</v>
      </c>
      <c r="DN3" s="43">
        <v>2170.9499999999998</v>
      </c>
      <c r="DO3" s="43">
        <v>2168.27</v>
      </c>
      <c r="DP3" s="43">
        <v>2126.15</v>
      </c>
      <c r="DQ3" s="43">
        <v>2198.81</v>
      </c>
      <c r="DR3" s="43">
        <v>2238.83</v>
      </c>
      <c r="DS3" s="43">
        <v>2278.87</v>
      </c>
      <c r="DT3" s="43">
        <v>2363.64</v>
      </c>
      <c r="DU3" s="43">
        <v>2362.7199999999998</v>
      </c>
      <c r="DV3" s="43">
        <v>2384.1999999999998</v>
      </c>
      <c r="DW3" s="43">
        <v>2411.8000000000002</v>
      </c>
      <c r="DX3" s="43">
        <v>2423.41</v>
      </c>
      <c r="DY3" s="43">
        <v>2470.3000000000002</v>
      </c>
      <c r="DZ3" s="43">
        <v>2471.65</v>
      </c>
      <c r="EA3" s="43">
        <v>2519.36</v>
      </c>
      <c r="EB3" s="43">
        <v>2575.2600000000002</v>
      </c>
      <c r="EC3" s="43">
        <v>2647.58</v>
      </c>
      <c r="ED3" s="43">
        <v>2673.61</v>
      </c>
      <c r="EE3" s="43">
        <v>2823.81</v>
      </c>
      <c r="EF3" s="43">
        <v>2713.83</v>
      </c>
      <c r="EG3" s="43">
        <v>2640.87</v>
      </c>
      <c r="EH3" s="43">
        <v>2648.05</v>
      </c>
      <c r="EI3" s="43">
        <v>2705.27</v>
      </c>
      <c r="EJ3" s="43">
        <v>2718.37</v>
      </c>
      <c r="EK3" s="43">
        <v>2816.29</v>
      </c>
      <c r="EL3" s="43">
        <v>2901.52</v>
      </c>
      <c r="EM3" s="43">
        <v>2913.98</v>
      </c>
      <c r="EN3" s="43">
        <v>2711.74</v>
      </c>
      <c r="EO3" s="43">
        <v>2760.17</v>
      </c>
      <c r="EP3" s="43">
        <v>2506.85</v>
      </c>
      <c r="EQ3" s="43">
        <v>2704.1</v>
      </c>
      <c r="ER3" s="43">
        <v>2784.49</v>
      </c>
      <c r="ES3" s="43">
        <v>2834.4</v>
      </c>
      <c r="ET3" s="43">
        <v>2945.83</v>
      </c>
      <c r="EU3" s="43">
        <v>2752.06</v>
      </c>
      <c r="EV3" s="43">
        <v>2941.76</v>
      </c>
      <c r="EW3" s="43">
        <v>2980.38</v>
      </c>
      <c r="EX3" s="43">
        <v>2926.46</v>
      </c>
      <c r="EY3" s="43">
        <v>2976.74</v>
      </c>
      <c r="EZ3" s="43">
        <v>3037.56</v>
      </c>
      <c r="FA3" s="43">
        <v>3410.98</v>
      </c>
      <c r="FB3" s="43">
        <v>3230.78</v>
      </c>
      <c r="FC3" s="54">
        <v>3225.52</v>
      </c>
      <c r="FD3" s="54">
        <v>2954.22</v>
      </c>
      <c r="FE3" s="54">
        <v>2584.59</v>
      </c>
      <c r="FF3" s="54">
        <v>2912.43</v>
      </c>
      <c r="FG3" s="54">
        <v>3044.31</v>
      </c>
      <c r="FH3" s="54">
        <v>3100.29</v>
      </c>
      <c r="FI3" s="54">
        <v>3271.12</v>
      </c>
      <c r="FJ3" s="54">
        <v>3500.31</v>
      </c>
      <c r="FK3" s="54">
        <v>3363</v>
      </c>
      <c r="FL3" s="54">
        <v>3269.96</v>
      </c>
      <c r="FM3" s="54">
        <v>3621.63</v>
      </c>
      <c r="FN3" s="54">
        <v>3756.07</v>
      </c>
      <c r="FO3" s="54">
        <v>3714.24</v>
      </c>
      <c r="FP3" s="54">
        <v>3811.15</v>
      </c>
      <c r="FQ3" s="54">
        <v>3972.89</v>
      </c>
      <c r="FR3" s="54">
        <v>4181.17</v>
      </c>
      <c r="FS3" s="54">
        <v>4204.1099999999997</v>
      </c>
      <c r="FT3" s="54">
        <v>4297.5</v>
      </c>
      <c r="FU3" s="54">
        <v>4395.26</v>
      </c>
      <c r="FV3" s="54">
        <v>4522.68</v>
      </c>
      <c r="FW3" s="54">
        <v>4307.54</v>
      </c>
      <c r="FX3" s="54">
        <v>4605.38</v>
      </c>
      <c r="FY3" s="54">
        <v>4567</v>
      </c>
      <c r="FZ3" s="54">
        <v>4766.18</v>
      </c>
      <c r="GA3" s="54">
        <v>4515.55</v>
      </c>
      <c r="GB3" s="54">
        <v>4373.9399999999996</v>
      </c>
      <c r="GC3" s="54">
        <v>4530.41</v>
      </c>
      <c r="GD3" s="54">
        <v>4131.93</v>
      </c>
      <c r="GE3" s="54">
        <v>4132.1499999999996</v>
      </c>
      <c r="GF3" s="54">
        <v>3785.38</v>
      </c>
      <c r="GG3" s="54">
        <v>4130.29</v>
      </c>
      <c r="GH3" s="54">
        <v>3955</v>
      </c>
      <c r="GI3" s="54">
        <v>3585.62</v>
      </c>
      <c r="GJ3" s="54">
        <v>3871.98</v>
      </c>
      <c r="GK3" s="54">
        <v>4080.11</v>
      </c>
      <c r="GL3" s="54">
        <v>3839.5</v>
      </c>
      <c r="GM3" s="54">
        <v>4076.6</v>
      </c>
      <c r="GN3" s="54">
        <v>3970.15</v>
      </c>
      <c r="GO3" s="54">
        <v>4109.3100000000004</v>
      </c>
      <c r="GP3" s="54">
        <v>4169.4799999999996</v>
      </c>
      <c r="GQ3" s="54">
        <v>4179.83</v>
      </c>
      <c r="GR3" s="54">
        <v>4450.38</v>
      </c>
      <c r="GS3" s="54">
        <v>4588.96</v>
      </c>
      <c r="GT3" s="54">
        <v>4507.66</v>
      </c>
      <c r="GU3" s="54">
        <v>4288.05</v>
      </c>
      <c r="GV3" s="54">
        <v>4193.8</v>
      </c>
      <c r="GW3" s="54">
        <v>4567.8</v>
      </c>
      <c r="GX3" s="54">
        <v>4769.83</v>
      </c>
      <c r="GY3" s="54">
        <v>4845.6499999999996</v>
      </c>
      <c r="GZ3" s="54">
        <v>5096.2700000000004</v>
      </c>
      <c r="HA3" s="54">
        <v>5254.35</v>
      </c>
      <c r="HB3" s="54">
        <v>5035.6899999999996</v>
      </c>
      <c r="HC3" s="54">
        <v>5277.51</v>
      </c>
      <c r="HD3" s="54">
        <v>5460.48</v>
      </c>
      <c r="HE3" s="54">
        <v>5522.3</v>
      </c>
      <c r="HF3" s="54">
        <v>5648.4</v>
      </c>
      <c r="HG3" s="54">
        <f>+HF3</f>
        <v>5648.4</v>
      </c>
      <c r="HH3" s="54">
        <f>+HG3</f>
        <v>5648.4</v>
      </c>
      <c r="HI3" s="54">
        <f>+HH3</f>
        <v>5648.4</v>
      </c>
      <c r="HJ3" s="54">
        <f>+HI3</f>
        <v>5648.4</v>
      </c>
      <c r="HK3" s="54">
        <f t="shared" ref="HK3:II3" si="0">+HJ3</f>
        <v>5648.4</v>
      </c>
      <c r="HL3" s="54">
        <f t="shared" si="0"/>
        <v>5648.4</v>
      </c>
      <c r="HM3" s="54">
        <f t="shared" si="0"/>
        <v>5648.4</v>
      </c>
      <c r="HN3" s="54">
        <f t="shared" si="0"/>
        <v>5648.4</v>
      </c>
      <c r="HO3" s="54">
        <f t="shared" si="0"/>
        <v>5648.4</v>
      </c>
      <c r="HP3" s="54">
        <f t="shared" si="0"/>
        <v>5648.4</v>
      </c>
      <c r="HQ3" s="54">
        <f t="shared" si="0"/>
        <v>5648.4</v>
      </c>
      <c r="HR3" s="54">
        <f t="shared" si="0"/>
        <v>5648.4</v>
      </c>
      <c r="HS3" s="43">
        <f t="shared" si="0"/>
        <v>5648.4</v>
      </c>
      <c r="HT3" s="43">
        <f t="shared" si="0"/>
        <v>5648.4</v>
      </c>
      <c r="HU3" s="43">
        <f t="shared" si="0"/>
        <v>5648.4</v>
      </c>
      <c r="HV3" s="43">
        <f t="shared" si="0"/>
        <v>5648.4</v>
      </c>
      <c r="HW3" s="43">
        <f t="shared" si="0"/>
        <v>5648.4</v>
      </c>
      <c r="HX3" s="43">
        <f t="shared" si="0"/>
        <v>5648.4</v>
      </c>
      <c r="HY3" s="43">
        <f t="shared" si="0"/>
        <v>5648.4</v>
      </c>
      <c r="HZ3" s="43">
        <f t="shared" si="0"/>
        <v>5648.4</v>
      </c>
      <c r="IA3" s="43">
        <f t="shared" si="0"/>
        <v>5648.4</v>
      </c>
      <c r="IB3" s="43">
        <f t="shared" si="0"/>
        <v>5648.4</v>
      </c>
      <c r="IC3" s="43">
        <f t="shared" si="0"/>
        <v>5648.4</v>
      </c>
      <c r="ID3" s="43">
        <f t="shared" si="0"/>
        <v>5648.4</v>
      </c>
      <c r="IE3" s="43">
        <f t="shared" si="0"/>
        <v>5648.4</v>
      </c>
      <c r="IF3" s="43">
        <f t="shared" si="0"/>
        <v>5648.4</v>
      </c>
      <c r="IG3" s="43">
        <f t="shared" si="0"/>
        <v>5648.4</v>
      </c>
      <c r="IH3" s="43">
        <f t="shared" si="0"/>
        <v>5648.4</v>
      </c>
      <c r="II3" s="43">
        <f t="shared" si="0"/>
        <v>5648.4</v>
      </c>
    </row>
    <row r="4" spans="1:243" x14ac:dyDescent="0.2">
      <c r="B4" t="s">
        <v>337</v>
      </c>
      <c r="FO4" s="55">
        <f t="shared" ref="FO4:FZ4" si="1">+FN3/$FO$3-1</f>
        <v>1.1262061686913238E-2</v>
      </c>
      <c r="FP4" s="55">
        <f t="shared" si="1"/>
        <v>0</v>
      </c>
      <c r="FQ4" s="55">
        <f t="shared" si="1"/>
        <v>2.6091474971999817E-2</v>
      </c>
      <c r="FR4" s="55">
        <f t="shared" si="1"/>
        <v>6.963739553717585E-2</v>
      </c>
      <c r="FS4" s="55">
        <f t="shared" si="1"/>
        <v>0.12571347031963476</v>
      </c>
      <c r="FT4" s="55">
        <f t="shared" si="1"/>
        <v>0.13188970018092538</v>
      </c>
      <c r="FU4" s="55">
        <f t="shared" si="1"/>
        <v>0.15703347118118383</v>
      </c>
      <c r="FV4" s="55">
        <f t="shared" si="1"/>
        <v>0.18335379512363237</v>
      </c>
      <c r="FW4" s="55">
        <f t="shared" si="1"/>
        <v>0.21765960196433198</v>
      </c>
      <c r="FX4" s="55">
        <f t="shared" si="1"/>
        <v>0.15973658137330937</v>
      </c>
      <c r="FY4" s="55">
        <f t="shared" si="1"/>
        <v>0.23992526061859243</v>
      </c>
      <c r="FZ4" s="55">
        <f t="shared" si="1"/>
        <v>0.22959205651761883</v>
      </c>
      <c r="GA4" s="55">
        <f t="shared" ref="GA4:GL4" si="2">+GA3/$FZ$3-1</f>
        <v>-5.2585089106999772E-2</v>
      </c>
      <c r="GB4" s="55">
        <f t="shared" si="2"/>
        <v>-8.2296514189560743E-2</v>
      </c>
      <c r="GC4" s="55">
        <f t="shared" si="2"/>
        <v>-4.9467288268592591E-2</v>
      </c>
      <c r="GD4" s="55">
        <f t="shared" si="2"/>
        <v>-0.13307302703632673</v>
      </c>
      <c r="GE4" s="55">
        <f t="shared" si="2"/>
        <v>-0.13302686847748102</v>
      </c>
      <c r="GF4" s="55">
        <f t="shared" si="2"/>
        <v>-0.20578324780012502</v>
      </c>
      <c r="GG4" s="55">
        <f t="shared" si="2"/>
        <v>-0.1334171181113597</v>
      </c>
      <c r="GH4" s="55">
        <f t="shared" si="2"/>
        <v>-0.17019499892996071</v>
      </c>
      <c r="GI4" s="55">
        <f t="shared" si="2"/>
        <v>-0.24769521923217341</v>
      </c>
      <c r="GJ4" s="55">
        <f t="shared" si="2"/>
        <v>-0.18761356054534239</v>
      </c>
      <c r="GK4" s="55">
        <f t="shared" si="2"/>
        <v>-0.14394546576084</v>
      </c>
      <c r="GL4" s="55">
        <f t="shared" si="2"/>
        <v>-0.19442824232404154</v>
      </c>
      <c r="GM4" s="55">
        <f t="shared" ref="GM4:GX4" si="3">+GM3/$GL$3-1</f>
        <v>6.1752832400052027E-2</v>
      </c>
      <c r="GN4" s="55">
        <f t="shared" si="3"/>
        <v>3.4027868212006762E-2</v>
      </c>
      <c r="GO4" s="55">
        <f t="shared" si="3"/>
        <v>7.027217085558024E-2</v>
      </c>
      <c r="GP4" s="55">
        <f t="shared" si="3"/>
        <v>8.5943482224247747E-2</v>
      </c>
      <c r="GQ4" s="55">
        <f t="shared" si="3"/>
        <v>8.8639145722099189E-2</v>
      </c>
      <c r="GR4" s="55">
        <f t="shared" si="3"/>
        <v>0.15910405000651129</v>
      </c>
      <c r="GS4" s="55">
        <f t="shared" si="3"/>
        <v>0.19519729131397323</v>
      </c>
      <c r="GT4" s="55">
        <f t="shared" si="3"/>
        <v>0.1740226592004166</v>
      </c>
      <c r="GU4" s="55">
        <f t="shared" si="3"/>
        <v>0.11682510743586416</v>
      </c>
      <c r="GV4" s="55">
        <f t="shared" si="3"/>
        <v>9.2277640317749654E-2</v>
      </c>
      <c r="GW4" s="55">
        <f t="shared" si="3"/>
        <v>0.18968615705169944</v>
      </c>
      <c r="GX4" s="55">
        <f t="shared" si="3"/>
        <v>0.24230498762859742</v>
      </c>
      <c r="GY4" s="55">
        <f t="shared" ref="GY4:HF4" si="4">+GY3/$GX$3-1</f>
        <v>1.5895744712075555E-2</v>
      </c>
      <c r="GZ4" s="55">
        <f t="shared" si="4"/>
        <v>6.8438497808098075E-2</v>
      </c>
      <c r="HA4" s="55">
        <f t="shared" si="4"/>
        <v>0.10158014017271055</v>
      </c>
      <c r="HB4" s="55">
        <f t="shared" si="4"/>
        <v>5.5737835520343504E-2</v>
      </c>
      <c r="HC4" s="55">
        <f t="shared" si="4"/>
        <v>0.10643565913250574</v>
      </c>
      <c r="HD4" s="55">
        <f t="shared" si="4"/>
        <v>0.14479551682135416</v>
      </c>
      <c r="HE4" s="55">
        <f t="shared" si="4"/>
        <v>0.15775614644547087</v>
      </c>
      <c r="HF4" s="55">
        <f t="shared" si="4"/>
        <v>0.18419314734487391</v>
      </c>
    </row>
    <row r="5" spans="1:243" x14ac:dyDescent="0.2">
      <c r="B5" t="s">
        <v>338</v>
      </c>
      <c r="O5" s="55">
        <f t="shared" ref="O5:BZ5" si="5">+O3/C3-1</f>
        <v>-4.1502113694515508E-2</v>
      </c>
      <c r="P5" s="55">
        <f t="shared" si="5"/>
        <v>-5.4157603673533061E-2</v>
      </c>
      <c r="Q5" s="55">
        <f t="shared" si="5"/>
        <v>-6.9084920400320882E-2</v>
      </c>
      <c r="R5" s="55">
        <f t="shared" si="5"/>
        <v>-6.5287343915486629E-2</v>
      </c>
      <c r="S5" s="55">
        <f t="shared" si="5"/>
        <v>-8.5089702212175267E-2</v>
      </c>
      <c r="T5" s="55">
        <f t="shared" si="5"/>
        <v>-0.1485681976918215</v>
      </c>
      <c r="U5" s="55">
        <f t="shared" si="5"/>
        <v>-0.12911604639656959</v>
      </c>
      <c r="V5" s="55">
        <f t="shared" si="5"/>
        <v>-0.12968880385891357</v>
      </c>
      <c r="W5" s="55">
        <f t="shared" si="5"/>
        <v>-0.23605043392827907</v>
      </c>
      <c r="X5" s="55">
        <f t="shared" si="5"/>
        <v>-0.37474989995998409</v>
      </c>
      <c r="Y5" s="55">
        <f t="shared" si="5"/>
        <v>-0.3948985241098073</v>
      </c>
      <c r="Z5" s="55">
        <f t="shared" si="5"/>
        <v>-0.38485793674575708</v>
      </c>
      <c r="AA5" s="55">
        <f t="shared" si="5"/>
        <v>-0.40090674984585251</v>
      </c>
      <c r="AB5" s="55">
        <f t="shared" si="5"/>
        <v>-0.44756243283256802</v>
      </c>
      <c r="AC5" s="55">
        <f t="shared" si="5"/>
        <v>-0.39678687533076284</v>
      </c>
      <c r="AD5" s="55">
        <f t="shared" si="5"/>
        <v>-0.37008061547788307</v>
      </c>
      <c r="AE5" s="55">
        <f t="shared" si="5"/>
        <v>-0.34364958082806096</v>
      </c>
      <c r="AF5" s="55">
        <f t="shared" si="5"/>
        <v>-0.28178124999999998</v>
      </c>
      <c r="AG5" s="55">
        <f t="shared" si="5"/>
        <v>-0.2208493111773896</v>
      </c>
      <c r="AH5" s="55">
        <f t="shared" si="5"/>
        <v>-0.20439185238885893</v>
      </c>
      <c r="AI5" s="55">
        <f t="shared" si="5"/>
        <v>-9.3693199355259105E-2</v>
      </c>
      <c r="AJ5" s="55">
        <f t="shared" si="5"/>
        <v>6.9625806451612871E-2</v>
      </c>
      <c r="AK5" s="55">
        <f t="shared" si="5"/>
        <v>0.22247389092207448</v>
      </c>
      <c r="AL5" s="55">
        <f t="shared" si="5"/>
        <v>0.23454193191253792</v>
      </c>
      <c r="AM5" s="55">
        <f t="shared" si="5"/>
        <v>0.30027364750326901</v>
      </c>
      <c r="AN5" s="55">
        <f t="shared" si="5"/>
        <v>0.50252350052374539</v>
      </c>
      <c r="AO5" s="55">
        <f t="shared" si="5"/>
        <v>0.4656898993570382</v>
      </c>
      <c r="AP5" s="55">
        <f t="shared" si="5"/>
        <v>0.35962007768013682</v>
      </c>
      <c r="AQ5" s="55">
        <f t="shared" si="5"/>
        <v>0.18524925473812481</v>
      </c>
      <c r="AR5" s="55">
        <f t="shared" si="5"/>
        <v>0.12116564417177922</v>
      </c>
      <c r="AS5" s="55">
        <f t="shared" si="5"/>
        <v>0.11556689755741867</v>
      </c>
      <c r="AT5" s="55">
        <f t="shared" si="5"/>
        <v>2.8119886736623467E-2</v>
      </c>
      <c r="AU5" s="55">
        <f t="shared" si="5"/>
        <v>7.9577704620274803E-2</v>
      </c>
      <c r="AV5" s="55">
        <f t="shared" si="5"/>
        <v>0.14192240880138973</v>
      </c>
      <c r="AW5" s="55">
        <f t="shared" si="5"/>
        <v>7.7507917818971483E-2</v>
      </c>
      <c r="AX5" s="55">
        <f t="shared" si="5"/>
        <v>0.12782710070845682</v>
      </c>
      <c r="AY5" s="55">
        <f t="shared" si="5"/>
        <v>0.19764962239377204</v>
      </c>
      <c r="AZ5" s="55">
        <f t="shared" si="5"/>
        <v>0.20165868409854326</v>
      </c>
      <c r="BA5" s="55">
        <f t="shared" si="5"/>
        <v>0.133740369239715</v>
      </c>
      <c r="BB5" s="55">
        <f t="shared" si="5"/>
        <v>0.14908695615535628</v>
      </c>
      <c r="BC5" s="55">
        <f t="shared" si="5"/>
        <v>0.23479681662551277</v>
      </c>
      <c r="BD5" s="55">
        <f t="shared" si="5"/>
        <v>0.28129153690174746</v>
      </c>
      <c r="BE5" s="55">
        <f t="shared" si="5"/>
        <v>0.17309368191721131</v>
      </c>
      <c r="BF5" s="55">
        <f t="shared" si="5"/>
        <v>0.16158882334442004</v>
      </c>
      <c r="BG5" s="55">
        <f t="shared" si="5"/>
        <v>-8.5699263932702552E-3</v>
      </c>
      <c r="BH5" s="55">
        <f t="shared" si="5"/>
        <v>5.9192400655815325E-2</v>
      </c>
      <c r="BI5" s="55">
        <f t="shared" si="5"/>
        <v>5.6253441192664511E-2</v>
      </c>
      <c r="BJ5" s="55">
        <f t="shared" si="5"/>
        <v>-2.385420311079578E-5</v>
      </c>
      <c r="BK5" s="55">
        <f t="shared" si="5"/>
        <v>2.0441327403352805E-2</v>
      </c>
      <c r="BL5" s="55">
        <f t="shared" si="5"/>
        <v>2.8977863504166645E-2</v>
      </c>
      <c r="BM5" s="55">
        <f t="shared" si="5"/>
        <v>6.2330766387847625E-2</v>
      </c>
      <c r="BN5" s="55">
        <f t="shared" si="5"/>
        <v>2.515381964051322E-2</v>
      </c>
      <c r="BO5" s="55">
        <f t="shared" si="5"/>
        <v>-2.5921796015462517E-2</v>
      </c>
      <c r="BP5" s="55">
        <f t="shared" si="5"/>
        <v>3.1439302156530236E-2</v>
      </c>
      <c r="BQ5" s="55">
        <f t="shared" si="5"/>
        <v>6.7353824248614913E-2</v>
      </c>
      <c r="BR5" s="55">
        <f t="shared" si="5"/>
        <v>0.15398436282191152</v>
      </c>
      <c r="BS5" s="55">
        <f t="shared" si="5"/>
        <v>0.27332909087695101</v>
      </c>
      <c r="BT5" s="55">
        <f t="shared" si="5"/>
        <v>0.12675337110029528</v>
      </c>
      <c r="BU5" s="55">
        <f t="shared" si="5"/>
        <v>0.13570603708218387</v>
      </c>
      <c r="BV5" s="55">
        <f t="shared" si="5"/>
        <v>0.13404791628565316</v>
      </c>
      <c r="BW5" s="55">
        <f t="shared" si="5"/>
        <v>0.14149541682858247</v>
      </c>
      <c r="BX5" s="55">
        <f t="shared" si="5"/>
        <v>0.10910315740144094</v>
      </c>
      <c r="BY5" s="55">
        <f t="shared" si="5"/>
        <v>0.11410963669797725</v>
      </c>
      <c r="BZ5" s="55">
        <f t="shared" si="5"/>
        <v>0.14282750677797562</v>
      </c>
      <c r="CA5" s="55">
        <f t="shared" ref="CA5:EL5" si="6">+CA3/BO3-1</f>
        <v>0.24452618805949644</v>
      </c>
      <c r="CB5" s="55">
        <f t="shared" si="6"/>
        <v>0.17921536383391068</v>
      </c>
      <c r="CC5" s="55">
        <f t="shared" si="6"/>
        <v>0.22214569498013526</v>
      </c>
      <c r="CD5" s="55">
        <f t="shared" si="6"/>
        <v>0.16095067468611823</v>
      </c>
      <c r="CE5" s="55">
        <f t="shared" si="6"/>
        <v>0.16719998334108421</v>
      </c>
      <c r="CF5" s="55">
        <f t="shared" si="6"/>
        <v>0.24386755041921582</v>
      </c>
      <c r="CG5" s="55">
        <f t="shared" si="6"/>
        <v>0.27512745554943563</v>
      </c>
      <c r="CH5" s="55">
        <f t="shared" si="6"/>
        <v>0.29601245275874866</v>
      </c>
      <c r="CI5" s="55">
        <f t="shared" si="6"/>
        <v>0.18989259800682201</v>
      </c>
      <c r="CJ5" s="55">
        <f t="shared" si="6"/>
        <v>0.22761903504370551</v>
      </c>
      <c r="CK5" s="55">
        <f t="shared" si="6"/>
        <v>0.19318884265130398</v>
      </c>
      <c r="CL5" s="55">
        <f t="shared" si="6"/>
        <v>0.17925975074644618</v>
      </c>
      <c r="CM5" s="55">
        <f t="shared" si="6"/>
        <v>0.17956878472349969</v>
      </c>
      <c r="CN5" s="55">
        <f t="shared" si="6"/>
        <v>0.22035386109520139</v>
      </c>
      <c r="CO5" s="55">
        <f t="shared" si="6"/>
        <v>0.14530203532000985</v>
      </c>
      <c r="CP5" s="55">
        <f t="shared" si="6"/>
        <v>0.22682596740907668</v>
      </c>
      <c r="CQ5" s="55">
        <f t="shared" si="6"/>
        <v>0.1729000029734471</v>
      </c>
      <c r="CR5" s="55">
        <f t="shared" si="6"/>
        <v>0.14887790770491982</v>
      </c>
      <c r="CS5" s="55">
        <f t="shared" si="6"/>
        <v>0.14494880413775535</v>
      </c>
      <c r="CT5" s="55">
        <f t="shared" si="6"/>
        <v>0.11390638187366098</v>
      </c>
      <c r="CU5" s="55">
        <f t="shared" si="6"/>
        <v>0.11915246916004252</v>
      </c>
      <c r="CV5" s="55">
        <f t="shared" si="6"/>
        <v>0.13178628088951028</v>
      </c>
      <c r="CW5" s="55">
        <f t="shared" si="6"/>
        <v>0.10444150100943195</v>
      </c>
      <c r="CX5" s="55">
        <f t="shared" si="6"/>
        <v>0.10698797738793497</v>
      </c>
      <c r="CY5" s="55">
        <f t="shared" si="6"/>
        <v>9.5561897929370865E-2</v>
      </c>
      <c r="CZ5" s="55">
        <f t="shared" si="6"/>
        <v>5.2483637124214999E-2</v>
      </c>
      <c r="DA5" s="55">
        <f t="shared" si="6"/>
        <v>8.9694251218489063E-2</v>
      </c>
      <c r="DB5" s="55">
        <f t="shared" si="6"/>
        <v>-1.5568766628231367E-2</v>
      </c>
      <c r="DC5" s="55">
        <f t="shared" si="6"/>
        <v>-2.6497117563847095E-2</v>
      </c>
      <c r="DD5" s="55">
        <f t="shared" si="6"/>
        <v>3.0380813161219988E-2</v>
      </c>
      <c r="DE5" s="55">
        <f t="shared" si="6"/>
        <v>6.2150554276538816E-3</v>
      </c>
      <c r="DF5" s="55">
        <f t="shared" si="6"/>
        <v>-7.26601583369757E-3</v>
      </c>
      <c r="DG5" s="55">
        <f t="shared" si="6"/>
        <v>-2.7443746585195883E-2</v>
      </c>
      <c r="DH5" s="55">
        <f t="shared" si="6"/>
        <v>-8.1857923497267726E-2</v>
      </c>
      <c r="DI5" s="55">
        <f t="shared" si="6"/>
        <v>-3.9412154418272394E-3</v>
      </c>
      <c r="DJ5" s="55">
        <f t="shared" si="6"/>
        <v>-9.690675182569275E-3</v>
      </c>
      <c r="DK5" s="55">
        <f t="shared" si="6"/>
        <v>-4.9492500201669953E-3</v>
      </c>
      <c r="DL5" s="55">
        <f t="shared" si="6"/>
        <v>1.7328208384429278E-2</v>
      </c>
      <c r="DM5" s="55">
        <f t="shared" si="6"/>
        <v>3.3158415088599735E-2</v>
      </c>
      <c r="DN5" s="55">
        <f t="shared" si="6"/>
        <v>0.10078694642476838</v>
      </c>
      <c r="DO5" s="55">
        <f t="shared" si="6"/>
        <v>0.12928964651593988</v>
      </c>
      <c r="DP5" s="55">
        <f t="shared" si="6"/>
        <v>2.250211603570329E-2</v>
      </c>
      <c r="DQ5" s="55">
        <f t="shared" si="6"/>
        <v>5.691185872015625E-2</v>
      </c>
      <c r="DR5" s="55">
        <f t="shared" si="6"/>
        <v>9.5350157049619799E-2</v>
      </c>
      <c r="DS5" s="55">
        <f t="shared" si="6"/>
        <v>0.17452995505710622</v>
      </c>
      <c r="DT5" s="55">
        <f t="shared" si="6"/>
        <v>0.22327052162527217</v>
      </c>
      <c r="DU5" s="55">
        <f t="shared" si="6"/>
        <v>0.1470962354471923</v>
      </c>
      <c r="DV5" s="55">
        <f t="shared" si="6"/>
        <v>0.15440856049968499</v>
      </c>
      <c r="DW5" s="55">
        <f t="shared" si="6"/>
        <v>0.15014115672211203</v>
      </c>
      <c r="DX5" s="55">
        <f t="shared" si="6"/>
        <v>0.15463156189550498</v>
      </c>
      <c r="DY5" s="55">
        <f t="shared" si="6"/>
        <v>0.13650165623849841</v>
      </c>
      <c r="DZ5" s="55">
        <f t="shared" si="6"/>
        <v>0.13851079020705237</v>
      </c>
      <c r="EA5" s="55">
        <f t="shared" si="6"/>
        <v>0.16192171639140884</v>
      </c>
      <c r="EB5" s="55">
        <f t="shared" si="6"/>
        <v>0.21123156879806237</v>
      </c>
      <c r="EC5" s="55">
        <f t="shared" si="6"/>
        <v>0.20409676143004618</v>
      </c>
      <c r="ED5" s="55">
        <f t="shared" si="6"/>
        <v>0.19419964892376829</v>
      </c>
      <c r="EE5" s="55">
        <f t="shared" si="6"/>
        <v>0.23912728676931994</v>
      </c>
      <c r="EF5" s="55">
        <f t="shared" si="6"/>
        <v>0.14815707975833892</v>
      </c>
      <c r="EG5" s="55">
        <f t="shared" si="6"/>
        <v>0.11772448703189542</v>
      </c>
      <c r="EH5" s="55">
        <f t="shared" si="6"/>
        <v>0.11066605150574627</v>
      </c>
      <c r="EI5" s="55">
        <f t="shared" si="6"/>
        <v>0.12168090223069905</v>
      </c>
      <c r="EJ5" s="55">
        <f t="shared" si="6"/>
        <v>0.12171279313034122</v>
      </c>
      <c r="EK5" s="55">
        <f t="shared" si="6"/>
        <v>0.14005991175160903</v>
      </c>
      <c r="EL5" s="55">
        <f t="shared" si="6"/>
        <v>0.17392025569963376</v>
      </c>
      <c r="EM5" s="55">
        <f t="shared" ref="EM5:GX5" si="7">+EM3/EA3-1</f>
        <v>0.1566350184173757</v>
      </c>
      <c r="EN5" s="55">
        <f t="shared" si="7"/>
        <v>5.2996590635508545E-2</v>
      </c>
      <c r="EO5" s="55">
        <f t="shared" si="7"/>
        <v>4.2525627176515979E-2</v>
      </c>
      <c r="EP5" s="55">
        <f t="shared" si="7"/>
        <v>-6.2372597349650949E-2</v>
      </c>
      <c r="EQ5" s="55">
        <f t="shared" si="7"/>
        <v>-4.2393078854455535E-2</v>
      </c>
      <c r="ER5" s="55">
        <f t="shared" si="7"/>
        <v>2.6037003054723451E-2</v>
      </c>
      <c r="ES5" s="55">
        <f t="shared" si="7"/>
        <v>7.3282668211612112E-2</v>
      </c>
      <c r="ET5" s="55">
        <f t="shared" si="7"/>
        <v>0.11245255943052435</v>
      </c>
      <c r="EU5" s="55">
        <f t="shared" si="7"/>
        <v>1.7295870652467293E-2</v>
      </c>
      <c r="EV5" s="55">
        <f t="shared" si="7"/>
        <v>8.2177922799324676E-2</v>
      </c>
      <c r="EW5" s="55">
        <f t="shared" si="7"/>
        <v>5.8264596330633633E-2</v>
      </c>
      <c r="EX5" s="55">
        <f t="shared" si="7"/>
        <v>8.5954947751523125E-3</v>
      </c>
      <c r="EY5" s="55">
        <f t="shared" si="7"/>
        <v>2.1537553449234359E-2</v>
      </c>
      <c r="EZ5" s="55">
        <f t="shared" si="7"/>
        <v>0.12015163695634534</v>
      </c>
      <c r="FA5" s="55">
        <f t="shared" si="7"/>
        <v>0.23578620157454067</v>
      </c>
      <c r="FB5" s="55">
        <f t="shared" si="7"/>
        <v>0.28878074077028959</v>
      </c>
      <c r="FC5" s="55">
        <f t="shared" si="7"/>
        <v>0.19282570910839092</v>
      </c>
      <c r="FD5" s="55">
        <f t="shared" si="7"/>
        <v>6.0955507112613105E-2</v>
      </c>
      <c r="FE5" s="55">
        <f t="shared" si="7"/>
        <v>-8.813505503810326E-2</v>
      </c>
      <c r="FF5" s="55">
        <f t="shared" si="7"/>
        <v>-1.1338060920012438E-2</v>
      </c>
      <c r="FG5" s="55">
        <f t="shared" si="7"/>
        <v>0.10619317892778501</v>
      </c>
      <c r="FH5" s="55">
        <f t="shared" si="7"/>
        <v>5.3889508321548929E-2</v>
      </c>
      <c r="FI5" s="55">
        <f t="shared" si="7"/>
        <v>9.7551318959327338E-2</v>
      </c>
      <c r="FJ5" s="55">
        <f t="shared" si="7"/>
        <v>0.19609015670810459</v>
      </c>
      <c r="FK5" s="55">
        <f t="shared" si="7"/>
        <v>0.12975940122415808</v>
      </c>
      <c r="FL5" s="55">
        <f t="shared" si="7"/>
        <v>7.6508776781363919E-2</v>
      </c>
      <c r="FM5" s="55">
        <f t="shared" si="7"/>
        <v>6.1756445361743628E-2</v>
      </c>
      <c r="FN5" s="55">
        <f t="shared" si="7"/>
        <v>0.16258921994069531</v>
      </c>
      <c r="FO5" s="55">
        <f t="shared" si="7"/>
        <v>0.15151665467893549</v>
      </c>
      <c r="FP5" s="55">
        <f t="shared" si="7"/>
        <v>0.29006979845779957</v>
      </c>
      <c r="FQ5" s="55">
        <f t="shared" si="7"/>
        <v>0.5371451564851677</v>
      </c>
      <c r="FR5" s="55">
        <f t="shared" si="7"/>
        <v>0.43562935418190318</v>
      </c>
      <c r="FS5" s="55">
        <f t="shared" si="7"/>
        <v>0.38097302837096092</v>
      </c>
      <c r="FT5" s="55">
        <f t="shared" si="7"/>
        <v>0.38616064948762863</v>
      </c>
      <c r="FU5" s="55">
        <f t="shared" si="7"/>
        <v>0.34365599550001225</v>
      </c>
      <c r="FV5" s="55">
        <f t="shared" si="7"/>
        <v>0.2920798443566428</v>
      </c>
      <c r="FW5" s="55">
        <f t="shared" si="7"/>
        <v>0.28086232530478727</v>
      </c>
      <c r="FX5" s="55">
        <f t="shared" si="7"/>
        <v>0.4083903167011218</v>
      </c>
      <c r="FY5" s="55">
        <f t="shared" si="7"/>
        <v>0.26103439611445678</v>
      </c>
      <c r="FZ5" s="55">
        <f t="shared" si="7"/>
        <v>0.268927362908572</v>
      </c>
      <c r="GA5" s="55">
        <f t="shared" si="7"/>
        <v>0.21573996295339026</v>
      </c>
      <c r="GB5" s="55">
        <f t="shared" si="7"/>
        <v>0.14766933865106324</v>
      </c>
      <c r="GC5" s="55">
        <f t="shared" si="7"/>
        <v>0.14033109398951393</v>
      </c>
      <c r="GD5" s="55">
        <f t="shared" si="7"/>
        <v>-1.1776607982933007E-2</v>
      </c>
      <c r="GE5" s="55">
        <f t="shared" si="7"/>
        <v>-1.7116583533732466E-2</v>
      </c>
      <c r="GF5" s="55">
        <f t="shared" si="7"/>
        <v>-0.11916695753344964</v>
      </c>
      <c r="GG5" s="55">
        <f t="shared" si="7"/>
        <v>-6.0285398360961584E-2</v>
      </c>
      <c r="GH5" s="55">
        <f t="shared" si="7"/>
        <v>-0.12551849788178693</v>
      </c>
      <c r="GI5" s="55">
        <f t="shared" si="7"/>
        <v>-0.16759449709114715</v>
      </c>
      <c r="GJ5" s="55">
        <f t="shared" si="7"/>
        <v>-0.15924853106584036</v>
      </c>
      <c r="GK5" s="55">
        <f t="shared" si="7"/>
        <v>-0.1066104663893146</v>
      </c>
      <c r="GL5" s="55">
        <f t="shared" si="7"/>
        <v>-0.19442824232404154</v>
      </c>
      <c r="GM5" s="55">
        <f t="shared" si="7"/>
        <v>-9.7208534951445658E-2</v>
      </c>
      <c r="GN5" s="55">
        <f t="shared" si="7"/>
        <v>-9.2317224287484456E-2</v>
      </c>
      <c r="GO5" s="55">
        <f t="shared" si="7"/>
        <v>-9.2949644734140913E-2</v>
      </c>
      <c r="GP5" s="55">
        <f t="shared" si="7"/>
        <v>9.0877628614229877E-3</v>
      </c>
      <c r="GQ5" s="55">
        <f t="shared" si="7"/>
        <v>1.1538787314110177E-2</v>
      </c>
      <c r="GR5" s="55">
        <f t="shared" si="7"/>
        <v>0.17567588987103022</v>
      </c>
      <c r="GS5" s="55">
        <f t="shared" si="7"/>
        <v>0.11105031365836293</v>
      </c>
      <c r="GT5" s="55">
        <f t="shared" si="7"/>
        <v>0.13973704171934265</v>
      </c>
      <c r="GU5" s="55">
        <f>+GU3/GI3-1</f>
        <v>0.19590196395602444</v>
      </c>
      <c r="GV5" s="55">
        <f t="shared" si="7"/>
        <v>8.3115098735014215E-2</v>
      </c>
      <c r="GW5" s="55">
        <f t="shared" si="7"/>
        <v>0.1195286401592115</v>
      </c>
      <c r="GX5" s="55">
        <f t="shared" si="7"/>
        <v>0.24230498762859742</v>
      </c>
      <c r="GY5" s="55">
        <f t="shared" ref="GY5:HD5" si="8">+GY3/GM3-1</f>
        <v>0.18864985527154965</v>
      </c>
      <c r="GZ5" s="55">
        <f t="shared" si="8"/>
        <v>0.28364671360024185</v>
      </c>
      <c r="HA5" s="55">
        <f t="shared" si="8"/>
        <v>0.27864532001722919</v>
      </c>
      <c r="HB5" s="55">
        <f t="shared" si="8"/>
        <v>0.20775012711417262</v>
      </c>
      <c r="HC5" s="55">
        <f t="shared" si="8"/>
        <v>0.26261355126883168</v>
      </c>
      <c r="HD5" s="55">
        <f t="shared" si="8"/>
        <v>0.22696938238981823</v>
      </c>
      <c r="HE5" s="55">
        <f>+HE3/GS3-1</f>
        <v>0.20338813151563762</v>
      </c>
      <c r="HF5" s="55">
        <f>+HF3/GT3-1</f>
        <v>0.25306700150410633</v>
      </c>
    </row>
    <row r="6" spans="1:243" x14ac:dyDescent="0.2">
      <c r="B6" t="s">
        <v>339</v>
      </c>
      <c r="AM6" s="2" t="str">
        <f t="shared" ref="AM6:CX6" si="9">IF(AM5&gt;$B$16,"SELL","")</f>
        <v>SELL</v>
      </c>
      <c r="AN6" s="2" t="str">
        <f t="shared" si="9"/>
        <v>SELL</v>
      </c>
      <c r="AO6" s="2" t="str">
        <f t="shared" si="9"/>
        <v>SELL</v>
      </c>
      <c r="AP6" s="2" t="str">
        <f t="shared" si="9"/>
        <v>SELL</v>
      </c>
      <c r="AQ6" s="2" t="str">
        <f t="shared" si="9"/>
        <v/>
      </c>
      <c r="AR6" s="2" t="str">
        <f t="shared" si="9"/>
        <v/>
      </c>
      <c r="AS6" s="2" t="str">
        <f t="shared" si="9"/>
        <v/>
      </c>
      <c r="AT6" s="2" t="str">
        <f t="shared" si="9"/>
        <v/>
      </c>
      <c r="AU6" s="2" t="str">
        <f t="shared" si="9"/>
        <v/>
      </c>
      <c r="AV6" s="2" t="str">
        <f t="shared" si="9"/>
        <v/>
      </c>
      <c r="AW6" s="2" t="str">
        <f t="shared" si="9"/>
        <v/>
      </c>
      <c r="AX6" s="2" t="str">
        <f t="shared" si="9"/>
        <v/>
      </c>
      <c r="AY6" s="2" t="str">
        <f t="shared" si="9"/>
        <v/>
      </c>
      <c r="AZ6" s="2" t="str">
        <f t="shared" si="9"/>
        <v/>
      </c>
      <c r="BA6" s="2" t="str">
        <f t="shared" si="9"/>
        <v/>
      </c>
      <c r="BB6" s="2" t="str">
        <f t="shared" si="9"/>
        <v/>
      </c>
      <c r="BC6" s="2" t="str">
        <f t="shared" si="9"/>
        <v/>
      </c>
      <c r="BD6" s="2" t="str">
        <f t="shared" si="9"/>
        <v>SELL</v>
      </c>
      <c r="BE6" s="2" t="str">
        <f t="shared" si="9"/>
        <v/>
      </c>
      <c r="BF6" s="2" t="str">
        <f t="shared" si="9"/>
        <v/>
      </c>
      <c r="BG6" s="2" t="str">
        <f t="shared" si="9"/>
        <v/>
      </c>
      <c r="BH6" s="2" t="str">
        <f t="shared" si="9"/>
        <v/>
      </c>
      <c r="BI6" s="2" t="str">
        <f t="shared" si="9"/>
        <v/>
      </c>
      <c r="BJ6" s="2" t="str">
        <f t="shared" si="9"/>
        <v/>
      </c>
      <c r="BK6" s="2" t="str">
        <f t="shared" si="9"/>
        <v/>
      </c>
      <c r="BL6" s="2" t="str">
        <f t="shared" si="9"/>
        <v/>
      </c>
      <c r="BM6" s="2" t="str">
        <f t="shared" si="9"/>
        <v/>
      </c>
      <c r="BN6" s="2" t="str">
        <f t="shared" si="9"/>
        <v/>
      </c>
      <c r="BO6" s="2" t="str">
        <f t="shared" si="9"/>
        <v/>
      </c>
      <c r="BP6" s="2" t="str">
        <f t="shared" si="9"/>
        <v/>
      </c>
      <c r="BQ6" s="2" t="str">
        <f t="shared" si="9"/>
        <v/>
      </c>
      <c r="BR6" s="2" t="str">
        <f t="shared" si="9"/>
        <v/>
      </c>
      <c r="BS6" s="2" t="str">
        <f t="shared" si="9"/>
        <v>SELL</v>
      </c>
      <c r="BT6" s="2" t="str">
        <f t="shared" si="9"/>
        <v/>
      </c>
      <c r="BU6" s="2" t="str">
        <f t="shared" si="9"/>
        <v/>
      </c>
      <c r="BV6" s="2" t="str">
        <f t="shared" si="9"/>
        <v/>
      </c>
      <c r="BW6" s="2" t="str">
        <f t="shared" si="9"/>
        <v/>
      </c>
      <c r="BX6" s="2" t="str">
        <f t="shared" si="9"/>
        <v/>
      </c>
      <c r="BY6" s="2" t="str">
        <f t="shared" si="9"/>
        <v/>
      </c>
      <c r="BZ6" s="2" t="str">
        <f t="shared" si="9"/>
        <v/>
      </c>
      <c r="CA6" s="2" t="str">
        <f t="shared" si="9"/>
        <v/>
      </c>
      <c r="CB6" s="2" t="str">
        <f t="shared" si="9"/>
        <v/>
      </c>
      <c r="CC6" s="2" t="str">
        <f t="shared" si="9"/>
        <v/>
      </c>
      <c r="CD6" s="2" t="str">
        <f t="shared" si="9"/>
        <v/>
      </c>
      <c r="CE6" s="2" t="str">
        <f t="shared" si="9"/>
        <v/>
      </c>
      <c r="CF6" s="2" t="str">
        <f t="shared" si="9"/>
        <v/>
      </c>
      <c r="CG6" s="2" t="str">
        <f t="shared" si="9"/>
        <v>SELL</v>
      </c>
      <c r="CH6" s="2" t="str">
        <f t="shared" si="9"/>
        <v>SELL</v>
      </c>
      <c r="CI6" s="2" t="str">
        <f t="shared" si="9"/>
        <v/>
      </c>
      <c r="CJ6" s="2" t="str">
        <f t="shared" si="9"/>
        <v/>
      </c>
      <c r="CK6" s="2" t="str">
        <f t="shared" si="9"/>
        <v/>
      </c>
      <c r="CL6" s="2" t="str">
        <f t="shared" si="9"/>
        <v/>
      </c>
      <c r="CM6" s="2" t="str">
        <f t="shared" si="9"/>
        <v/>
      </c>
      <c r="CN6" s="2" t="str">
        <f t="shared" si="9"/>
        <v/>
      </c>
      <c r="CO6" s="2" t="str">
        <f t="shared" si="9"/>
        <v/>
      </c>
      <c r="CP6" s="2" t="str">
        <f t="shared" si="9"/>
        <v/>
      </c>
      <c r="CQ6" s="2" t="str">
        <f t="shared" si="9"/>
        <v/>
      </c>
      <c r="CR6" s="2" t="str">
        <f t="shared" si="9"/>
        <v/>
      </c>
      <c r="CS6" s="2" t="str">
        <f t="shared" si="9"/>
        <v/>
      </c>
      <c r="CT6" s="2" t="str">
        <f t="shared" si="9"/>
        <v/>
      </c>
      <c r="CU6" s="2" t="str">
        <f t="shared" si="9"/>
        <v/>
      </c>
      <c r="CV6" s="2" t="str">
        <f t="shared" si="9"/>
        <v/>
      </c>
      <c r="CW6" s="2" t="str">
        <f t="shared" si="9"/>
        <v/>
      </c>
      <c r="CX6" s="2" t="str">
        <f t="shared" si="9"/>
        <v/>
      </c>
      <c r="CY6" s="2" t="str">
        <f t="shared" ref="CY6:FJ6" si="10">IF(CY5&gt;$B$16,"SELL","")</f>
        <v/>
      </c>
      <c r="CZ6" s="2" t="str">
        <f t="shared" si="10"/>
        <v/>
      </c>
      <c r="DA6" s="2" t="str">
        <f t="shared" si="10"/>
        <v/>
      </c>
      <c r="DB6" s="2" t="str">
        <f t="shared" si="10"/>
        <v/>
      </c>
      <c r="DC6" s="2" t="str">
        <f t="shared" si="10"/>
        <v/>
      </c>
      <c r="DD6" s="2" t="str">
        <f t="shared" si="10"/>
        <v/>
      </c>
      <c r="DE6" s="2" t="str">
        <f t="shared" si="10"/>
        <v/>
      </c>
      <c r="DF6" s="2" t="str">
        <f t="shared" si="10"/>
        <v/>
      </c>
      <c r="DG6" s="2" t="str">
        <f t="shared" si="10"/>
        <v/>
      </c>
      <c r="DH6" s="2" t="str">
        <f t="shared" si="10"/>
        <v/>
      </c>
      <c r="DI6" s="2" t="str">
        <f t="shared" si="10"/>
        <v/>
      </c>
      <c r="DJ6" s="2" t="str">
        <f t="shared" si="10"/>
        <v/>
      </c>
      <c r="DK6" s="2" t="str">
        <f t="shared" si="10"/>
        <v/>
      </c>
      <c r="DL6" s="2" t="str">
        <f t="shared" si="10"/>
        <v/>
      </c>
      <c r="DM6" s="2" t="str">
        <f t="shared" si="10"/>
        <v/>
      </c>
      <c r="DN6" s="2" t="str">
        <f t="shared" si="10"/>
        <v/>
      </c>
      <c r="DO6" s="2" t="str">
        <f t="shared" si="10"/>
        <v/>
      </c>
      <c r="DP6" s="2" t="str">
        <f t="shared" si="10"/>
        <v/>
      </c>
      <c r="DQ6" s="2" t="str">
        <f t="shared" si="10"/>
        <v/>
      </c>
      <c r="DR6" s="2" t="str">
        <f t="shared" si="10"/>
        <v/>
      </c>
      <c r="DS6" s="2" t="str">
        <f t="shared" si="10"/>
        <v/>
      </c>
      <c r="DT6" s="2" t="str">
        <f t="shared" si="10"/>
        <v/>
      </c>
      <c r="DU6" s="2" t="str">
        <f t="shared" si="10"/>
        <v/>
      </c>
      <c r="DV6" s="2" t="str">
        <f t="shared" si="10"/>
        <v/>
      </c>
      <c r="DW6" s="2" t="str">
        <f t="shared" si="10"/>
        <v/>
      </c>
      <c r="DX6" s="2" t="str">
        <f t="shared" si="10"/>
        <v/>
      </c>
      <c r="DY6" s="2" t="str">
        <f t="shared" si="10"/>
        <v/>
      </c>
      <c r="DZ6" s="2" t="str">
        <f t="shared" si="10"/>
        <v/>
      </c>
      <c r="EA6" s="2" t="str">
        <f t="shared" si="10"/>
        <v/>
      </c>
      <c r="EB6" s="2" t="str">
        <f t="shared" si="10"/>
        <v/>
      </c>
      <c r="EC6" s="2" t="str">
        <f t="shared" si="10"/>
        <v/>
      </c>
      <c r="ED6" s="2" t="str">
        <f t="shared" si="10"/>
        <v/>
      </c>
      <c r="EE6" s="2" t="str">
        <f t="shared" si="10"/>
        <v/>
      </c>
      <c r="EF6" s="2" t="str">
        <f t="shared" si="10"/>
        <v/>
      </c>
      <c r="EG6" s="2" t="str">
        <f t="shared" si="10"/>
        <v/>
      </c>
      <c r="EH6" s="2" t="str">
        <f t="shared" si="10"/>
        <v/>
      </c>
      <c r="EI6" s="2" t="str">
        <f t="shared" si="10"/>
        <v/>
      </c>
      <c r="EJ6" s="2" t="str">
        <f t="shared" si="10"/>
        <v/>
      </c>
      <c r="EK6" s="2" t="str">
        <f t="shared" si="10"/>
        <v/>
      </c>
      <c r="EL6" s="2" t="str">
        <f t="shared" si="10"/>
        <v/>
      </c>
      <c r="EM6" s="2" t="str">
        <f t="shared" si="10"/>
        <v/>
      </c>
      <c r="EN6" s="2" t="str">
        <f t="shared" si="10"/>
        <v/>
      </c>
      <c r="EO6" s="2" t="str">
        <f t="shared" si="10"/>
        <v/>
      </c>
      <c r="EP6" s="2" t="str">
        <f t="shared" si="10"/>
        <v/>
      </c>
      <c r="EQ6" s="2" t="str">
        <f t="shared" si="10"/>
        <v/>
      </c>
      <c r="ER6" s="2" t="str">
        <f t="shared" si="10"/>
        <v/>
      </c>
      <c r="ES6" s="2" t="str">
        <f t="shared" si="10"/>
        <v/>
      </c>
      <c r="ET6" s="2" t="str">
        <f t="shared" si="10"/>
        <v/>
      </c>
      <c r="EU6" s="2" t="str">
        <f t="shared" si="10"/>
        <v/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>SELL</v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ref="FK6:HE6" si="11">IF(FK5&gt;$B$16,"SELL","")</f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>SELL</v>
      </c>
      <c r="FQ6" s="2" t="str">
        <f t="shared" si="11"/>
        <v>SELL</v>
      </c>
      <c r="FR6" s="2" t="str">
        <f t="shared" si="11"/>
        <v>SELL</v>
      </c>
      <c r="FS6" s="2" t="str">
        <f t="shared" si="11"/>
        <v>SELL</v>
      </c>
      <c r="FT6" s="2" t="str">
        <f t="shared" si="11"/>
        <v>SELL</v>
      </c>
      <c r="FU6" s="2" t="str">
        <f t="shared" si="11"/>
        <v>SELL</v>
      </c>
      <c r="FV6" s="2" t="str">
        <f t="shared" si="11"/>
        <v>SELL</v>
      </c>
      <c r="FW6" s="2" t="str">
        <f t="shared" si="11"/>
        <v>SELL</v>
      </c>
      <c r="FX6" s="2" t="str">
        <f t="shared" si="11"/>
        <v>SELL</v>
      </c>
      <c r="FY6" s="2" t="str">
        <f t="shared" si="11"/>
        <v>SELL</v>
      </c>
      <c r="FZ6" s="2" t="str">
        <f t="shared" si="11"/>
        <v>SELL</v>
      </c>
      <c r="GA6" s="2" t="str">
        <f t="shared" si="11"/>
        <v/>
      </c>
      <c r="GB6" s="2" t="str">
        <f t="shared" si="11"/>
        <v/>
      </c>
      <c r="GC6" s="2" t="str">
        <f t="shared" si="11"/>
        <v/>
      </c>
      <c r="GD6" s="2" t="str">
        <f t="shared" si="11"/>
        <v/>
      </c>
      <c r="GE6" s="2" t="str">
        <f t="shared" si="11"/>
        <v/>
      </c>
      <c r="GF6" s="2" t="str">
        <f t="shared" si="11"/>
        <v/>
      </c>
      <c r="GG6" s="2" t="str">
        <f t="shared" si="11"/>
        <v/>
      </c>
      <c r="GH6" s="2" t="str">
        <f t="shared" si="11"/>
        <v/>
      </c>
      <c r="GI6" s="2" t="str">
        <f t="shared" si="11"/>
        <v/>
      </c>
      <c r="GJ6" s="2" t="str">
        <f t="shared" si="11"/>
        <v/>
      </c>
      <c r="GK6" s="2" t="str">
        <f t="shared" si="11"/>
        <v/>
      </c>
      <c r="GL6" s="2" t="str">
        <f t="shared" si="11"/>
        <v/>
      </c>
      <c r="GM6" s="2" t="str">
        <f t="shared" si="11"/>
        <v/>
      </c>
      <c r="GN6" s="2" t="str">
        <f t="shared" si="11"/>
        <v/>
      </c>
      <c r="GO6" s="2" t="str">
        <f t="shared" si="11"/>
        <v/>
      </c>
      <c r="GP6" s="2" t="str">
        <f t="shared" si="11"/>
        <v/>
      </c>
      <c r="GQ6" s="2" t="str">
        <f t="shared" si="11"/>
        <v/>
      </c>
      <c r="GR6" s="2" t="str">
        <f t="shared" si="11"/>
        <v/>
      </c>
      <c r="GS6" s="2" t="str">
        <f t="shared" si="11"/>
        <v/>
      </c>
      <c r="GT6" s="2" t="str">
        <f t="shared" si="11"/>
        <v/>
      </c>
      <c r="GU6" s="2" t="str">
        <f t="shared" si="11"/>
        <v/>
      </c>
      <c r="GV6" s="2" t="str">
        <f t="shared" si="11"/>
        <v/>
      </c>
      <c r="GW6" s="2" t="str">
        <f t="shared" si="11"/>
        <v/>
      </c>
      <c r="GX6" s="2" t="str">
        <f t="shared" si="11"/>
        <v/>
      </c>
      <c r="GY6" s="2" t="str">
        <f t="shared" si="11"/>
        <v/>
      </c>
      <c r="GZ6" s="2" t="str">
        <f t="shared" si="11"/>
        <v>SELL</v>
      </c>
      <c r="HA6" s="2" t="str">
        <f t="shared" si="11"/>
        <v>SELL</v>
      </c>
      <c r="HB6" s="2" t="str">
        <f t="shared" si="11"/>
        <v/>
      </c>
      <c r="HC6" s="2" t="str">
        <f t="shared" si="11"/>
        <v>SELL</v>
      </c>
      <c r="HD6" s="2" t="str">
        <f t="shared" si="11"/>
        <v/>
      </c>
      <c r="HE6" s="2" t="str">
        <f t="shared" si="11"/>
        <v/>
      </c>
      <c r="HF6" s="2" t="str">
        <f>IF(HF5&gt;$B$16,"SELL","")</f>
        <v/>
      </c>
    </row>
    <row r="7" spans="1:243" x14ac:dyDescent="0.2">
      <c r="B7" t="s">
        <v>340</v>
      </c>
      <c r="AM7" s="2" t="str">
        <f t="shared" ref="AM7:CX7" si="12">IF(AM5&lt;$B$17,"BUY","")</f>
        <v/>
      </c>
      <c r="AN7" s="2" t="str">
        <f t="shared" si="12"/>
        <v/>
      </c>
      <c r="AO7" s="2" t="str">
        <f t="shared" si="12"/>
        <v/>
      </c>
      <c r="AP7" s="2" t="str">
        <f t="shared" si="12"/>
        <v/>
      </c>
      <c r="AQ7" s="2" t="str">
        <f t="shared" si="12"/>
        <v/>
      </c>
      <c r="AR7" s="2" t="str">
        <f t="shared" si="12"/>
        <v/>
      </c>
      <c r="AS7" s="2" t="str">
        <f t="shared" si="12"/>
        <v/>
      </c>
      <c r="AT7" s="2" t="str">
        <f t="shared" si="12"/>
        <v>BUY</v>
      </c>
      <c r="AU7" s="2" t="str">
        <f t="shared" si="12"/>
        <v/>
      </c>
      <c r="AV7" s="2" t="str">
        <f t="shared" si="12"/>
        <v/>
      </c>
      <c r="AW7" s="2" t="str">
        <f t="shared" si="12"/>
        <v/>
      </c>
      <c r="AX7" s="2" t="str">
        <f t="shared" si="12"/>
        <v/>
      </c>
      <c r="AY7" s="2" t="str">
        <f t="shared" si="12"/>
        <v/>
      </c>
      <c r="AZ7" s="2" t="str">
        <f t="shared" si="12"/>
        <v/>
      </c>
      <c r="BA7" s="2" t="str">
        <f t="shared" si="12"/>
        <v/>
      </c>
      <c r="BB7" s="2" t="str">
        <f t="shared" si="12"/>
        <v/>
      </c>
      <c r="BC7" s="2" t="str">
        <f t="shared" si="12"/>
        <v/>
      </c>
      <c r="BD7" s="2" t="str">
        <f t="shared" si="12"/>
        <v/>
      </c>
      <c r="BE7" s="2" t="str">
        <f t="shared" si="12"/>
        <v/>
      </c>
      <c r="BF7" s="2" t="str">
        <f t="shared" si="12"/>
        <v/>
      </c>
      <c r="BG7" s="2" t="str">
        <f t="shared" si="12"/>
        <v>BUY</v>
      </c>
      <c r="BH7" s="2" t="str">
        <f t="shared" si="12"/>
        <v>BUY</v>
      </c>
      <c r="BI7" s="2" t="str">
        <f t="shared" si="12"/>
        <v>BUY</v>
      </c>
      <c r="BJ7" s="2" t="str">
        <f t="shared" si="12"/>
        <v>BUY</v>
      </c>
      <c r="BK7" s="2" t="str">
        <f t="shared" si="12"/>
        <v>BUY</v>
      </c>
      <c r="BL7" s="2" t="str">
        <f t="shared" si="12"/>
        <v>BUY</v>
      </c>
      <c r="BM7" s="2" t="str">
        <f t="shared" si="12"/>
        <v>BUY</v>
      </c>
      <c r="BN7" s="2" t="str">
        <f t="shared" si="12"/>
        <v>BUY</v>
      </c>
      <c r="BO7" s="2" t="str">
        <f t="shared" si="12"/>
        <v>BUY</v>
      </c>
      <c r="BP7" s="2" t="str">
        <f t="shared" si="12"/>
        <v>BUY</v>
      </c>
      <c r="BQ7" s="2" t="str">
        <f t="shared" si="12"/>
        <v>BUY</v>
      </c>
      <c r="BR7" s="2" t="str">
        <f t="shared" si="12"/>
        <v/>
      </c>
      <c r="BS7" s="2" t="str">
        <f t="shared" si="12"/>
        <v/>
      </c>
      <c r="BT7" s="2" t="str">
        <f t="shared" si="12"/>
        <v/>
      </c>
      <c r="BU7" s="2" t="str">
        <f t="shared" si="12"/>
        <v/>
      </c>
      <c r="BV7" s="2" t="str">
        <f t="shared" si="12"/>
        <v/>
      </c>
      <c r="BW7" s="2" t="str">
        <f t="shared" si="12"/>
        <v/>
      </c>
      <c r="BX7" s="2" t="str">
        <f t="shared" si="12"/>
        <v/>
      </c>
      <c r="BY7" s="2" t="str">
        <f t="shared" si="12"/>
        <v/>
      </c>
      <c r="BZ7" s="2" t="str">
        <f t="shared" si="12"/>
        <v/>
      </c>
      <c r="CA7" s="2" t="str">
        <f t="shared" si="12"/>
        <v/>
      </c>
      <c r="CB7" s="2" t="str">
        <f t="shared" si="12"/>
        <v/>
      </c>
      <c r="CC7" s="2" t="str">
        <f t="shared" si="12"/>
        <v/>
      </c>
      <c r="CD7" s="2" t="str">
        <f t="shared" si="12"/>
        <v/>
      </c>
      <c r="CE7" s="2" t="str">
        <f t="shared" si="12"/>
        <v/>
      </c>
      <c r="CF7" s="2" t="str">
        <f t="shared" si="12"/>
        <v/>
      </c>
      <c r="CG7" s="2" t="str">
        <f t="shared" si="12"/>
        <v/>
      </c>
      <c r="CH7" s="2" t="str">
        <f t="shared" si="12"/>
        <v/>
      </c>
      <c r="CI7" s="2" t="str">
        <f t="shared" si="12"/>
        <v/>
      </c>
      <c r="CJ7" s="2" t="str">
        <f t="shared" si="12"/>
        <v/>
      </c>
      <c r="CK7" s="2" t="str">
        <f t="shared" si="12"/>
        <v/>
      </c>
      <c r="CL7" s="2" t="str">
        <f t="shared" si="12"/>
        <v/>
      </c>
      <c r="CM7" s="2" t="str">
        <f t="shared" si="12"/>
        <v/>
      </c>
      <c r="CN7" s="2" t="str">
        <f t="shared" si="12"/>
        <v/>
      </c>
      <c r="CO7" s="2" t="str">
        <f t="shared" si="12"/>
        <v/>
      </c>
      <c r="CP7" s="2" t="str">
        <f t="shared" si="12"/>
        <v/>
      </c>
      <c r="CQ7" s="2" t="str">
        <f t="shared" si="12"/>
        <v/>
      </c>
      <c r="CR7" s="2" t="str">
        <f t="shared" si="12"/>
        <v/>
      </c>
      <c r="CS7" s="2" t="str">
        <f t="shared" si="12"/>
        <v/>
      </c>
      <c r="CT7" s="2" t="str">
        <f t="shared" si="12"/>
        <v/>
      </c>
      <c r="CU7" s="2" t="str">
        <f t="shared" si="12"/>
        <v/>
      </c>
      <c r="CV7" s="2" t="str">
        <f t="shared" si="12"/>
        <v/>
      </c>
      <c r="CW7" s="2" t="str">
        <f t="shared" si="12"/>
        <v/>
      </c>
      <c r="CX7" s="2" t="str">
        <f t="shared" si="12"/>
        <v/>
      </c>
      <c r="CY7" s="2" t="str">
        <f t="shared" ref="CY7:FJ7" si="13">IF(CY5&lt;$B$17,"BUY","")</f>
        <v/>
      </c>
      <c r="CZ7" s="2" t="str">
        <f t="shared" si="13"/>
        <v>BUY</v>
      </c>
      <c r="DA7" s="2" t="str">
        <f t="shared" si="13"/>
        <v/>
      </c>
      <c r="DB7" s="2" t="str">
        <f t="shared" si="13"/>
        <v>BUY</v>
      </c>
      <c r="DC7" s="2" t="str">
        <f t="shared" si="13"/>
        <v>BUY</v>
      </c>
      <c r="DD7" s="2" t="str">
        <f t="shared" si="13"/>
        <v>BUY</v>
      </c>
      <c r="DE7" s="2" t="str">
        <f t="shared" si="13"/>
        <v>BUY</v>
      </c>
      <c r="DF7" s="2" t="str">
        <f t="shared" si="13"/>
        <v>BUY</v>
      </c>
      <c r="DG7" s="2" t="str">
        <f t="shared" si="13"/>
        <v>BUY</v>
      </c>
      <c r="DH7" s="2" t="str">
        <f t="shared" si="13"/>
        <v>BUY</v>
      </c>
      <c r="DI7" s="2" t="str">
        <f t="shared" si="13"/>
        <v>BUY</v>
      </c>
      <c r="DJ7" s="2" t="str">
        <f t="shared" si="13"/>
        <v>BUY</v>
      </c>
      <c r="DK7" s="2" t="str">
        <f t="shared" si="13"/>
        <v>BUY</v>
      </c>
      <c r="DL7" s="2" t="str">
        <f t="shared" si="13"/>
        <v>BUY</v>
      </c>
      <c r="DM7" s="2" t="str">
        <f t="shared" si="13"/>
        <v>BUY</v>
      </c>
      <c r="DN7" s="2" t="str">
        <f t="shared" si="13"/>
        <v/>
      </c>
      <c r="DO7" s="2" t="str">
        <f t="shared" si="13"/>
        <v/>
      </c>
      <c r="DP7" s="2" t="str">
        <f t="shared" si="13"/>
        <v>BUY</v>
      </c>
      <c r="DQ7" s="2" t="str">
        <f t="shared" si="13"/>
        <v>BUY</v>
      </c>
      <c r="DR7" s="2" t="str">
        <f t="shared" si="13"/>
        <v/>
      </c>
      <c r="DS7" s="2" t="str">
        <f t="shared" si="13"/>
        <v/>
      </c>
      <c r="DT7" s="2" t="str">
        <f t="shared" si="13"/>
        <v/>
      </c>
      <c r="DU7" s="2" t="str">
        <f t="shared" si="13"/>
        <v/>
      </c>
      <c r="DV7" s="2" t="str">
        <f t="shared" si="13"/>
        <v/>
      </c>
      <c r="DW7" s="2" t="str">
        <f t="shared" si="13"/>
        <v/>
      </c>
      <c r="DX7" s="2" t="str">
        <f t="shared" si="13"/>
        <v/>
      </c>
      <c r="DY7" s="2" t="str">
        <f t="shared" si="13"/>
        <v/>
      </c>
      <c r="DZ7" s="2" t="str">
        <f t="shared" si="13"/>
        <v/>
      </c>
      <c r="EA7" s="2" t="str">
        <f t="shared" si="13"/>
        <v/>
      </c>
      <c r="EB7" s="2" t="str">
        <f t="shared" si="13"/>
        <v/>
      </c>
      <c r="EC7" s="2" t="str">
        <f t="shared" si="13"/>
        <v/>
      </c>
      <c r="ED7" s="2" t="str">
        <f t="shared" si="13"/>
        <v/>
      </c>
      <c r="EE7" s="2" t="str">
        <f t="shared" si="13"/>
        <v/>
      </c>
      <c r="EF7" s="2" t="str">
        <f t="shared" si="13"/>
        <v/>
      </c>
      <c r="EG7" s="2" t="str">
        <f t="shared" si="13"/>
        <v/>
      </c>
      <c r="EH7" s="2" t="str">
        <f t="shared" si="13"/>
        <v/>
      </c>
      <c r="EI7" s="2" t="str">
        <f t="shared" si="13"/>
        <v/>
      </c>
      <c r="EJ7" s="2" t="str">
        <f t="shared" si="13"/>
        <v/>
      </c>
      <c r="EK7" s="2" t="str">
        <f t="shared" si="13"/>
        <v/>
      </c>
      <c r="EL7" s="2" t="str">
        <f t="shared" si="13"/>
        <v/>
      </c>
      <c r="EM7" s="2" t="str">
        <f t="shared" si="13"/>
        <v/>
      </c>
      <c r="EN7" s="2" t="str">
        <f t="shared" si="13"/>
        <v>BUY</v>
      </c>
      <c r="EO7" s="2" t="str">
        <f t="shared" si="13"/>
        <v>BUY</v>
      </c>
      <c r="EP7" s="2" t="str">
        <f t="shared" si="13"/>
        <v>BUY</v>
      </c>
      <c r="EQ7" s="2" t="str">
        <f t="shared" si="13"/>
        <v>BUY</v>
      </c>
      <c r="ER7" s="2" t="str">
        <f t="shared" si="13"/>
        <v>BUY</v>
      </c>
      <c r="ES7" s="2" t="str">
        <f t="shared" si="13"/>
        <v>BUY</v>
      </c>
      <c r="ET7" s="2" t="str">
        <f t="shared" si="13"/>
        <v/>
      </c>
      <c r="EU7" s="2" t="str">
        <f t="shared" si="13"/>
        <v>BUY</v>
      </c>
      <c r="EV7" s="2" t="str">
        <f t="shared" si="13"/>
        <v/>
      </c>
      <c r="EW7" s="2" t="str">
        <f t="shared" si="13"/>
        <v>BUY</v>
      </c>
      <c r="EX7" s="2" t="str">
        <f t="shared" si="13"/>
        <v>BUY</v>
      </c>
      <c r="EY7" s="2" t="str">
        <f t="shared" si="13"/>
        <v>BUY</v>
      </c>
      <c r="EZ7" s="2" t="str">
        <f t="shared" si="13"/>
        <v/>
      </c>
      <c r="FA7" s="2" t="str">
        <f t="shared" si="13"/>
        <v/>
      </c>
      <c r="FB7" s="2" t="str">
        <f t="shared" si="13"/>
        <v/>
      </c>
      <c r="FC7" s="2" t="str">
        <f t="shared" si="13"/>
        <v/>
      </c>
      <c r="FD7" s="2" t="str">
        <f t="shared" si="13"/>
        <v>BUY</v>
      </c>
      <c r="FE7" s="2" t="str">
        <f t="shared" si="13"/>
        <v>BUY</v>
      </c>
      <c r="FF7" s="2" t="str">
        <f t="shared" si="13"/>
        <v>BUY</v>
      </c>
      <c r="FG7" s="2" t="str">
        <f t="shared" si="13"/>
        <v/>
      </c>
      <c r="FH7" s="2" t="str">
        <f t="shared" si="13"/>
        <v>BUY</v>
      </c>
      <c r="FI7" s="2" t="str">
        <f t="shared" si="13"/>
        <v/>
      </c>
      <c r="FJ7" s="2" t="str">
        <f t="shared" si="13"/>
        <v/>
      </c>
      <c r="FK7" s="2" t="str">
        <f t="shared" ref="FK7:HE7" si="14">IF(FK5&lt;$B$17,"BUY","")</f>
        <v/>
      </c>
      <c r="FL7" s="2" t="str">
        <f t="shared" si="14"/>
        <v>BUY</v>
      </c>
      <c r="FM7" s="2" t="str">
        <f t="shared" si="14"/>
        <v>BUY</v>
      </c>
      <c r="FN7" s="2" t="str">
        <f t="shared" si="14"/>
        <v/>
      </c>
      <c r="FO7" s="2" t="str">
        <f t="shared" si="14"/>
        <v/>
      </c>
      <c r="FP7" s="2" t="str">
        <f t="shared" si="14"/>
        <v/>
      </c>
      <c r="FQ7" s="2" t="str">
        <f t="shared" si="14"/>
        <v/>
      </c>
      <c r="FR7" s="2" t="str">
        <f t="shared" si="14"/>
        <v/>
      </c>
      <c r="FS7" s="2" t="str">
        <f t="shared" si="14"/>
        <v/>
      </c>
      <c r="FT7" s="2" t="str">
        <f t="shared" si="14"/>
        <v/>
      </c>
      <c r="FU7" s="2" t="str">
        <f t="shared" si="14"/>
        <v/>
      </c>
      <c r="FV7" s="2" t="str">
        <f t="shared" si="14"/>
        <v/>
      </c>
      <c r="FW7" s="2" t="str">
        <f t="shared" si="14"/>
        <v/>
      </c>
      <c r="FX7" s="2" t="str">
        <f t="shared" si="14"/>
        <v/>
      </c>
      <c r="FY7" s="2" t="str">
        <f t="shared" si="14"/>
        <v/>
      </c>
      <c r="FZ7" s="2" t="str">
        <f t="shared" si="14"/>
        <v/>
      </c>
      <c r="GA7" s="2" t="str">
        <f t="shared" si="14"/>
        <v/>
      </c>
      <c r="GB7" s="2" t="str">
        <f t="shared" si="14"/>
        <v/>
      </c>
      <c r="GC7" s="2" t="str">
        <f t="shared" si="14"/>
        <v/>
      </c>
      <c r="GD7" s="2" t="str">
        <f t="shared" si="14"/>
        <v>BUY</v>
      </c>
      <c r="GE7" s="2" t="str">
        <f t="shared" si="14"/>
        <v>BUY</v>
      </c>
      <c r="GF7" s="2" t="str">
        <f t="shared" si="14"/>
        <v>BUY</v>
      </c>
      <c r="GG7" s="2" t="str">
        <f t="shared" si="14"/>
        <v>BUY</v>
      </c>
      <c r="GH7" s="2" t="str">
        <f t="shared" si="14"/>
        <v>BUY</v>
      </c>
      <c r="GI7" s="2" t="str">
        <f t="shared" si="14"/>
        <v>BUY</v>
      </c>
      <c r="GJ7" s="2" t="str">
        <f t="shared" si="14"/>
        <v>BUY</v>
      </c>
      <c r="GK7" s="2" t="str">
        <f t="shared" si="14"/>
        <v>BUY</v>
      </c>
      <c r="GL7" s="2" t="str">
        <f t="shared" si="14"/>
        <v>BUY</v>
      </c>
      <c r="GM7" s="2" t="str">
        <f t="shared" si="14"/>
        <v>BUY</v>
      </c>
      <c r="GN7" s="2" t="str">
        <f t="shared" si="14"/>
        <v>BUY</v>
      </c>
      <c r="GO7" s="2" t="str">
        <f t="shared" si="14"/>
        <v>BUY</v>
      </c>
      <c r="GP7" s="2" t="str">
        <f t="shared" si="14"/>
        <v>BUY</v>
      </c>
      <c r="GQ7" s="2" t="str">
        <f t="shared" si="14"/>
        <v>BUY</v>
      </c>
      <c r="GR7" s="2" t="str">
        <f t="shared" si="14"/>
        <v/>
      </c>
      <c r="GS7" s="2" t="str">
        <f t="shared" si="14"/>
        <v/>
      </c>
      <c r="GT7" s="2" t="str">
        <f t="shared" si="14"/>
        <v/>
      </c>
      <c r="GU7" s="2" t="str">
        <f t="shared" si="14"/>
        <v/>
      </c>
      <c r="GV7" s="2" t="str">
        <f t="shared" si="14"/>
        <v/>
      </c>
      <c r="GW7" s="2" t="str">
        <f t="shared" si="14"/>
        <v/>
      </c>
      <c r="GX7" s="2" t="str">
        <f t="shared" si="14"/>
        <v/>
      </c>
      <c r="GY7" s="2" t="str">
        <f t="shared" si="14"/>
        <v/>
      </c>
      <c r="GZ7" s="2" t="str">
        <f t="shared" si="14"/>
        <v/>
      </c>
      <c r="HA7" s="2" t="str">
        <f t="shared" si="14"/>
        <v/>
      </c>
      <c r="HB7" s="2" t="str">
        <f t="shared" si="14"/>
        <v/>
      </c>
      <c r="HC7" s="2" t="str">
        <f t="shared" si="14"/>
        <v/>
      </c>
      <c r="HD7" s="2" t="str">
        <f t="shared" si="14"/>
        <v/>
      </c>
      <c r="HE7" s="2" t="str">
        <f t="shared" si="14"/>
        <v/>
      </c>
      <c r="HF7" s="2" t="str">
        <f>IF(HF5&lt;$B$17,"BUY","")</f>
        <v/>
      </c>
    </row>
    <row r="8" spans="1:243" x14ac:dyDescent="0.2">
      <c r="B8" t="s">
        <v>341</v>
      </c>
      <c r="AM8" s="54">
        <f>+AM3</f>
        <v>1073.8699999999999</v>
      </c>
      <c r="AN8" s="54">
        <f>+AN3</f>
        <v>1104.49</v>
      </c>
      <c r="AO8" s="54">
        <f>+AO3</f>
        <v>1169.43</v>
      </c>
      <c r="AP8" s="54">
        <f>+AP3</f>
        <v>1186.69</v>
      </c>
      <c r="AT8" s="54">
        <f t="shared" ref="AT8" si="15">+AT3</f>
        <v>1049.33</v>
      </c>
      <c r="BD8" s="54">
        <f>+BD3</f>
        <v>1320.64</v>
      </c>
      <c r="BG8" s="54">
        <f t="shared" ref="BG8:BQ8" si="16">+BG3</f>
        <v>1131.42</v>
      </c>
      <c r="BH8" s="54">
        <f t="shared" si="16"/>
        <v>1253.3</v>
      </c>
      <c r="BI8" s="54">
        <f t="shared" si="16"/>
        <v>1246.96</v>
      </c>
      <c r="BJ8" s="54">
        <f t="shared" si="16"/>
        <v>1257.6099999999999</v>
      </c>
      <c r="BK8" s="54">
        <f t="shared" si="16"/>
        <v>1312.41</v>
      </c>
      <c r="BL8" s="54">
        <f t="shared" si="16"/>
        <v>1365.68</v>
      </c>
      <c r="BM8" s="54">
        <f t="shared" si="16"/>
        <v>1408.47</v>
      </c>
      <c r="BN8" s="54">
        <f t="shared" si="16"/>
        <v>1397.91</v>
      </c>
      <c r="BO8" s="54">
        <f t="shared" si="16"/>
        <v>1310.33</v>
      </c>
      <c r="BP8" s="54">
        <f t="shared" si="16"/>
        <v>1362.16</v>
      </c>
      <c r="BQ8" s="54">
        <f t="shared" si="16"/>
        <v>1379.32</v>
      </c>
      <c r="BS8" s="54">
        <f>+BS3</f>
        <v>1440.67</v>
      </c>
      <c r="CA8" s="54"/>
      <c r="CF8" s="54"/>
      <c r="CG8" s="54">
        <f>+CG3</f>
        <v>1805.81</v>
      </c>
      <c r="CH8" s="54">
        <f>+CH3</f>
        <v>1848.36</v>
      </c>
      <c r="CZ8" s="54">
        <f t="shared" ref="CZ8" si="17">+CZ3</f>
        <v>2063.11</v>
      </c>
      <c r="DB8" s="54">
        <f t="shared" ref="DB8:DM8" si="18">+DB3</f>
        <v>1972.18</v>
      </c>
      <c r="DC8" s="54">
        <f t="shared" si="18"/>
        <v>1920.03</v>
      </c>
      <c r="DD8" s="54">
        <f t="shared" si="18"/>
        <v>2079.36</v>
      </c>
      <c r="DE8" s="54">
        <f t="shared" si="18"/>
        <v>2080.41</v>
      </c>
      <c r="DF8" s="54">
        <f t="shared" si="18"/>
        <v>2043.94</v>
      </c>
      <c r="DG8" s="54">
        <f t="shared" si="18"/>
        <v>1940.24</v>
      </c>
      <c r="DH8" s="54">
        <f t="shared" si="18"/>
        <v>1932.23</v>
      </c>
      <c r="DI8" s="54">
        <f t="shared" si="18"/>
        <v>2059.7399999999998</v>
      </c>
      <c r="DJ8" s="54">
        <f t="shared" si="18"/>
        <v>2065.3000000000002</v>
      </c>
      <c r="DK8" s="54">
        <f t="shared" si="18"/>
        <v>2096.96</v>
      </c>
      <c r="DL8" s="54">
        <f t="shared" si="18"/>
        <v>2098.86</v>
      </c>
      <c r="DM8" s="54">
        <f t="shared" si="18"/>
        <v>2173.6</v>
      </c>
      <c r="DP8" s="54">
        <f t="shared" ref="DP8:DQ8" si="19">+DP3</f>
        <v>2126.15</v>
      </c>
      <c r="DQ8" s="54">
        <f t="shared" si="19"/>
        <v>2198.81</v>
      </c>
      <c r="EN8" s="54">
        <f t="shared" ref="EN8:ES8" si="20">+EN3</f>
        <v>2711.74</v>
      </c>
      <c r="EO8" s="54">
        <f t="shared" si="20"/>
        <v>2760.17</v>
      </c>
      <c r="EP8" s="54">
        <f t="shared" si="20"/>
        <v>2506.85</v>
      </c>
      <c r="EQ8" s="54">
        <f t="shared" si="20"/>
        <v>2704.1</v>
      </c>
      <c r="ER8" s="54">
        <f t="shared" si="20"/>
        <v>2784.49</v>
      </c>
      <c r="ES8" s="54">
        <f t="shared" si="20"/>
        <v>2834.4</v>
      </c>
      <c r="EU8" s="54">
        <f t="shared" ref="EU8" si="21">+EU3</f>
        <v>2752.06</v>
      </c>
      <c r="EW8" s="54">
        <f t="shared" ref="EW8:EY8" si="22">+EW3</f>
        <v>2980.38</v>
      </c>
      <c r="EX8" s="54">
        <f t="shared" si="22"/>
        <v>2926.46</v>
      </c>
      <c r="EY8" s="54">
        <f t="shared" si="22"/>
        <v>2976.74</v>
      </c>
      <c r="FB8" s="54">
        <f>+FB3</f>
        <v>3230.78</v>
      </c>
      <c r="FD8" s="54">
        <f t="shared" ref="FD8:FF8" si="23">+FD3</f>
        <v>2954.22</v>
      </c>
      <c r="FE8" s="54">
        <f t="shared" si="23"/>
        <v>2584.59</v>
      </c>
      <c r="FF8" s="54">
        <f t="shared" si="23"/>
        <v>2912.43</v>
      </c>
      <c r="FH8" s="54">
        <f t="shared" ref="FH8" si="24">+FH3</f>
        <v>3100.29</v>
      </c>
      <c r="FL8" s="54">
        <f t="shared" ref="FL8:FM8" si="25">+FL3</f>
        <v>3269.96</v>
      </c>
      <c r="FM8" s="54">
        <f t="shared" si="25"/>
        <v>3621.63</v>
      </c>
      <c r="FP8" s="54">
        <f t="shared" ref="FP8:FZ8" si="26">+FP3</f>
        <v>3811.15</v>
      </c>
      <c r="FQ8" s="54">
        <f t="shared" si="26"/>
        <v>3972.89</v>
      </c>
      <c r="FR8" s="54">
        <f t="shared" si="26"/>
        <v>4181.17</v>
      </c>
      <c r="FS8" s="54">
        <f t="shared" si="26"/>
        <v>4204.1099999999997</v>
      </c>
      <c r="FT8" s="54">
        <f t="shared" si="26"/>
        <v>4297.5</v>
      </c>
      <c r="FU8" s="54">
        <f t="shared" si="26"/>
        <v>4395.26</v>
      </c>
      <c r="FV8" s="54">
        <f t="shared" si="26"/>
        <v>4522.68</v>
      </c>
      <c r="FW8" s="54">
        <f t="shared" si="26"/>
        <v>4307.54</v>
      </c>
      <c r="FX8" s="54">
        <f t="shared" si="26"/>
        <v>4605.38</v>
      </c>
      <c r="FY8" s="54">
        <f t="shared" si="26"/>
        <v>4567</v>
      </c>
      <c r="FZ8" s="54">
        <f t="shared" si="26"/>
        <v>4766.18</v>
      </c>
      <c r="GD8" s="54">
        <f>+GD3</f>
        <v>4131.93</v>
      </c>
      <c r="GE8" s="54">
        <f t="shared" ref="GE8:GQ8" si="27">+GE3</f>
        <v>4132.1499999999996</v>
      </c>
      <c r="GF8" s="54">
        <f t="shared" si="27"/>
        <v>3785.38</v>
      </c>
      <c r="GG8" s="54">
        <f t="shared" si="27"/>
        <v>4130.29</v>
      </c>
      <c r="GH8" s="54">
        <f t="shared" si="27"/>
        <v>3955</v>
      </c>
      <c r="GI8" s="54">
        <f t="shared" si="27"/>
        <v>3585.62</v>
      </c>
      <c r="GJ8" s="54">
        <f t="shared" si="27"/>
        <v>3871.98</v>
      </c>
      <c r="GK8" s="54">
        <f t="shared" si="27"/>
        <v>4080.11</v>
      </c>
      <c r="GL8" s="54">
        <f t="shared" si="27"/>
        <v>3839.5</v>
      </c>
      <c r="GM8" s="54">
        <f t="shared" si="27"/>
        <v>4076.6</v>
      </c>
      <c r="GN8" s="54">
        <f t="shared" si="27"/>
        <v>3970.15</v>
      </c>
      <c r="GO8" s="54">
        <f t="shared" si="27"/>
        <v>4109.3100000000004</v>
      </c>
      <c r="GP8" s="54">
        <f t="shared" si="27"/>
        <v>4169.4799999999996</v>
      </c>
      <c r="GQ8" s="54">
        <f t="shared" si="27"/>
        <v>4179.83</v>
      </c>
      <c r="GV8" s="54"/>
      <c r="GX8" s="54"/>
      <c r="GZ8" s="54">
        <f>+GZ3</f>
        <v>5096.2700000000004</v>
      </c>
      <c r="HA8" s="54">
        <f>+HA3</f>
        <v>5254.35</v>
      </c>
      <c r="HC8" s="54">
        <f>+HC3</f>
        <v>5277.51</v>
      </c>
      <c r="HD8" s="54"/>
      <c r="HF8" s="54"/>
    </row>
    <row r="9" spans="1:243" x14ac:dyDescent="0.2">
      <c r="B9" t="s">
        <v>342</v>
      </c>
      <c r="AM9" s="54">
        <f>+AY3</f>
        <v>1286.1199999999999</v>
      </c>
      <c r="AN9" s="54">
        <f>+AZ3</f>
        <v>1327.22</v>
      </c>
      <c r="AO9" s="54">
        <f>+BA3</f>
        <v>1325.83</v>
      </c>
      <c r="AP9" s="54">
        <f>+BB3</f>
        <v>1363.61</v>
      </c>
      <c r="AT9" s="54">
        <f t="shared" ref="AT9" si="28">+BF3</f>
        <v>1218.8900000000001</v>
      </c>
      <c r="BD9" s="54">
        <f>+BP3</f>
        <v>1362.16</v>
      </c>
      <c r="BG9" s="54">
        <f t="shared" ref="BG9:BQ9" si="29">+BS3</f>
        <v>1440.67</v>
      </c>
      <c r="BH9" s="54">
        <f t="shared" si="29"/>
        <v>1412.16</v>
      </c>
      <c r="BI9" s="54">
        <f t="shared" si="29"/>
        <v>1416.18</v>
      </c>
      <c r="BJ9" s="54">
        <f t="shared" si="29"/>
        <v>1426.19</v>
      </c>
      <c r="BK9" s="54">
        <f t="shared" si="29"/>
        <v>1498.11</v>
      </c>
      <c r="BL9" s="54">
        <f t="shared" si="29"/>
        <v>1514.68</v>
      </c>
      <c r="BM9" s="54">
        <f t="shared" si="29"/>
        <v>1569.19</v>
      </c>
      <c r="BN9" s="54">
        <f t="shared" si="29"/>
        <v>1597.57</v>
      </c>
      <c r="BO9" s="54">
        <f t="shared" si="29"/>
        <v>1630.74</v>
      </c>
      <c r="BP9" s="54">
        <f t="shared" si="29"/>
        <v>1606.28</v>
      </c>
      <c r="BQ9" s="54">
        <f t="shared" si="29"/>
        <v>1685.73</v>
      </c>
      <c r="BS9" s="54">
        <f>+CE3</f>
        <v>1681.55</v>
      </c>
      <c r="CA9" s="54"/>
      <c r="CF9" s="54"/>
      <c r="CG9" s="54">
        <f>+CS3</f>
        <v>2067.56</v>
      </c>
      <c r="CH9" s="54">
        <f>+CT3</f>
        <v>2058.9</v>
      </c>
      <c r="CZ9" s="54">
        <f t="shared" ref="CZ9:DM9" si="30">+DL3</f>
        <v>2098.86</v>
      </c>
      <c r="DB9" s="54">
        <f t="shared" si="30"/>
        <v>2170.9499999999998</v>
      </c>
      <c r="DC9" s="54">
        <f t="shared" si="30"/>
        <v>2168.27</v>
      </c>
      <c r="DD9" s="54">
        <f t="shared" si="30"/>
        <v>2126.15</v>
      </c>
      <c r="DE9" s="54">
        <f t="shared" si="30"/>
        <v>2198.81</v>
      </c>
      <c r="DF9" s="54">
        <f t="shared" si="30"/>
        <v>2238.83</v>
      </c>
      <c r="DG9" s="54">
        <f t="shared" si="30"/>
        <v>2278.87</v>
      </c>
      <c r="DH9" s="54">
        <f t="shared" si="30"/>
        <v>2363.64</v>
      </c>
      <c r="DI9" s="54">
        <f t="shared" si="30"/>
        <v>2362.7199999999998</v>
      </c>
      <c r="DJ9" s="54">
        <f t="shared" si="30"/>
        <v>2384.1999999999998</v>
      </c>
      <c r="DK9" s="54">
        <f t="shared" si="30"/>
        <v>2411.8000000000002</v>
      </c>
      <c r="DL9" s="54">
        <f t="shared" si="30"/>
        <v>2423.41</v>
      </c>
      <c r="DM9" s="54">
        <f t="shared" si="30"/>
        <v>2470.3000000000002</v>
      </c>
      <c r="DP9" s="54">
        <f t="shared" ref="DP9:DQ9" si="31">+EB3</f>
        <v>2575.2600000000002</v>
      </c>
      <c r="DQ9" s="54">
        <f t="shared" si="31"/>
        <v>2647.58</v>
      </c>
      <c r="EN9" s="54">
        <f t="shared" ref="EN9:EY9" si="32">+EZ3</f>
        <v>3037.56</v>
      </c>
      <c r="EO9" s="54">
        <f t="shared" si="32"/>
        <v>3410.98</v>
      </c>
      <c r="EP9" s="54">
        <f t="shared" si="32"/>
        <v>3230.78</v>
      </c>
      <c r="EQ9" s="54">
        <f t="shared" si="32"/>
        <v>3225.52</v>
      </c>
      <c r="ER9" s="54">
        <f t="shared" si="32"/>
        <v>2954.22</v>
      </c>
      <c r="ES9" s="54">
        <f t="shared" si="32"/>
        <v>2584.59</v>
      </c>
      <c r="EU9" s="54">
        <f t="shared" si="32"/>
        <v>3044.31</v>
      </c>
      <c r="EW9" s="54">
        <f t="shared" si="32"/>
        <v>3271.12</v>
      </c>
      <c r="EX9" s="54">
        <f t="shared" si="32"/>
        <v>3500.31</v>
      </c>
      <c r="EY9" s="54">
        <f t="shared" si="32"/>
        <v>3363</v>
      </c>
      <c r="FB9" s="54">
        <f>+FN3</f>
        <v>3756.07</v>
      </c>
      <c r="FD9" s="54">
        <f t="shared" ref="FD9:FF9" si="33">+FP3</f>
        <v>3811.15</v>
      </c>
      <c r="FE9" s="54">
        <f t="shared" si="33"/>
        <v>3972.89</v>
      </c>
      <c r="FF9" s="54">
        <f t="shared" si="33"/>
        <v>4181.17</v>
      </c>
      <c r="FH9" s="54">
        <f t="shared" ref="FH9" si="34">+FT3</f>
        <v>4297.5</v>
      </c>
      <c r="FL9" s="54">
        <f t="shared" ref="FL9:FM9" si="35">+FX3</f>
        <v>4605.38</v>
      </c>
      <c r="FM9" s="54">
        <f t="shared" si="35"/>
        <v>4567</v>
      </c>
      <c r="FP9" s="54">
        <f t="shared" ref="FP9:FZ9" si="36">+GB3</f>
        <v>4373.9399999999996</v>
      </c>
      <c r="FQ9" s="54">
        <f t="shared" si="36"/>
        <v>4530.41</v>
      </c>
      <c r="FR9" s="54">
        <f t="shared" si="36"/>
        <v>4131.93</v>
      </c>
      <c r="FS9" s="54">
        <f t="shared" si="36"/>
        <v>4132.1499999999996</v>
      </c>
      <c r="FT9" s="54">
        <f t="shared" si="36"/>
        <v>3785.38</v>
      </c>
      <c r="FU9" s="54">
        <f t="shared" si="36"/>
        <v>4130.29</v>
      </c>
      <c r="FV9" s="54">
        <f t="shared" si="36"/>
        <v>3955</v>
      </c>
      <c r="FW9" s="54">
        <f t="shared" si="36"/>
        <v>3585.62</v>
      </c>
      <c r="FX9" s="54">
        <f t="shared" si="36"/>
        <v>3871.98</v>
      </c>
      <c r="FY9" s="54">
        <f t="shared" si="36"/>
        <v>4080.11</v>
      </c>
      <c r="FZ9" s="54">
        <f t="shared" si="36"/>
        <v>3839.5</v>
      </c>
      <c r="GD9" s="54">
        <f>+GP3</f>
        <v>4169.4799999999996</v>
      </c>
      <c r="GE9" s="54">
        <f t="shared" ref="GE9:GQ9" si="37">+GQ3</f>
        <v>4179.83</v>
      </c>
      <c r="GF9" s="54">
        <f t="shared" si="37"/>
        <v>4450.38</v>
      </c>
      <c r="GG9" s="54">
        <f t="shared" si="37"/>
        <v>4588.96</v>
      </c>
      <c r="GH9" s="54">
        <f t="shared" si="37"/>
        <v>4507.66</v>
      </c>
      <c r="GI9" s="54">
        <f t="shared" si="37"/>
        <v>4288.05</v>
      </c>
      <c r="GJ9" s="54">
        <f t="shared" si="37"/>
        <v>4193.8</v>
      </c>
      <c r="GK9" s="54">
        <f t="shared" si="37"/>
        <v>4567.8</v>
      </c>
      <c r="GL9" s="54">
        <f t="shared" si="37"/>
        <v>4769.83</v>
      </c>
      <c r="GM9" s="54">
        <f t="shared" si="37"/>
        <v>4845.6499999999996</v>
      </c>
      <c r="GN9" s="54">
        <f t="shared" si="37"/>
        <v>5096.2700000000004</v>
      </c>
      <c r="GO9" s="54">
        <f t="shared" si="37"/>
        <v>5254.35</v>
      </c>
      <c r="GP9" s="54">
        <f t="shared" si="37"/>
        <v>5035.6899999999996</v>
      </c>
      <c r="GQ9" s="54">
        <f t="shared" si="37"/>
        <v>5277.51</v>
      </c>
      <c r="GV9" s="54"/>
      <c r="GX9" s="54"/>
      <c r="GZ9" s="54">
        <f>+HL3</f>
        <v>5648.4</v>
      </c>
      <c r="HA9" s="54">
        <f>+HM3</f>
        <v>5648.4</v>
      </c>
      <c r="HC9" s="54">
        <f>+HO3</f>
        <v>5648.4</v>
      </c>
      <c r="HD9" s="54"/>
      <c r="HF9" s="54"/>
    </row>
    <row r="10" spans="1:243" x14ac:dyDescent="0.2">
      <c r="B10" t="s">
        <v>343</v>
      </c>
      <c r="AM10" s="56">
        <f>+AM8/AM9-1</f>
        <v>-0.16503125680340869</v>
      </c>
      <c r="AN10" s="56">
        <f>+AN8/AN9-1</f>
        <v>-0.16781694067298569</v>
      </c>
      <c r="AO10" s="56">
        <f>+AO8/AO9-1</f>
        <v>-0.11796384151814321</v>
      </c>
      <c r="AP10" s="56">
        <f>+AP8/AP9-1</f>
        <v>-0.129743841714273</v>
      </c>
      <c r="AT10" s="56">
        <f t="shared" ref="AT10" si="38">+AT9/AT8-1</f>
        <v>0.16158882334442004</v>
      </c>
      <c r="BD10" s="56">
        <f>+BD8/BD9-1</f>
        <v>-3.0481000763493249E-2</v>
      </c>
      <c r="BG10" s="56">
        <f t="shared" ref="BG10:BQ10" si="39">+BG9/BG8-1</f>
        <v>0.27332909087695101</v>
      </c>
      <c r="BH10" s="56">
        <f t="shared" si="39"/>
        <v>0.12675337110029528</v>
      </c>
      <c r="BI10" s="56">
        <f t="shared" si="39"/>
        <v>0.13570603708218387</v>
      </c>
      <c r="BJ10" s="56">
        <f t="shared" si="39"/>
        <v>0.13404791628565316</v>
      </c>
      <c r="BK10" s="56">
        <f t="shared" si="39"/>
        <v>0.14149541682858247</v>
      </c>
      <c r="BL10" s="56">
        <f t="shared" si="39"/>
        <v>0.10910315740144094</v>
      </c>
      <c r="BM10" s="56">
        <f t="shared" si="39"/>
        <v>0.11410963669797725</v>
      </c>
      <c r="BN10" s="56">
        <f t="shared" si="39"/>
        <v>0.14282750677797562</v>
      </c>
      <c r="BO10" s="56">
        <f t="shared" si="39"/>
        <v>0.24452618805949644</v>
      </c>
      <c r="BP10" s="56">
        <f t="shared" si="39"/>
        <v>0.17921536383391068</v>
      </c>
      <c r="BQ10" s="56">
        <f t="shared" si="39"/>
        <v>0.22214569498013526</v>
      </c>
      <c r="BS10" s="56">
        <f>+BS8/BS9-1</f>
        <v>-0.14324878832029964</v>
      </c>
      <c r="CA10" s="56"/>
      <c r="CF10" s="56"/>
      <c r="CG10" s="56">
        <f>+CG8/CG9-1</f>
        <v>-0.12659850258275451</v>
      </c>
      <c r="CH10" s="56">
        <f>+CH8/CH9-1</f>
        <v>-0.10225848754189137</v>
      </c>
      <c r="CZ10" s="56">
        <f t="shared" ref="CZ10:DM10" si="40">+CZ9/CZ8-1</f>
        <v>1.7328208384429278E-2</v>
      </c>
      <c r="DB10" s="56">
        <f t="shared" si="40"/>
        <v>0.10078694642476838</v>
      </c>
      <c r="DC10" s="56">
        <f t="shared" si="40"/>
        <v>0.12928964651593988</v>
      </c>
      <c r="DD10" s="56">
        <f t="shared" si="40"/>
        <v>2.250211603570329E-2</v>
      </c>
      <c r="DE10" s="56">
        <f t="shared" si="40"/>
        <v>5.691185872015625E-2</v>
      </c>
      <c r="DF10" s="56">
        <f t="shared" si="40"/>
        <v>9.5350157049619799E-2</v>
      </c>
      <c r="DG10" s="56">
        <f t="shared" si="40"/>
        <v>0.17452995505710622</v>
      </c>
      <c r="DH10" s="56">
        <f t="shared" si="40"/>
        <v>0.22327052162527217</v>
      </c>
      <c r="DI10" s="56">
        <f t="shared" si="40"/>
        <v>0.1470962354471923</v>
      </c>
      <c r="DJ10" s="56">
        <f t="shared" si="40"/>
        <v>0.15440856049968499</v>
      </c>
      <c r="DK10" s="56">
        <f t="shared" si="40"/>
        <v>0.15014115672211203</v>
      </c>
      <c r="DL10" s="56">
        <f t="shared" si="40"/>
        <v>0.15463156189550498</v>
      </c>
      <c r="DM10" s="56">
        <f t="shared" si="40"/>
        <v>0.13650165623849841</v>
      </c>
      <c r="DP10" s="56">
        <f t="shared" ref="DP10:DQ10" si="41">+DP9/DP8-1</f>
        <v>0.21123156879806237</v>
      </c>
      <c r="DQ10" s="56">
        <f t="shared" si="41"/>
        <v>0.20409676143004618</v>
      </c>
      <c r="EN10" s="56">
        <f t="shared" ref="EN10:EY10" si="42">+EN9/EN8-1</f>
        <v>0.12015163695634534</v>
      </c>
      <c r="EO10" s="56">
        <f t="shared" si="42"/>
        <v>0.23578620157454067</v>
      </c>
      <c r="EP10" s="56">
        <f t="shared" si="42"/>
        <v>0.28878074077028959</v>
      </c>
      <c r="EQ10" s="56">
        <f t="shared" si="42"/>
        <v>0.19282570910839092</v>
      </c>
      <c r="ER10" s="56">
        <f t="shared" si="42"/>
        <v>6.0955507112613105E-2</v>
      </c>
      <c r="ES10" s="56">
        <f t="shared" si="42"/>
        <v>-8.813505503810326E-2</v>
      </c>
      <c r="EU10" s="56">
        <f t="shared" si="42"/>
        <v>0.10619317892778501</v>
      </c>
      <c r="EW10" s="56">
        <f t="shared" si="42"/>
        <v>9.7551318959327338E-2</v>
      </c>
      <c r="EX10" s="56">
        <f t="shared" si="42"/>
        <v>0.19609015670810459</v>
      </c>
      <c r="EY10" s="56">
        <f t="shared" si="42"/>
        <v>0.12975940122415808</v>
      </c>
      <c r="FB10" s="56">
        <f>+FB8/FB9-1</f>
        <v>-0.13985096124406626</v>
      </c>
      <c r="FD10" s="56">
        <f t="shared" ref="FD10:FF10" si="43">+FD9/FD8-1</f>
        <v>0.29006979845779957</v>
      </c>
      <c r="FE10" s="56">
        <f t="shared" si="43"/>
        <v>0.5371451564851677</v>
      </c>
      <c r="FF10" s="56">
        <f t="shared" si="43"/>
        <v>0.43562935418190318</v>
      </c>
      <c r="FH10" s="56">
        <f t="shared" ref="FH10" si="44">+FH9/FH8-1</f>
        <v>0.38616064948762863</v>
      </c>
      <c r="FL10" s="56">
        <f t="shared" ref="FL10:FM10" si="45">+FL9/FL8-1</f>
        <v>0.4083903167011218</v>
      </c>
      <c r="FM10" s="56">
        <f t="shared" si="45"/>
        <v>0.26103439611445678</v>
      </c>
      <c r="FP10" s="56">
        <f t="shared" ref="FP10:FZ10" si="46">+FP8/FP9-1</f>
        <v>-0.12866888891937234</v>
      </c>
      <c r="FQ10" s="56">
        <f t="shared" si="46"/>
        <v>-0.12306170964658825</v>
      </c>
      <c r="FR10" s="56">
        <f t="shared" si="46"/>
        <v>1.1916949222276152E-2</v>
      </c>
      <c r="FS10" s="56">
        <f t="shared" si="46"/>
        <v>1.7414663068862524E-2</v>
      </c>
      <c r="FT10" s="56">
        <f t="shared" si="46"/>
        <v>0.13528892739962695</v>
      </c>
      <c r="FU10" s="56">
        <f t="shared" si="46"/>
        <v>6.4152880306225457E-2</v>
      </c>
      <c r="FV10" s="56">
        <f t="shared" si="46"/>
        <v>0.14353476611883709</v>
      </c>
      <c r="FW10" s="56">
        <f t="shared" si="46"/>
        <v>0.20133756505151124</v>
      </c>
      <c r="FX10" s="56">
        <f t="shared" si="46"/>
        <v>0.1894121353932614</v>
      </c>
      <c r="FY10" s="56">
        <f t="shared" si="46"/>
        <v>0.11933256701412454</v>
      </c>
      <c r="FZ10" s="56">
        <f t="shared" si="46"/>
        <v>0.2413543430134133</v>
      </c>
      <c r="GD10" s="56">
        <f>+GD9/GD8-1</f>
        <v>9.0877628614229877E-3</v>
      </c>
      <c r="GE10" s="56">
        <f t="shared" ref="GE10:GQ10" si="47">+GE9/GE8-1</f>
        <v>1.1538787314110177E-2</v>
      </c>
      <c r="GF10" s="56">
        <f t="shared" si="47"/>
        <v>0.17567588987103022</v>
      </c>
      <c r="GG10" s="56">
        <f t="shared" si="47"/>
        <v>0.11105031365836293</v>
      </c>
      <c r="GH10" s="56">
        <f t="shared" si="47"/>
        <v>0.13973704171934265</v>
      </c>
      <c r="GI10" s="56">
        <f t="shared" si="47"/>
        <v>0.19590196395602444</v>
      </c>
      <c r="GJ10" s="56">
        <f t="shared" si="47"/>
        <v>8.3115098735014215E-2</v>
      </c>
      <c r="GK10" s="56">
        <f t="shared" si="47"/>
        <v>0.1195286401592115</v>
      </c>
      <c r="GL10" s="56">
        <f t="shared" si="47"/>
        <v>0.24230498762859742</v>
      </c>
      <c r="GM10" s="56">
        <f t="shared" si="47"/>
        <v>0.18864985527154965</v>
      </c>
      <c r="GN10" s="56">
        <f t="shared" si="47"/>
        <v>0.28364671360024185</v>
      </c>
      <c r="GO10" s="56">
        <f t="shared" si="47"/>
        <v>0.27864532001722919</v>
      </c>
      <c r="GP10" s="56">
        <f t="shared" si="47"/>
        <v>0.20775012711417262</v>
      </c>
      <c r="GQ10" s="56">
        <f t="shared" si="47"/>
        <v>0.26261355126883168</v>
      </c>
      <c r="GV10" s="56"/>
      <c r="GX10" s="56"/>
      <c r="GZ10" s="56">
        <f>+GZ8/GZ9-1</f>
        <v>-9.7749805254585209E-2</v>
      </c>
      <c r="HA10" s="56">
        <f>+HA8/HA9-1</f>
        <v>-6.9763118759294529E-2</v>
      </c>
      <c r="HC10" s="56">
        <f>+HC8/HC9-1</f>
        <v>-6.5662842574888414E-2</v>
      </c>
      <c r="HD10" s="56"/>
      <c r="HF10" s="56"/>
    </row>
    <row r="11" spans="1:243" x14ac:dyDescent="0.2"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V11" s="56"/>
      <c r="GX11" s="56"/>
      <c r="GZ11" s="56"/>
      <c r="HA11" s="56"/>
      <c r="HC11" s="56"/>
      <c r="HD11" s="56"/>
      <c r="HF11" s="56"/>
    </row>
    <row r="12" spans="1:243" x14ac:dyDescent="0.2"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V12" s="56"/>
      <c r="GX12" s="56"/>
      <c r="GZ12" s="56"/>
      <c r="HA12" s="56"/>
      <c r="HC12" s="56"/>
      <c r="HD12" s="56"/>
      <c r="HF12" s="56"/>
    </row>
    <row r="13" spans="1:243" x14ac:dyDescent="0.2">
      <c r="GD13" s="54"/>
    </row>
    <row r="14" spans="1:243" x14ac:dyDescent="0.2">
      <c r="A14" t="s">
        <v>344</v>
      </c>
      <c r="B14" s="57">
        <f>AVERAGE(O5:HF5)</f>
        <v>9.01447583155814E-2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</row>
    <row r="15" spans="1:243" x14ac:dyDescent="0.2">
      <c r="A15" t="s">
        <v>345</v>
      </c>
      <c r="B15" s="57">
        <f>STDEV(O5:HF5)</f>
        <v>0.16759428816541785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</row>
    <row r="16" spans="1:243" x14ac:dyDescent="0.2">
      <c r="A16" t="s">
        <v>346</v>
      </c>
      <c r="B16" s="57">
        <f>+B15+B14</f>
        <v>0.25773904648099927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</row>
    <row r="17" spans="1:170" x14ac:dyDescent="0.2">
      <c r="A17" s="58" t="s">
        <v>347</v>
      </c>
      <c r="B17" s="57">
        <f>+B15-B14</f>
        <v>7.7449529849836454E-2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</row>
    <row r="19" spans="1:170" x14ac:dyDescent="0.2">
      <c r="A19" t="s">
        <v>348</v>
      </c>
      <c r="B19">
        <f>COUNT(O10:HF10)</f>
        <v>80</v>
      </c>
    </row>
    <row r="20" spans="1:170" x14ac:dyDescent="0.2">
      <c r="A20" t="s">
        <v>349</v>
      </c>
      <c r="B20">
        <f>COUNTIF(O10:HF10,"&gt;0")</f>
        <v>65</v>
      </c>
    </row>
    <row r="21" spans="1:170" x14ac:dyDescent="0.2">
      <c r="A21" t="s">
        <v>350</v>
      </c>
      <c r="B21" s="57">
        <f>B20/B19</f>
        <v>0.8125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</row>
    <row r="22" spans="1:170" x14ac:dyDescent="0.2">
      <c r="A22" t="s">
        <v>351</v>
      </c>
      <c r="B22" s="57">
        <f>AVERAGE(O10:HF10)</f>
        <v>0.11808005556614853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</row>
    <row r="23" spans="1:170" x14ac:dyDescent="0.2">
      <c r="A23" t="s">
        <v>352</v>
      </c>
      <c r="B23" s="57">
        <f>SUM(O10:HF10)</f>
        <v>9.4464044452918827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3E5E-8E7F-486E-8AE5-EDCFBD397707}">
  <dimension ref="B2:S201"/>
  <sheetViews>
    <sheetView workbookViewId="0">
      <selection activeCell="C39" sqref="C39"/>
    </sheetView>
  </sheetViews>
  <sheetFormatPr defaultRowHeight="15" x14ac:dyDescent="0.2"/>
  <sheetData>
    <row r="2" spans="2:19" ht="15.75" x14ac:dyDescent="0.25">
      <c r="B2" s="1" t="s">
        <v>70</v>
      </c>
    </row>
    <row r="4" spans="2:19" x14ac:dyDescent="0.2">
      <c r="C4" t="s">
        <v>81</v>
      </c>
    </row>
    <row r="5" spans="2:19" x14ac:dyDescent="0.2">
      <c r="D5" t="s">
        <v>82</v>
      </c>
    </row>
    <row r="6" spans="2:19" x14ac:dyDescent="0.2">
      <c r="D6" t="s">
        <v>83</v>
      </c>
    </row>
    <row r="8" spans="2:19" x14ac:dyDescent="0.2">
      <c r="C8" t="s">
        <v>84</v>
      </c>
    </row>
    <row r="9" spans="2:19" x14ac:dyDescent="0.2">
      <c r="D9" t="s">
        <v>85</v>
      </c>
    </row>
    <row r="10" spans="2:19" x14ac:dyDescent="0.2">
      <c r="D10" t="s">
        <v>86</v>
      </c>
    </row>
    <row r="11" spans="2:19" x14ac:dyDescent="0.2">
      <c r="S11" s="5"/>
    </row>
    <row r="13" spans="2:19" ht="15.75" x14ac:dyDescent="0.25">
      <c r="B13" s="1" t="s">
        <v>71</v>
      </c>
    </row>
    <row r="15" spans="2:19" x14ac:dyDescent="0.2">
      <c r="C15" t="s">
        <v>81</v>
      </c>
    </row>
    <row r="16" spans="2:19" x14ac:dyDescent="0.2">
      <c r="D16" t="s">
        <v>87</v>
      </c>
    </row>
    <row r="17" spans="2:4" x14ac:dyDescent="0.2">
      <c r="D17" t="s">
        <v>88</v>
      </c>
    </row>
    <row r="18" spans="2:4" x14ac:dyDescent="0.2">
      <c r="D18" t="s">
        <v>89</v>
      </c>
    </row>
    <row r="20" spans="2:4" x14ac:dyDescent="0.2">
      <c r="C20" t="s">
        <v>84</v>
      </c>
    </row>
    <row r="21" spans="2:4" x14ac:dyDescent="0.2">
      <c r="D21" t="s">
        <v>90</v>
      </c>
    </row>
    <row r="25" spans="2:4" ht="15.75" x14ac:dyDescent="0.25">
      <c r="B25" s="1" t="s">
        <v>72</v>
      </c>
    </row>
    <row r="27" spans="2:4" x14ac:dyDescent="0.2">
      <c r="C27" t="s">
        <v>81</v>
      </c>
    </row>
    <row r="28" spans="2:4" x14ac:dyDescent="0.2">
      <c r="D28" t="s">
        <v>91</v>
      </c>
    </row>
    <row r="29" spans="2:4" x14ac:dyDescent="0.2">
      <c r="D29" t="s">
        <v>92</v>
      </c>
    </row>
    <row r="31" spans="2:4" x14ac:dyDescent="0.2">
      <c r="C31" t="s">
        <v>84</v>
      </c>
    </row>
    <row r="32" spans="2:4" x14ac:dyDescent="0.2">
      <c r="D32" t="s">
        <v>93</v>
      </c>
    </row>
    <row r="34" spans="2:4" ht="15.75" x14ac:dyDescent="0.25">
      <c r="B34" s="1" t="s">
        <v>73</v>
      </c>
    </row>
    <row r="36" spans="2:4" x14ac:dyDescent="0.2">
      <c r="C36" t="s">
        <v>81</v>
      </c>
    </row>
    <row r="37" spans="2:4" x14ac:dyDescent="0.2">
      <c r="D37" t="s">
        <v>94</v>
      </c>
    </row>
    <row r="39" spans="2:4" x14ac:dyDescent="0.2">
      <c r="C39" t="s">
        <v>84</v>
      </c>
    </row>
    <row r="40" spans="2:4" x14ac:dyDescent="0.2">
      <c r="D40" t="s">
        <v>93</v>
      </c>
    </row>
    <row r="43" spans="2:4" ht="15.75" x14ac:dyDescent="0.25">
      <c r="B43" s="1" t="s">
        <v>74</v>
      </c>
    </row>
    <row r="44" spans="2:4" ht="15.75" x14ac:dyDescent="0.25">
      <c r="B44" s="1"/>
    </row>
    <row r="45" spans="2:4" ht="15.75" x14ac:dyDescent="0.25">
      <c r="B45" s="1"/>
      <c r="C45" t="s">
        <v>81</v>
      </c>
    </row>
    <row r="46" spans="2:4" ht="15.75" x14ac:dyDescent="0.25">
      <c r="B46" s="1"/>
      <c r="D46" t="s">
        <v>95</v>
      </c>
    </row>
    <row r="47" spans="2:4" ht="15.75" x14ac:dyDescent="0.25">
      <c r="B47" s="1"/>
      <c r="D47" t="s">
        <v>96</v>
      </c>
    </row>
    <row r="48" spans="2:4" ht="15.75" x14ac:dyDescent="0.25">
      <c r="B48" s="1"/>
    </row>
    <row r="49" spans="2:4" ht="15.75" x14ac:dyDescent="0.25">
      <c r="B49" s="1"/>
      <c r="C49" t="s">
        <v>84</v>
      </c>
    </row>
    <row r="50" spans="2:4" ht="15.75" x14ac:dyDescent="0.25">
      <c r="B50" s="1"/>
      <c r="D50" t="s">
        <v>93</v>
      </c>
    </row>
    <row r="51" spans="2:4" ht="15.75" x14ac:dyDescent="0.25">
      <c r="B51" s="1"/>
    </row>
    <row r="52" spans="2:4" ht="15.75" x14ac:dyDescent="0.25">
      <c r="B52" s="1" t="s">
        <v>75</v>
      </c>
    </row>
    <row r="53" spans="2:4" ht="15.75" x14ac:dyDescent="0.25">
      <c r="B53" s="1"/>
    </row>
    <row r="54" spans="2:4" ht="15.75" x14ac:dyDescent="0.25">
      <c r="B54" s="1"/>
      <c r="C54" t="s">
        <v>81</v>
      </c>
    </row>
    <row r="55" spans="2:4" ht="15.75" x14ac:dyDescent="0.25">
      <c r="B55" s="1"/>
      <c r="D55" t="s">
        <v>97</v>
      </c>
    </row>
    <row r="56" spans="2:4" ht="15.75" x14ac:dyDescent="0.25">
      <c r="B56" s="1"/>
      <c r="D56" t="s">
        <v>98</v>
      </c>
    </row>
    <row r="57" spans="2:4" ht="15.75" x14ac:dyDescent="0.25">
      <c r="B57" s="1"/>
    </row>
    <row r="58" spans="2:4" ht="15.75" x14ac:dyDescent="0.25">
      <c r="B58" s="1"/>
      <c r="C58" t="s">
        <v>84</v>
      </c>
    </row>
    <row r="59" spans="2:4" ht="15.75" x14ac:dyDescent="0.25">
      <c r="B59" s="1"/>
      <c r="D59" t="s">
        <v>93</v>
      </c>
    </row>
    <row r="61" spans="2:4" ht="15.75" x14ac:dyDescent="0.25">
      <c r="B61" s="1" t="s">
        <v>76</v>
      </c>
    </row>
    <row r="62" spans="2:4" ht="15.75" x14ac:dyDescent="0.25">
      <c r="B62" s="1"/>
    </row>
    <row r="63" spans="2:4" ht="15.75" x14ac:dyDescent="0.25">
      <c r="B63" s="1"/>
      <c r="C63" t="s">
        <v>81</v>
      </c>
    </row>
    <row r="64" spans="2:4" ht="15.75" x14ac:dyDescent="0.25">
      <c r="B64" s="1"/>
      <c r="D64" t="s">
        <v>99</v>
      </c>
    </row>
    <row r="65" spans="2:4" ht="15.75" x14ac:dyDescent="0.25">
      <c r="B65" s="1"/>
      <c r="D65" t="s">
        <v>100</v>
      </c>
    </row>
    <row r="66" spans="2:4" ht="15.75" x14ac:dyDescent="0.25">
      <c r="B66" s="1"/>
    </row>
    <row r="67" spans="2:4" ht="15.75" x14ac:dyDescent="0.25">
      <c r="B67" s="1"/>
      <c r="C67" t="s">
        <v>84</v>
      </c>
    </row>
    <row r="68" spans="2:4" ht="15.75" x14ac:dyDescent="0.25">
      <c r="B68" s="1"/>
      <c r="D68" t="s">
        <v>93</v>
      </c>
    </row>
    <row r="70" spans="2:4" ht="15.75" x14ac:dyDescent="0.25">
      <c r="B70" s="1" t="s">
        <v>77</v>
      </c>
    </row>
    <row r="71" spans="2:4" ht="15.75" x14ac:dyDescent="0.25">
      <c r="B71" s="1"/>
    </row>
    <row r="72" spans="2:4" ht="15.75" x14ac:dyDescent="0.25">
      <c r="B72" s="1"/>
      <c r="C72" t="s">
        <v>81</v>
      </c>
    </row>
    <row r="73" spans="2:4" ht="15.75" x14ac:dyDescent="0.25">
      <c r="B73" s="1"/>
      <c r="D73" t="s">
        <v>101</v>
      </c>
    </row>
    <row r="74" spans="2:4" ht="15.75" x14ac:dyDescent="0.25">
      <c r="B74" s="1"/>
      <c r="D74" t="s">
        <v>102</v>
      </c>
    </row>
    <row r="75" spans="2:4" ht="15.75" x14ac:dyDescent="0.25">
      <c r="B75" s="1"/>
    </row>
    <row r="76" spans="2:4" ht="15.75" x14ac:dyDescent="0.25">
      <c r="B76" s="1"/>
      <c r="C76" t="s">
        <v>84</v>
      </c>
    </row>
    <row r="77" spans="2:4" ht="15.75" x14ac:dyDescent="0.25">
      <c r="B77" s="1"/>
      <c r="D77" t="s">
        <v>93</v>
      </c>
    </row>
    <row r="78" spans="2:4" ht="15.75" x14ac:dyDescent="0.25">
      <c r="B78" s="1"/>
    </row>
    <row r="79" spans="2:4" ht="15.75" x14ac:dyDescent="0.25">
      <c r="B79" s="1" t="s">
        <v>80</v>
      </c>
    </row>
    <row r="80" spans="2:4" ht="15.75" x14ac:dyDescent="0.25">
      <c r="B80" s="1"/>
    </row>
    <row r="81" spans="2:4" ht="15.75" x14ac:dyDescent="0.25">
      <c r="B81" s="1"/>
      <c r="C81" t="s">
        <v>81</v>
      </c>
    </row>
    <row r="82" spans="2:4" ht="15.75" x14ac:dyDescent="0.25">
      <c r="B82" s="1"/>
      <c r="D82" t="s">
        <v>103</v>
      </c>
    </row>
    <row r="83" spans="2:4" ht="15.75" x14ac:dyDescent="0.25">
      <c r="B83" s="1"/>
      <c r="D83" t="s">
        <v>104</v>
      </c>
    </row>
    <row r="84" spans="2:4" ht="15.75" x14ac:dyDescent="0.25">
      <c r="B84" s="1"/>
    </row>
    <row r="85" spans="2:4" ht="15.75" x14ac:dyDescent="0.25">
      <c r="B85" s="1"/>
      <c r="C85" t="s">
        <v>84</v>
      </c>
    </row>
    <row r="86" spans="2:4" ht="15.75" x14ac:dyDescent="0.25">
      <c r="B86" s="1"/>
      <c r="D86" t="s">
        <v>93</v>
      </c>
    </row>
    <row r="87" spans="2:4" ht="15.75" x14ac:dyDescent="0.25">
      <c r="B87" s="1"/>
    </row>
    <row r="88" spans="2:4" ht="15.75" x14ac:dyDescent="0.25">
      <c r="B88" s="1" t="s">
        <v>79</v>
      </c>
    </row>
    <row r="89" spans="2:4" ht="15.75" x14ac:dyDescent="0.25">
      <c r="B89" s="1"/>
    </row>
    <row r="90" spans="2:4" ht="15.75" x14ac:dyDescent="0.25">
      <c r="B90" s="1"/>
      <c r="C90" t="s">
        <v>81</v>
      </c>
    </row>
    <row r="91" spans="2:4" ht="15.75" x14ac:dyDescent="0.25">
      <c r="B91" s="1"/>
      <c r="D91" t="s">
        <v>105</v>
      </c>
    </row>
    <row r="92" spans="2:4" ht="15.75" x14ac:dyDescent="0.25">
      <c r="B92" s="1"/>
      <c r="D92" t="s">
        <v>106</v>
      </c>
    </row>
    <row r="93" spans="2:4" ht="15.75" x14ac:dyDescent="0.25">
      <c r="B93" s="1"/>
    </row>
    <row r="94" spans="2:4" ht="15.75" x14ac:dyDescent="0.25">
      <c r="B94" s="1"/>
      <c r="C94" t="s">
        <v>84</v>
      </c>
    </row>
    <row r="95" spans="2:4" ht="15.75" x14ac:dyDescent="0.25">
      <c r="B95" s="1"/>
      <c r="D95" t="s">
        <v>93</v>
      </c>
    </row>
    <row r="97" spans="2:4" ht="15.75" x14ac:dyDescent="0.25">
      <c r="B97" s="1" t="s">
        <v>78</v>
      </c>
    </row>
    <row r="99" spans="2:4" x14ac:dyDescent="0.2">
      <c r="C99" t="s">
        <v>81</v>
      </c>
    </row>
    <row r="100" spans="2:4" x14ac:dyDescent="0.2">
      <c r="D100" t="s">
        <v>108</v>
      </c>
    </row>
    <row r="101" spans="2:4" x14ac:dyDescent="0.2">
      <c r="D101" t="s">
        <v>107</v>
      </c>
    </row>
    <row r="103" spans="2:4" x14ac:dyDescent="0.2">
      <c r="C103" t="s">
        <v>84</v>
      </c>
    </row>
    <row r="104" spans="2:4" x14ac:dyDescent="0.2">
      <c r="D104" t="s">
        <v>93</v>
      </c>
    </row>
    <row r="124" spans="2:8" ht="15.75" x14ac:dyDescent="0.25">
      <c r="H124" s="1"/>
    </row>
    <row r="128" spans="2:8" ht="15.75" x14ac:dyDescent="0.25">
      <c r="B128" s="1"/>
    </row>
    <row r="134" spans="2:2" ht="15.75" x14ac:dyDescent="0.25">
      <c r="B134" s="1"/>
    </row>
    <row r="139" spans="2:2" ht="15.75" x14ac:dyDescent="0.25">
      <c r="B139" s="1"/>
    </row>
    <row r="144" spans="2:2" ht="15.75" x14ac:dyDescent="0.25">
      <c r="B144" s="1"/>
    </row>
    <row r="149" spans="2:2" ht="15.75" x14ac:dyDescent="0.25">
      <c r="B149" s="1"/>
    </row>
    <row r="153" spans="2:2" ht="15.75" x14ac:dyDescent="0.25">
      <c r="B153" s="1"/>
    </row>
    <row r="159" spans="2:2" ht="15.75" x14ac:dyDescent="0.25">
      <c r="B159" s="1"/>
    </row>
    <row r="165" spans="2:2" ht="15.75" x14ac:dyDescent="0.25">
      <c r="B165" s="1"/>
    </row>
    <row r="170" spans="2:2" ht="15.75" x14ac:dyDescent="0.25">
      <c r="B170" s="1"/>
    </row>
    <row r="174" spans="2:2" ht="15.75" x14ac:dyDescent="0.25">
      <c r="B174" s="1"/>
    </row>
    <row r="188" spans="2:2" ht="17.25" x14ac:dyDescent="0.2">
      <c r="B188" s="31"/>
    </row>
    <row r="189" spans="2:2" x14ac:dyDescent="0.2">
      <c r="B189" s="32"/>
    </row>
    <row r="190" spans="2:2" ht="15.75" x14ac:dyDescent="0.2">
      <c r="B190" s="33"/>
    </row>
    <row r="191" spans="2:2" ht="15.75" x14ac:dyDescent="0.2">
      <c r="B191" s="33"/>
    </row>
    <row r="192" spans="2:2" ht="15.75" x14ac:dyDescent="0.2">
      <c r="B192" s="33"/>
    </row>
    <row r="197" spans="2:2" ht="17.25" x14ac:dyDescent="0.2">
      <c r="B197" s="31"/>
    </row>
    <row r="198" spans="2:2" x14ac:dyDescent="0.2">
      <c r="B198" s="32"/>
    </row>
    <row r="199" spans="2:2" ht="15.75" x14ac:dyDescent="0.2">
      <c r="B199" s="33"/>
    </row>
    <row r="200" spans="2:2" ht="15.75" x14ac:dyDescent="0.2">
      <c r="B200" s="33"/>
    </row>
    <row r="201" spans="2:2" ht="15.75" x14ac:dyDescent="0.2">
      <c r="B20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fed balance sheet </vt:lpstr>
      <vt:lpstr>sp historical</vt:lpstr>
      <vt:lpstr>sp10y </vt:lpstr>
      <vt:lpstr>sp</vt:lpstr>
      <vt:lpstr>david tepper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2024-10-28T19:32:25Z</dcterms:created>
  <dcterms:modified xsi:type="dcterms:W3CDTF">2025-02-07T18:53:31Z</dcterms:modified>
</cp:coreProperties>
</file>