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Desktop/2210-alarawi-ont/"/>
    </mc:Choice>
  </mc:AlternateContent>
  <xr:revisionPtr revIDLastSave="0" documentId="13_ncr:1_{796D19E8-3680-BB48-BE06-61C40D2B2263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2" i="2"/>
  <c r="I48" i="1"/>
  <c r="I93" i="1"/>
  <c r="H10" i="1" a="1"/>
  <c r="H10" i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/>
  <c r="I17" i="1" s="1"/>
  <c r="H18" i="1" a="1"/>
  <c r="H18" i="1" s="1"/>
  <c r="I18" i="1" s="1"/>
  <c r="H19" i="1" a="1"/>
  <c r="H19" i="1" s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/>
  <c r="I39" i="1" s="1"/>
  <c r="H40" i="1" a="1"/>
  <c r="H40" i="1" s="1"/>
  <c r="I40" i="1" s="1"/>
  <c r="H41" i="1" a="1"/>
  <c r="H41" i="1" s="1"/>
  <c r="I41" i="1" s="1"/>
  <c r="H42" i="1" a="1"/>
  <c r="H42" i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/>
  <c r="I47" i="1" s="1"/>
  <c r="H48" i="1" a="1"/>
  <c r="H48" i="1" s="1"/>
  <c r="H49" i="1" a="1"/>
  <c r="H49" i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 s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/>
  <c r="I84" i="1" s="1"/>
  <c r="H85" i="1" a="1"/>
  <c r="H85" i="1" s="1"/>
  <c r="I85" i="1" s="1"/>
  <c r="H86" i="1" a="1"/>
  <c r="H86" i="1" s="1"/>
  <c r="I86" i="1" s="1"/>
  <c r="H87" i="1" a="1"/>
  <c r="H87" i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 s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9" i="1" a="1"/>
  <c r="H9" i="1" s="1"/>
  <c r="I9" i="1" s="1"/>
  <c r="G11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21" i="1"/>
  <c r="G22" i="1"/>
  <c r="G23" i="1"/>
  <c r="G24" i="1"/>
  <c r="F43" i="2" l="1"/>
  <c r="C86" i="2"/>
  <c r="C46" i="2"/>
  <c r="D46" i="2" s="1"/>
  <c r="C96" i="2"/>
  <c r="C76" i="2"/>
  <c r="D76" i="2" s="1"/>
  <c r="C66" i="2"/>
  <c r="C56" i="2"/>
  <c r="D56" i="2" s="1"/>
  <c r="C26" i="2"/>
  <c r="F53" i="2"/>
  <c r="C95" i="2"/>
  <c r="C85" i="2"/>
  <c r="C75" i="2"/>
  <c r="C65" i="2"/>
  <c r="C55" i="2"/>
  <c r="C45" i="2"/>
  <c r="C35" i="2"/>
  <c r="C25" i="2"/>
  <c r="F94" i="2"/>
  <c r="F84" i="2"/>
  <c r="F74" i="2"/>
  <c r="F34" i="2"/>
  <c r="F24" i="2"/>
  <c r="F92" i="2"/>
  <c r="F82" i="2"/>
  <c r="F62" i="2"/>
  <c r="F22" i="2"/>
  <c r="F50" i="2"/>
  <c r="F73" i="2"/>
  <c r="C17" i="2"/>
  <c r="F71" i="2"/>
  <c r="F21" i="2"/>
  <c r="C16" i="2"/>
  <c r="F80" i="2"/>
  <c r="F30" i="2"/>
  <c r="C15" i="2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D96" i="2"/>
  <c r="D86" i="2"/>
  <c r="D85" i="2"/>
  <c r="C94" i="2"/>
  <c r="C84" i="2"/>
  <c r="C74" i="2"/>
  <c r="D74" i="2" s="1"/>
  <c r="C64" i="2"/>
  <c r="F64" i="2"/>
  <c r="F54" i="2"/>
  <c r="C54" i="2"/>
  <c r="F44" i="2"/>
  <c r="C44" i="2"/>
  <c r="C34" i="2"/>
  <c r="C24" i="2"/>
  <c r="C93" i="2"/>
  <c r="F83" i="2"/>
  <c r="C83" i="2"/>
  <c r="C73" i="2"/>
  <c r="C63" i="2"/>
  <c r="C53" i="2"/>
  <c r="C43" i="2"/>
  <c r="F33" i="2"/>
  <c r="C33" i="2"/>
  <c r="C23" i="2"/>
  <c r="F23" i="2"/>
  <c r="C92" i="2"/>
  <c r="C82" i="2"/>
  <c r="F72" i="2"/>
  <c r="C72" i="2"/>
  <c r="C62" i="2"/>
  <c r="C52" i="2"/>
  <c r="F52" i="2"/>
  <c r="F42" i="2"/>
  <c r="C42" i="2"/>
  <c r="F32" i="2"/>
  <c r="C32" i="2"/>
  <c r="C22" i="2"/>
  <c r="C91" i="2"/>
  <c r="C81" i="2"/>
  <c r="C71" i="2"/>
  <c r="C61" i="2"/>
  <c r="C51" i="2"/>
  <c r="F51" i="2"/>
  <c r="F41" i="2"/>
  <c r="C41" i="2"/>
  <c r="C31" i="2"/>
  <c r="C21" i="2"/>
  <c r="C90" i="2"/>
  <c r="C80" i="2"/>
  <c r="F70" i="2"/>
  <c r="C70" i="2"/>
  <c r="C60" i="2"/>
  <c r="D60" i="2" s="1"/>
  <c r="F60" i="2"/>
  <c r="C50" i="2"/>
  <c r="C40" i="2"/>
  <c r="C30" i="2"/>
  <c r="C20" i="2"/>
  <c r="C89" i="2"/>
  <c r="C79" i="2"/>
  <c r="C69" i="2"/>
  <c r="D69" i="2" s="1"/>
  <c r="C59" i="2"/>
  <c r="C49" i="2"/>
  <c r="F49" i="2"/>
  <c r="C39" i="2"/>
  <c r="C29" i="2"/>
  <c r="C19" i="2"/>
  <c r="F19" i="2"/>
  <c r="C88" i="2"/>
  <c r="F88" i="2"/>
  <c r="C78" i="2"/>
  <c r="C68" i="2"/>
  <c r="C58" i="2"/>
  <c r="C48" i="2"/>
  <c r="C38" i="2"/>
  <c r="F28" i="2"/>
  <c r="C28" i="2"/>
  <c r="D28" i="2" s="1"/>
  <c r="C18" i="2"/>
  <c r="F18" i="2"/>
  <c r="C97" i="2"/>
  <c r="C87" i="2"/>
  <c r="C77" i="2"/>
  <c r="F67" i="2"/>
  <c r="C67" i="2"/>
  <c r="C57" i="2"/>
  <c r="C47" i="2"/>
  <c r="C37" i="2"/>
  <c r="C27" i="2"/>
  <c r="D65" i="2"/>
  <c r="D26" i="2" l="1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G10" i="1"/>
  <c r="G12" i="1"/>
  <c r="G13" i="1"/>
  <c r="G14" i="1"/>
  <c r="G15" i="1"/>
  <c r="G16" i="1"/>
  <c r="G17" i="1"/>
  <c r="G18" i="1"/>
  <c r="G19" i="1"/>
  <c r="G20" i="1"/>
  <c r="G9" i="1"/>
  <c r="C9" i="2" l="1"/>
  <c r="F9" i="2"/>
  <c r="C8" i="2"/>
  <c r="F8" i="2"/>
  <c r="C7" i="2"/>
  <c r="F7" i="2"/>
  <c r="C6" i="2"/>
  <c r="F6" i="2"/>
  <c r="C5" i="2"/>
  <c r="D5" i="2" s="1"/>
  <c r="F5" i="2"/>
  <c r="C10" i="2"/>
  <c r="F10" i="2"/>
  <c r="C4" i="2"/>
  <c r="D4" i="2" s="1"/>
  <c r="F4" i="2"/>
  <c r="C13" i="2"/>
  <c r="D13" i="2" s="1"/>
  <c r="F13" i="2"/>
  <c r="C12" i="2"/>
  <c r="F12" i="2"/>
  <c r="F2" i="2"/>
  <c r="C3" i="2"/>
  <c r="F3" i="2"/>
  <c r="C11" i="2"/>
  <c r="F11" i="2"/>
  <c r="D9" i="2" l="1"/>
  <c r="D10" i="2"/>
  <c r="D11" i="2"/>
  <c r="D3" i="2"/>
  <c r="D8" i="2"/>
  <c r="C2" i="2"/>
  <c r="D2" i="2" s="1"/>
  <c r="D6" i="2"/>
  <c r="D7" i="2"/>
  <c r="D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<sst xmlns="http://schemas.openxmlformats.org/spreadsheetml/2006/main" count="871" uniqueCount="351">
  <si>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</si>
  <si>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</si>
  <si>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</si>
  <si>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</si>
  <si>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</si>
  <si>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</si>
  <si>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</si>
  <si>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</si>
  <si>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</si>
  <si>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</si>
  <si>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</si>
  <si>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</si>
  <si>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</si>
  <si>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</si>
  <si>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</si>
  <si>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</si>
  <si>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</si>
  <si>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</si>
  <si>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</si>
  <si>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</si>
  <si>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</si>
  <si>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</si>
  <si>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</si>
  <si>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</si>
  <si>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</si>
  <si>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</si>
  <si>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</si>
  <si>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</si>
  <si>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</si>
  <si>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</si>
  <si>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</si>
  <si>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</si>
  <si>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</si>
  <si>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</si>
  <si>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</si>
  <si>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</si>
  <si>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</si>
  <si>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</si>
  <si>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</si>
  <si>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</si>
  <si>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</si>
  <si>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</si>
  <si>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</si>
  <si>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</si>
  <si>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</si>
  <si>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</si>
  <si>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</si>
  <si>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</si>
  <si>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</si>
  <si>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</si>
  <si>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</si>
  <si>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</si>
  <si>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</si>
  <si>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</si>
  <si>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</si>
  <si>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</si>
  <si>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</si>
  <si>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</si>
  <si>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</si>
  <si>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</si>
  <si>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</si>
  <si>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</si>
  <si>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</si>
  <si>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</si>
  <si>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</si>
  <si>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</si>
  <si>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</si>
  <si>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</si>
  <si>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</si>
  <si>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</si>
  <si>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</si>
  <si>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</si>
  <si>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</si>
  <si>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</si>
  <si>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</si>
  <si>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</si>
  <si>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</si>
  <si>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</si>
  <si>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</si>
  <si>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</si>
  <si>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</si>
  <si>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</si>
  <si>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</si>
  <si>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</si>
  <si>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</si>
  <si>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</si>
  <si>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</si>
  <si>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</si>
  <si>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</si>
  <si>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</si>
  <si>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</si>
  <si>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</si>
  <si>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</si>
  <si>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</si>
  <si>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</si>
  <si>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</si>
  <si>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</si>
  <si>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</si>
  <si>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</si>
  <si>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</si>
  <si>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</si>
  <si>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</si>
  <si>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</si>
  <si>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</si>
  <si>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</si>
  <si>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</si>
  <si>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</si>
  <si>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</si>
  <si>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</si>
  <si>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</si>
  <si>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</si>
  <si>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</si>
  <si>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</si>
  <si>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</si>
  <si>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</si>
  <si>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</si>
  <si>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</si>
  <si>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</si>
  <si>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</si>
  <si>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</si>
  <si>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</si>
  <si>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</si>
  <si>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</si>
  <si>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</si>
  <si>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</si>
  <si>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</si>
  <si>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</si>
  <si>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</si>
  <si>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</si>
  <si>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</si>
  <si>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</si>
  <si>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</si>
  <si>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</si>
  <si>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</si>
  <si>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</si>
  <si>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</si>
  <si>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</si>
  <si>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</si>
  <si>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</si>
  <si>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</si>
  <si>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</si>
  <si>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</si>
  <si>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</si>
  <si>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</si>
  <si>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</si>
  <si>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</si>
  <si>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</si>
  <si>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</si>
  <si>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</si>
  <si>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</si>
  <si>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</si>
  <si>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</si>
  <si>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</si>
  <si>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</si>
  <si>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</si>
  <si>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</si>
  <si>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</si>
  <si>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</si>
  <si>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</si>
  <si>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</si>
  <si>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</si>
  <si>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</si>
  <si>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</si>
  <si>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</si>
  <si>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</si>
  <si>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</si>
  <si>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</si>
  <si>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</si>
  <si>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</si>
  <si>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</si>
  <si>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</si>
  <si>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</si>
  <si>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</si>
  <si>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</si>
  <si>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</si>
  <si>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</si>
  <si>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</si>
  <si>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</si>
  <si>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</si>
  <si>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</si>
  <si>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</si>
  <si>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</si>
  <si>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</si>
  <si>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</si>
  <si>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</si>
  <si>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</si>
  <si>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</si>
  <si>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</si>
  <si>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</si>
  <si>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</si>
  <si>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</si>
  <si>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</si>
  <si>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</si>
  <si>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</si>
  <si>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</si>
  <si>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</si>
  <si>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</si>
  <si>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</si>
  <si>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</si>
  <si>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</si>
  <si>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</si>
  <si>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</si>
  <si>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</si>
  <si>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</si>
  <si>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</si>
  <si>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</si>
  <si>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</si>
  <si>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</si>
  <si>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</si>
  <si>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</si>
  <si>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</si>
  <si>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</si>
  <si>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</si>
  <si>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</si>
  <si>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</si>
  <si>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</si>
  <si>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</si>
  <si>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</si>
  <si>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</si>
  <si>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</si>
  <si>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</si>
  <si>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</si>
  <si>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</si>
  <si>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</si>
  <si>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</si>
  <si>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</si>
  <si>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</si>
  <si>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</si>
  <si>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</si>
  <si>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</si>
  <si>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</si>
  <si>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</si>
  <si>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</si>
  <si>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</si>
  <si>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</si>
  <si>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</si>
  <si>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</si>
  <si>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</si>
  <si>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</si>
  <si>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</si>
  <si>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</si>
  <si>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</si>
  <si>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</si>
  <si>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</si>
  <si>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</si>
  <si>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</si>
  <si>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</si>
  <si>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</si>
  <si>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</si>
  <si>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</si>
  <si>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</si>
  <si>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</si>
  <si>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</si>
  <si>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</si>
  <si>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</si>
  <si>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</si>
  <si>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</si>
  <si>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</si>
  <si>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</si>
  <si>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</si>
  <si>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</si>
  <si>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</si>
  <si>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</si>
  <si>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</si>
  <si>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</si>
  <si>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</si>
  <si>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</si>
  <si>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</si>
  <si>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</si>
  <si>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</si>
  <si>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</si>
  <si>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</si>
  <si>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</si>
  <si>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</si>
  <si>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</si>
  <si>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</si>
  <si>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</si>
  <si>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</si>
  <si>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</si>
  <si>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</si>
  <si>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</si>
  <si>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</si>
  <si>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</si>
  <si>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</si>
  <si>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</si>
  <si>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</si>
  <si>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</si>
  <si>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</si>
  <si>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</si>
  <si>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</si>
  <si>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</si>
  <si>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</si>
  <si>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</si>
  <si>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</si>
  <si>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</si>
  <si>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</si>
  <si>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</si>
  <si>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</si>
  <si>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</si>
  <si>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</si>
  <si>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</si>
  <si>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</si>
  <si>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</si>
  <si>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</si>
  <si>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</si>
  <si>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</si>
  <si>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</si>
  <si>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</si>
  <si>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</si>
  <si>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</si>
  <si>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</si>
  <si>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</si>
  <si>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</si>
  <si>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</si>
  <si>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</si>
  <si>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</si>
  <si>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</si>
  <si>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</si>
  <si>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</si>
  <si>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</si>
  <si>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</si>
  <si>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</si>
  <si>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</si>
  <si>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</si>
  <si>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</si>
  <si>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</si>
  <si>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</si>
  <si>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</si>
  <si>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</si>
  <si>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</si>
  <si>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</si>
  <si>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</si>
  <si>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</si>
  <si>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</si>
  <si>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</si>
  <si>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</si>
  <si>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</si>
  <si>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</si>
  <si>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</si>
  <si>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</si>
  <si>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</si>
  <si>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</si>
  <si>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</si>
  <si>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</si>
  <si>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</si>
  <si>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</si>
  <si>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</si>
  <si>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</si>
  <si>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</si>
  <si>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</si>
  <si>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Used here - 100 ng @ 7 Mb genome = 0.023 fmoles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</si>
</sst>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1">
      <calculatedColumnFormula array="1">_xlfn.IFS(Table1[[#This Row],[fmol/ul]]=0,0,$J$5/Table1[[#This Row],[fmol/ul]]&lt;0.5,0.5,$J$5/Table1[[#This Row],[fmol/ul]]&gt;9,9,  TRUE, $J$5/Table1[[#This Row],[fmol/ul]])</calculatedColumnFormula>
    </tableColumn>
    <tableColumn id="6" xr3:uid="{53D08A06-9EBD-1143-A0BC-3E9BC0C89175}" name="ul water to 4.5" dataDxfId="0">
      <calculatedColumnFormula>IF(Table1[[#This Row],[ul plasmid]]=0,0,9-Table1[[#This Row],[ul plasmid]])</calculatedColumnFormula>
    </tableColumn>
    <tableColumn id="10" xr3:uid="{0EE7AD1A-A1CC-364C-B346-C43B6AB6BFEF}" name="dest well" dataDxfId="3"/>
    <tableColumn id="11" xr3:uid="{DDAE90F6-C57C-A64E-B7AF-286C3EB0FE38}" name="barcode well" dataDxfId="2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M27" sqref="M27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8" x14ac:dyDescent="0.2">
      <c r="B1" s="1" t="s">
        <v>0</v>
      </c>
    </row>
    <row r="2" spans="2:18" x14ac:dyDescent="0.2">
      <c r="B2" t="s">
        <v>13</v>
      </c>
    </row>
    <row r="3" spans="2:18" x14ac:dyDescent="0.2">
      <c r="I3" t="s">
        <v>350</v>
      </c>
    </row>
    <row r="4" spans="2:18" x14ac:dyDescent="0.2">
      <c r="B4" t="s">
        <v>319</v>
      </c>
      <c r="I4" s="1" t="s">
        <v>8</v>
      </c>
      <c r="M4" s="1" t="s">
        <v>320</v>
      </c>
    </row>
    <row r="5" spans="2:18" x14ac:dyDescent="0.2">
      <c r="B5" t="s">
        <v>1</v>
      </c>
      <c r="I5" t="s">
        <v>9</v>
      </c>
      <c r="J5">
        <v>0.04</v>
      </c>
    </row>
    <row r="6" spans="2:18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8" x14ac:dyDescent="0.2">
      <c r="M7" t="s">
        <v>323</v>
      </c>
      <c r="N7" s="12">
        <v>4</v>
      </c>
      <c r="P7" t="s">
        <v>310</v>
      </c>
      <c r="Q7" t="s">
        <v>317</v>
      </c>
    </row>
    <row r="8" spans="2:18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P8" t="s">
        <v>313</v>
      </c>
      <c r="R8" t="s">
        <v>318</v>
      </c>
    </row>
    <row r="9" spans="2:18" x14ac:dyDescent="0.2">
      <c r="B9" s="2" t="s">
        <v>113</v>
      </c>
      <c r="C9" t="s">
        <v>6</v>
      </c>
      <c r="D9" t="s">
        <v>210</v>
      </c>
      <c r="E9">
        <v>5000000</v>
      </c>
      <c r="F9">
        <v>14</v>
      </c>
      <c r="G9" s="2">
        <f t="shared" ref="G9:G23" si="0">F9/((E9*617.96)+36.04) * 1000000</f>
        <v>4.5310375547612811E-3</v>
      </c>
      <c r="H9" s="2" cm="1">
        <f t="array" ref="H9">_xlfn.IFS(Table1[[#This Row],[fmol/ul]]=0,0,$J$5/Table1[[#This Row],[fmol/ul]]&lt;0.5,0.5,$J$5/Table1[[#This Row],[fmol/ul]]&gt;9,9,  TRUE, $J$5/Table1[[#This Row],[fmol/ul]])</f>
        <v>8.8280001029714281</v>
      </c>
      <c r="I9" s="2">
        <f>IF(Table1[[#This Row],[ul plasmid]]=0,0,9-Table1[[#This Row],[ul plasmid]])</f>
        <v>0.17199989702857188</v>
      </c>
      <c r="J9" s="9" t="s">
        <v>113</v>
      </c>
      <c r="K9" s="9" t="str">
        <f>_xlfn.XLOOKUP(Table1[[#This Row],[barcode]],Table2[name],Table2[well],"")</f>
        <v>A01</v>
      </c>
      <c r="M9" t="s">
        <v>328</v>
      </c>
      <c r="N9" s="12" t="s">
        <v>324</v>
      </c>
    </row>
    <row r="10" spans="2:18" x14ac:dyDescent="0.2">
      <c r="B10" s="2" t="s">
        <v>114</v>
      </c>
      <c r="C10" t="s">
        <v>334</v>
      </c>
      <c r="D10" t="s">
        <v>211</v>
      </c>
      <c r="E10">
        <v>5000000</v>
      </c>
      <c r="F10">
        <v>81</v>
      </c>
      <c r="G10" s="2">
        <f t="shared" si="0"/>
        <v>2.6215288709690268E-2</v>
      </c>
      <c r="H10" s="2" cm="1">
        <f t="array" ref="H10">_xlfn.IFS(Table1[[#This Row],[fmol/ul]]=0,0,$J$5/Table1[[#This Row],[fmol/ul]]&lt;0.5,0.5,$J$5/Table1[[#This Row],[fmol/ul]]&gt;9,9,  TRUE, $J$5/Table1[[#This Row],[fmol/ul]])</f>
        <v>1.5258271782913582</v>
      </c>
      <c r="I10" s="2">
        <f>IF(Table1[[#This Row],[ul plasmid]]=0,0,9-Table1[[#This Row],[ul plasmid]])</f>
        <v>7.4741728217086418</v>
      </c>
      <c r="J10" s="9" t="s">
        <v>114</v>
      </c>
      <c r="K10" s="9" t="str">
        <f>_xlfn.XLOOKUP(Table1[[#This Row],[barcode]],Table2[name],Table2[well],"")</f>
        <v>B01</v>
      </c>
      <c r="M10" t="s">
        <v>327</v>
      </c>
      <c r="N10" s="12" t="s">
        <v>326</v>
      </c>
    </row>
    <row r="11" spans="2:18" x14ac:dyDescent="0.2">
      <c r="B11" s="2" t="s">
        <v>115</v>
      </c>
      <c r="C11" t="s">
        <v>335</v>
      </c>
      <c r="D11" t="s">
        <v>212</v>
      </c>
      <c r="E11">
        <v>5000000</v>
      </c>
      <c r="F11">
        <v>40</v>
      </c>
      <c r="G11" s="2">
        <f>F11/((E11*617.96)+36.04) * 1000000</f>
        <v>1.2945821585032231E-2</v>
      </c>
      <c r="H11" s="2" cm="1">
        <f t="array" ref="H11">_xlfn.IFS(Table1[[#This Row],[fmol/ul]]=0,0,$J$5/Table1[[#This Row],[fmol/ul]]&lt;0.5,0.5,$J$5/Table1[[#This Row],[fmol/ul]]&gt;9,9,  TRUE, $J$5/Table1[[#This Row],[fmol/ul]])</f>
        <v>3.0898000360400002</v>
      </c>
      <c r="I11" s="2">
        <f>IF(Table1[[#This Row],[ul plasmid]]=0,0,9-Table1[[#This Row],[ul plasmid]])</f>
        <v>5.9101999639600002</v>
      </c>
      <c r="J11" s="9" t="s">
        <v>115</v>
      </c>
      <c r="K11" s="9" t="str">
        <f>_xlfn.XLOOKUP(Table1[[#This Row],[barcode]],Table2[name],Table2[well],"")</f>
        <v>C01</v>
      </c>
    </row>
    <row r="12" spans="2:18" x14ac:dyDescent="0.2">
      <c r="B12" s="2" t="s">
        <v>116</v>
      </c>
      <c r="C12" t="s">
        <v>336</v>
      </c>
      <c r="D12" t="s">
        <v>213</v>
      </c>
      <c r="E12">
        <v>5000000</v>
      </c>
      <c r="F12">
        <v>22</v>
      </c>
      <c r="G12" s="2">
        <f t="shared" si="0"/>
        <v>7.1202018717677279E-3</v>
      </c>
      <c r="H12" s="2" cm="1">
        <f t="array" ref="H12">_xlfn.IFS(Table1[[#This Row],[fmol/ul]]=0,0,$J$5/Table1[[#This Row],[fmol/ul]]&lt;0.5,0.5,$J$5/Table1[[#This Row],[fmol/ul]]&gt;9,9,  TRUE, $J$5/Table1[[#This Row],[fmol/ul]])</f>
        <v>5.6178182473454541</v>
      </c>
      <c r="I12" s="2">
        <f>IF(Table1[[#This Row],[ul plasmid]]=0,0,9-Table1[[#This Row],[ul plasmid]])</f>
        <v>3.3821817526545459</v>
      </c>
      <c r="J12" s="9" t="s">
        <v>116</v>
      </c>
      <c r="K12" s="9" t="str">
        <f>_xlfn.XLOOKUP(Table1[[#This Row],[barcode]],Table2[name],Table2[well],"")</f>
        <v>D01</v>
      </c>
      <c r="M12" t="s">
        <v>331</v>
      </c>
      <c r="N12" s="12" t="s">
        <v>332</v>
      </c>
    </row>
    <row r="13" spans="2:18" x14ac:dyDescent="0.2">
      <c r="B13" s="2" t="s">
        <v>117</v>
      </c>
      <c r="C13" t="s">
        <v>337</v>
      </c>
      <c r="D13" t="s">
        <v>214</v>
      </c>
      <c r="E13">
        <v>5000000</v>
      </c>
      <c r="F13">
        <v>344</v>
      </c>
      <c r="G13" s="2">
        <f t="shared" si="0"/>
        <v>0.11133406563127719</v>
      </c>
      <c r="H13" s="2" cm="1">
        <f t="array" ref="H13">_xlfn.IFS(Table1[[#This Row],[fmol/ul]]=0,0,$J$5/Table1[[#This Row],[fmol/ul]]&lt;0.5,0.5,$J$5/Table1[[#This Row],[fmol/ul]]&gt;9,9,  TRUE, $J$5/Table1[[#This Row],[fmol/ul]])</f>
        <v>0.5</v>
      </c>
      <c r="I13" s="2">
        <f>IF(Table1[[#This Row],[ul plasmid]]=0,0,9-Table1[[#This Row],[ul plasmid]])</f>
        <v>8.5</v>
      </c>
      <c r="J13" s="9" t="s">
        <v>117</v>
      </c>
      <c r="K13" s="9" t="str">
        <f>_xlfn.XLOOKUP(Table1[[#This Row],[barcode]],Table2[name],Table2[well],"")</f>
        <v>E01</v>
      </c>
      <c r="M13" t="s">
        <v>333</v>
      </c>
      <c r="N13" s="11"/>
    </row>
    <row r="14" spans="2:18" x14ac:dyDescent="0.2">
      <c r="B14" s="2" t="s">
        <v>118</v>
      </c>
      <c r="C14" t="s">
        <v>338</v>
      </c>
      <c r="D14" t="s">
        <v>215</v>
      </c>
      <c r="E14">
        <v>5000000</v>
      </c>
      <c r="F14">
        <v>216</v>
      </c>
      <c r="G14" s="2">
        <f t="shared" si="0"/>
        <v>6.9907436559174058E-2</v>
      </c>
      <c r="H14" s="2" cm="1">
        <f t="array" ref="H14">_xlfn.IFS(Table1[[#This Row],[fmol/ul]]=0,0,$J$5/Table1[[#This Row],[fmol/ul]]&lt;0.5,0.5,$J$5/Table1[[#This Row],[fmol/ul]]&gt;9,9,  TRUE, $J$5/Table1[[#This Row],[fmol/ul]])</f>
        <v>0.5721851918592592</v>
      </c>
      <c r="I14" s="2">
        <f>IF(Table1[[#This Row],[ul plasmid]]=0,0,9-Table1[[#This Row],[ul plasmid]])</f>
        <v>8.4278148081407416</v>
      </c>
      <c r="J14" s="9" t="s">
        <v>118</v>
      </c>
      <c r="K14" s="9" t="str">
        <f>_xlfn.XLOOKUP(Table1[[#This Row],[barcode]],Table2[name],Table2[well],"")</f>
        <v>F01</v>
      </c>
    </row>
    <row r="15" spans="2:18" x14ac:dyDescent="0.2">
      <c r="B15" s="2" t="s">
        <v>119</v>
      </c>
      <c r="C15" t="s">
        <v>339</v>
      </c>
      <c r="D15" t="s">
        <v>216</v>
      </c>
      <c r="E15">
        <v>5000000</v>
      </c>
      <c r="F15">
        <v>62</v>
      </c>
      <c r="G15" s="2">
        <f t="shared" si="0"/>
        <v>2.0066023456799958E-2</v>
      </c>
      <c r="H15" s="2" cm="1">
        <f t="array" ref="H15">_xlfn.IFS(Table1[[#This Row],[fmol/ul]]=0,0,$J$5/Table1[[#This Row],[fmol/ul]]&lt;0.5,0.5,$J$5/Table1[[#This Row],[fmol/ul]]&gt;9,9,  TRUE, $J$5/Table1[[#This Row],[fmol/ul]])</f>
        <v>1.9934193780903229</v>
      </c>
      <c r="I15" s="2">
        <f>IF(Table1[[#This Row],[ul plasmid]]=0,0,9-Table1[[#This Row],[ul plasmid]])</f>
        <v>7.0065806219096771</v>
      </c>
      <c r="J15" s="9" t="s">
        <v>119</v>
      </c>
      <c r="K15" s="9" t="str">
        <f>_xlfn.XLOOKUP(Table1[[#This Row],[barcode]],Table2[name],Table2[well],"")</f>
        <v>G01</v>
      </c>
    </row>
    <row r="16" spans="2:18" x14ac:dyDescent="0.2">
      <c r="B16" s="2" t="s">
        <v>120</v>
      </c>
      <c r="C16" t="s">
        <v>340</v>
      </c>
      <c r="D16" t="s">
        <v>217</v>
      </c>
      <c r="E16">
        <v>5000000</v>
      </c>
      <c r="F16">
        <v>75</v>
      </c>
      <c r="G16" s="2">
        <f t="shared" si="0"/>
        <v>2.4273415471935435E-2</v>
      </c>
      <c r="H16" s="2" cm="1">
        <f t="array" ref="H16">_xlfn.IFS(Table1[[#This Row],[fmol/ul]]=0,0,$J$5/Table1[[#This Row],[fmol/ul]]&lt;0.5,0.5,$J$5/Table1[[#This Row],[fmol/ul]]&gt;9,9,  TRUE, $J$5/Table1[[#This Row],[fmol/ul]])</f>
        <v>1.6478933525546666</v>
      </c>
      <c r="I16" s="2">
        <f>IF(Table1[[#This Row],[ul plasmid]]=0,0,9-Table1[[#This Row],[ul plasmid]])</f>
        <v>7.3521066474453338</v>
      </c>
      <c r="J16" s="9" t="s">
        <v>120</v>
      </c>
      <c r="K16" s="9" t="str">
        <f>_xlfn.XLOOKUP(Table1[[#This Row],[barcode]],Table2[name],Table2[well],"")</f>
        <v>H01</v>
      </c>
    </row>
    <row r="17" spans="2:11" x14ac:dyDescent="0.2">
      <c r="B17" s="2" t="s">
        <v>121</v>
      </c>
      <c r="C17" t="s">
        <v>341</v>
      </c>
      <c r="D17" t="s">
        <v>218</v>
      </c>
      <c r="E17">
        <v>5000000</v>
      </c>
      <c r="F17">
        <v>82</v>
      </c>
      <c r="G17" s="2">
        <f t="shared" si="0"/>
        <v>2.6538934249316078E-2</v>
      </c>
      <c r="H17" s="2" cm="1">
        <f t="array" ref="H17">_xlfn.IFS(Table1[[#This Row],[fmol/ul]]=0,0,$J$5/Table1[[#This Row],[fmol/ul]]&lt;0.5,0.5,$J$5/Table1[[#This Row],[fmol/ul]]&gt;9,9,  TRUE, $J$5/Table1[[#This Row],[fmol/ul]])</f>
        <v>1.5072195297756097</v>
      </c>
      <c r="I17" s="2">
        <f>IF(Table1[[#This Row],[ul plasmid]]=0,0,9-Table1[[#This Row],[ul plasmid]])</f>
        <v>7.4927804702243908</v>
      </c>
      <c r="J17" s="9" t="s">
        <v>121</v>
      </c>
      <c r="K17" s="9" t="str">
        <f>_xlfn.XLOOKUP(Table1[[#This Row],[barcode]],Table2[name],Table2[well],"")</f>
        <v>A02</v>
      </c>
    </row>
    <row r="18" spans="2:11" x14ac:dyDescent="0.2">
      <c r="B18" s="2" t="s">
        <v>122</v>
      </c>
      <c r="C18" t="s">
        <v>342</v>
      </c>
      <c r="D18" t="s">
        <v>219</v>
      </c>
      <c r="E18">
        <v>5000000</v>
      </c>
      <c r="F18">
        <v>40</v>
      </c>
      <c r="G18" s="2">
        <f t="shared" si="0"/>
        <v>1.2945821585032231E-2</v>
      </c>
      <c r="H18" s="2" cm="1">
        <f t="array" ref="H18">_xlfn.IFS(Table1[[#This Row],[fmol/ul]]=0,0,$J$5/Table1[[#This Row],[fmol/ul]]&lt;0.5,0.5,$J$5/Table1[[#This Row],[fmol/ul]]&gt;9,9,  TRUE, $J$5/Table1[[#This Row],[fmol/ul]])</f>
        <v>3.0898000360400002</v>
      </c>
      <c r="I18" s="2">
        <f>IF(Table1[[#This Row],[ul plasmid]]=0,0,9-Table1[[#This Row],[ul plasmid]])</f>
        <v>5.9101999639600002</v>
      </c>
      <c r="J18" s="9" t="s">
        <v>122</v>
      </c>
      <c r="K18" s="9" t="str">
        <f>_xlfn.XLOOKUP(Table1[[#This Row],[barcode]],Table2[name],Table2[well],"")</f>
        <v>B02</v>
      </c>
    </row>
    <row r="19" spans="2:11" x14ac:dyDescent="0.2">
      <c r="B19" s="2" t="s">
        <v>123</v>
      </c>
      <c r="C19" t="s">
        <v>343</v>
      </c>
      <c r="D19" t="s">
        <v>220</v>
      </c>
      <c r="E19">
        <v>5000000</v>
      </c>
      <c r="F19">
        <v>121</v>
      </c>
      <c r="G19" s="2">
        <f t="shared" si="0"/>
        <v>3.9161110294722502E-2</v>
      </c>
      <c r="H19" s="2" cm="1">
        <f t="array" ref="H19">_xlfn.IFS(Table1[[#This Row],[fmol/ul]]=0,0,$J$5/Table1[[#This Row],[fmol/ul]]&lt;0.5,0.5,$J$5/Table1[[#This Row],[fmol/ul]]&gt;9,9,  TRUE, $J$5/Table1[[#This Row],[fmol/ul]])</f>
        <v>1.0214214995173554</v>
      </c>
      <c r="I19" s="2">
        <f>IF(Table1[[#This Row],[ul plasmid]]=0,0,9-Table1[[#This Row],[ul plasmid]])</f>
        <v>7.9785785004826444</v>
      </c>
      <c r="J19" s="9" t="s">
        <v>123</v>
      </c>
      <c r="K19" s="9" t="str">
        <f>_xlfn.XLOOKUP(Table1[[#This Row],[barcode]],Table2[name],Table2[well],"")</f>
        <v>C02</v>
      </c>
    </row>
    <row r="20" spans="2:11" x14ac:dyDescent="0.2">
      <c r="B20" s="2" t="s">
        <v>124</v>
      </c>
      <c r="C20" t="s">
        <v>344</v>
      </c>
      <c r="D20" t="s">
        <v>221</v>
      </c>
      <c r="E20">
        <v>5000000</v>
      </c>
      <c r="F20">
        <v>141</v>
      </c>
      <c r="G20" s="2">
        <f t="shared" si="0"/>
        <v>4.5634021087238616E-2</v>
      </c>
      <c r="H20" s="2" cm="1">
        <f t="array" ref="H20">_xlfn.IFS(Table1[[#This Row],[fmol/ul]]=0,0,$J$5/Table1[[#This Row],[fmol/ul]]&lt;0.5,0.5,$J$5/Table1[[#This Row],[fmol/ul]]&gt;9,9,  TRUE, $J$5/Table1[[#This Row],[fmol/ul]])</f>
        <v>0.87653901731631212</v>
      </c>
      <c r="I20" s="2">
        <f>IF(Table1[[#This Row],[ul plasmid]]=0,0,9-Table1[[#This Row],[ul plasmid]])</f>
        <v>8.1234609826836888</v>
      </c>
      <c r="J20" s="9" t="s">
        <v>124</v>
      </c>
      <c r="K20" s="9" t="str">
        <f>_xlfn.XLOOKUP(Table1[[#This Row],[barcode]],Table2[name],Table2[well],"")</f>
        <v>D02</v>
      </c>
    </row>
    <row r="21" spans="2:11" x14ac:dyDescent="0.2">
      <c r="B21" s="2" t="s">
        <v>125</v>
      </c>
      <c r="C21" t="s">
        <v>345</v>
      </c>
      <c r="D21" t="s">
        <v>222</v>
      </c>
      <c r="E21">
        <v>5000000</v>
      </c>
      <c r="F21">
        <v>194</v>
      </c>
      <c r="G21" s="2">
        <f t="shared" si="0"/>
        <v>6.2787234687406324E-2</v>
      </c>
      <c r="H21" s="2" cm="1">
        <f t="array" ref="H21">_xlfn.IFS(Table1[[#This Row],[fmol/ul]]=0,0,$J$5/Table1[[#This Row],[fmol/ul]]&lt;0.5,0.5,$J$5/Table1[[#This Row],[fmol/ul]]&gt;9,9,  TRUE, $J$5/Table1[[#This Row],[fmol/ul]])</f>
        <v>0.63707217237938152</v>
      </c>
      <c r="I21" s="2">
        <f>IF(Table1[[#This Row],[ul plasmid]]=0,0,9-Table1[[#This Row],[ul plasmid]])</f>
        <v>8.3629278276206183</v>
      </c>
      <c r="J21" s="9" t="s">
        <v>125</v>
      </c>
      <c r="K21" s="9" t="str">
        <f>_xlfn.XLOOKUP(Table1[[#This Row],[barcode]],Table2[name],Table2[well],"")</f>
        <v>E02</v>
      </c>
    </row>
    <row r="22" spans="2:11" x14ac:dyDescent="0.2">
      <c r="B22" s="2" t="s">
        <v>126</v>
      </c>
      <c r="C22" t="s">
        <v>346</v>
      </c>
      <c r="D22" t="s">
        <v>223</v>
      </c>
      <c r="E22">
        <v>5000000</v>
      </c>
      <c r="F22">
        <v>224</v>
      </c>
      <c r="G22" s="2">
        <f t="shared" si="0"/>
        <v>7.2496600876180498E-2</v>
      </c>
      <c r="H22" s="2" cm="1">
        <f t="array" ref="H22">_xlfn.IFS(Table1[[#This Row],[fmol/ul]]=0,0,$J$5/Table1[[#This Row],[fmol/ul]]&lt;0.5,0.5,$J$5/Table1[[#This Row],[fmol/ul]]&gt;9,9,  TRUE, $J$5/Table1[[#This Row],[fmol/ul]])</f>
        <v>0.55175000643571426</v>
      </c>
      <c r="I22" s="2">
        <f>IF(Table1[[#This Row],[ul plasmid]]=0,0,9-Table1[[#This Row],[ul plasmid]])</f>
        <v>8.4482499935642856</v>
      </c>
      <c r="J22" s="9" t="s">
        <v>126</v>
      </c>
      <c r="K22" s="9" t="str">
        <f>_xlfn.XLOOKUP(Table1[[#This Row],[barcode]],Table2[name],Table2[well],"")</f>
        <v>F02</v>
      </c>
    </row>
    <row r="23" spans="2:11" x14ac:dyDescent="0.2">
      <c r="B23" s="2" t="s">
        <v>127</v>
      </c>
      <c r="C23" t="s">
        <v>347</v>
      </c>
      <c r="D23" t="s">
        <v>224</v>
      </c>
      <c r="E23">
        <v>5000000</v>
      </c>
      <c r="F23">
        <v>102</v>
      </c>
      <c r="G23" s="2">
        <f t="shared" si="0"/>
        <v>3.3011845041832188E-2</v>
      </c>
      <c r="H23" s="2" cm="1">
        <f t="array" ref="H23">_xlfn.IFS(Table1[[#This Row],[fmol/ul]]=0,0,$J$5/Table1[[#This Row],[fmol/ul]]&lt;0.5,0.5,$J$5/Table1[[#This Row],[fmol/ul]]&gt;9,9,  TRUE, $J$5/Table1[[#This Row],[fmol/ul]])</f>
        <v>1.2116862886431374</v>
      </c>
      <c r="I23" s="2">
        <f>IF(Table1[[#This Row],[ul plasmid]]=0,0,9-Table1[[#This Row],[ul plasmid]])</f>
        <v>7.7883137113568628</v>
      </c>
      <c r="J23" s="9" t="s">
        <v>127</v>
      </c>
      <c r="K23" s="9" t="str">
        <f>_xlfn.XLOOKUP(Table1[[#This Row],[barcode]],Table2[name],Table2[well],"")</f>
        <v>G02</v>
      </c>
    </row>
    <row r="24" spans="2:11" x14ac:dyDescent="0.2">
      <c r="B24" s="2" t="s">
        <v>128</v>
      </c>
      <c r="C24" t="s">
        <v>348</v>
      </c>
      <c r="D24" t="s">
        <v>225</v>
      </c>
      <c r="E24">
        <v>5000000</v>
      </c>
      <c r="F24">
        <v>130</v>
      </c>
      <c r="G24" s="2">
        <f t="shared" ref="G24" si="1">F24/((E24*617.96)+36.04) * 1000000</f>
        <v>4.2073920151354756E-2</v>
      </c>
      <c r="H24" s="2" cm="1">
        <f t="array" ref="H24">_xlfn.IFS(Table1[[#This Row],[fmol/ul]]=0,0,$J$5/Table1[[#This Row],[fmol/ul]]&lt;0.5,0.5,$J$5/Table1[[#This Row],[fmol/ul]]&gt;9,9,  TRUE, $J$5/Table1[[#This Row],[fmol/ul]])</f>
        <v>0.95070770339692301</v>
      </c>
      <c r="I24" s="2">
        <f>IF(Table1[[#This Row],[ul plasmid]]=0,0,9-Table1[[#This Row],[ul plasmid]])</f>
        <v>8.0492922966030775</v>
      </c>
      <c r="J24" s="9" t="s">
        <v>128</v>
      </c>
      <c r="K24" s="9" t="str">
        <f>_xlfn.XLOOKUP(Table1[[#This Row],[barcode]],Table2[name],Table2[well],"")</f>
        <v>H02</v>
      </c>
    </row>
    <row r="25" spans="2:11" x14ac:dyDescent="0.2">
      <c r="B25" s="2" t="s">
        <v>129</v>
      </c>
      <c r="C25" t="s">
        <v>349</v>
      </c>
      <c r="D25" t="s">
        <v>226</v>
      </c>
      <c r="E25">
        <v>5000000</v>
      </c>
      <c r="F25">
        <v>167</v>
      </c>
      <c r="G25" s="2">
        <f t="shared" ref="G25:G38" si="2">F25/((E25*617.96)+36.04) * 1000000</f>
        <v>5.4048805117509563E-2</v>
      </c>
      <c r="H25" s="2" cm="1">
        <f t="array" ref="H25">_xlfn.IFS(Table1[[#This Row],[fmol/ul]]=0,0,$J$5/Table1[[#This Row],[fmol/ul]]&lt;0.5,0.5,$J$5/Table1[[#This Row],[fmol/ul]]&gt;9,9,  TRUE, $J$5/Table1[[#This Row],[fmol/ul]])</f>
        <v>0.74007186491976051</v>
      </c>
      <c r="I25" s="2">
        <f>IF(Table1[[#This Row],[ul plasmid]]=0,0,9-Table1[[#This Row],[ul plasmid]])</f>
        <v>8.2599281350802389</v>
      </c>
      <c r="J25" s="9" t="s">
        <v>129</v>
      </c>
      <c r="K25" s="9" t="str">
        <f>_xlfn.XLOOKUP(Table1[[#This Row],[barcode]],Table2[name],Table2[well],"")</f>
        <v>A03</v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Row],[fmol/ul]]&gt;9,9,  TRUE, $J$5/Table1[[#This Row],[fmol/ul]])</f>
        <v>0</v>
      </c>
      <c r="I26" s="2">
        <f>IF(Table1[[#This Row],[ul plasmid]]=0,0,9-Table1[[#This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Row],[fmol/ul]]&gt;9,9,  TRUE, $J$5/Table1[[#This Row],[fmol/ul]])</f>
        <v>0</v>
      </c>
      <c r="I27" s="2">
        <f>IF(Table1[[#This Row],[ul plasmid]]=0,0,9-Table1[[#This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Row],[fmol/ul]]&gt;9,9,  TRUE, $J$5/Table1[[#This Row],[fmol/ul]])</f>
        <v>0</v>
      </c>
      <c r="I28" s="2">
        <f>IF(Table1[[#This Row],[ul plasmid]]=0,0,9-Table1[[#This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Row],[fmol/ul]]&gt;9,9,  TRUE, $J$5/Table1[[#This Row],[fmol/ul]])</f>
        <v>0</v>
      </c>
      <c r="I29" s="2">
        <f>IF(Table1[[#This Row],[ul plasmid]]=0,0,9-Table1[[#This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Row],[fmol/ul]]&gt;9,9,  TRUE, $J$5/Table1[[#This Row],[fmol/ul]])</f>
        <v>0</v>
      </c>
      <c r="I30" s="2">
        <f>IF(Table1[[#This Row],[ul plasmid]]=0,0,9-Table1[[#This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Row],[fmol/ul]]&gt;9,9,  TRUE, $J$5/Table1[[#This Row],[fmol/ul]])</f>
        <v>0</v>
      </c>
      <c r="I31" s="2">
        <f>IF(Table1[[#This Row],[ul plasmid]]=0,0,9-Table1[[#This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Row],[fmol/ul]]&gt;9,9,  TRUE, $J$5/Table1[[#This Row],[fmol/ul]])</f>
        <v>0</v>
      </c>
      <c r="I32" s="2">
        <f>IF(Table1[[#This Row],[ul plasmid]]=0,0,9-Table1[[#This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Row],[fmol/ul]]&gt;9,9,  TRUE, $J$5/Table1[[#This Row],[fmol/ul]])</f>
        <v>0</v>
      </c>
      <c r="I33" s="2">
        <f>IF(Table1[[#This Row],[ul plasmid]]=0,0,9-Table1[[#This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Row],[fmol/ul]]&gt;9,9,  TRUE, $J$5/Table1[[#This Row],[fmol/ul]])</f>
        <v>0</v>
      </c>
      <c r="I34" s="2">
        <f>IF(Table1[[#This Row],[ul plasmid]]=0,0,9-Table1[[#This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Row],[fmol/ul]]&gt;9,9,  TRUE, $J$5/Table1[[#This Row],[fmol/ul]])</f>
        <v>0</v>
      </c>
      <c r="I35" s="2">
        <f>IF(Table1[[#This Row],[ul plasmid]]=0,0,9-Table1[[#This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Row],[fmol/ul]]&gt;9,9,  TRUE, $J$5/Table1[[#This Row],[fmol/ul]])</f>
        <v>0</v>
      </c>
      <c r="I36" s="2">
        <f>IF(Table1[[#This Row],[ul plasmid]]=0,0,9-Table1[[#This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Row],[fmol/ul]]&gt;9,9,  TRUE, $J$5/Table1[[#This Row],[fmol/ul]])</f>
        <v>0</v>
      </c>
      <c r="I37" s="2">
        <f>IF(Table1[[#This Row],[ul plasmid]]=0,0,9-Table1[[#This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Row],[fmol/ul]]&gt;9,9,  TRUE, $J$5/Table1[[#This Row],[fmol/ul]])</f>
        <v>0</v>
      </c>
      <c r="I38" s="2">
        <f>IF(Table1[[#This Row],[ul plasmid]]=0,0,9-Table1[[#This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Row],[fmol/ul]]&gt;9,9,  TRUE, $J$5/Table1[[#This Row],[fmol/ul]])</f>
        <v>0</v>
      </c>
      <c r="I39" s="2">
        <f>IF(Table1[[#This Row],[ul plasmid]]=0,0,9-Table1[[#This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Row],[fmol/ul]]&gt;9,9,  TRUE, $J$5/Table1[[#This Row],[fmol/ul]])</f>
        <v>0</v>
      </c>
      <c r="I40" s="2">
        <f>IF(Table1[[#This Row],[ul plasmid]]=0,0,9-Table1[[#This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Row],[fmol/ul]]&gt;9,9,  TRUE, $J$5/Table1[[#This Row],[fmol/ul]])</f>
        <v>0</v>
      </c>
      <c r="I41" s="2">
        <f>IF(Table1[[#This Row],[ul plasmid]]=0,0,9-Table1[[#This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Row],[fmol/ul]]&gt;9,9,  TRUE, $J$5/Table1[[#This Row],[fmol/ul]])</f>
        <v>0</v>
      </c>
      <c r="I42" s="2">
        <f>IF(Table1[[#This Row],[ul plasmid]]=0,0,9-Table1[[#This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Row],[fmol/ul]]&gt;9,9,  TRUE, $J$5/Table1[[#This Row],[fmol/ul]])</f>
        <v>0</v>
      </c>
      <c r="I43" s="2">
        <f>IF(Table1[[#This Row],[ul plasmid]]=0,0,9-Table1[[#This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Row],[fmol/ul]]&gt;9,9,  TRUE, $J$5/Table1[[#This Row],[fmol/ul]])</f>
        <v>0</v>
      </c>
      <c r="I44" s="2">
        <f>IF(Table1[[#This Row],[ul plasmid]]=0,0,9-Table1[[#This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Row],[fmol/ul]]&gt;9,9,  TRUE, $J$5/Table1[[#This Row],[fmol/ul]])</f>
        <v>0</v>
      </c>
      <c r="I45" s="2">
        <f>IF(Table1[[#This Row],[ul plasmid]]=0,0,9-Table1[[#This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Row],[fmol/ul]]&gt;9,9,  TRUE, $J$5/Table1[[#This Row],[fmol/ul]])</f>
        <v>0</v>
      </c>
      <c r="I46" s="2">
        <f>IF(Table1[[#This Row],[ul plasmid]]=0,0,9-Table1[[#This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Row],[fmol/ul]]&gt;9,9,  TRUE, $J$5/Table1[[#This Row],[fmol/ul]])</f>
        <v>0</v>
      </c>
      <c r="I47" s="2">
        <f>IF(Table1[[#This Row],[ul plasmid]]=0,0,9-Table1[[#This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Row],[fmol/ul]]&gt;9,9,  TRUE, $J$5/Table1[[#This Row],[fmol/ul]])</f>
        <v>0</v>
      </c>
      <c r="I48" s="2">
        <f>IF(Table1[[#This Row],[ul plasmid]]=0,0,9-Table1[[#This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Row],[fmol/ul]]&gt;9,9,  TRUE, $J$5/Table1[[#This Row],[fmol/ul]])</f>
        <v>0</v>
      </c>
      <c r="I49" s="2">
        <f>IF(Table1[[#This Row],[ul plasmid]]=0,0,9-Table1[[#This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Row],[fmol/ul]]&gt;9,9,  TRUE, $J$5/Table1[[#This Row],[fmol/ul]])</f>
        <v>0</v>
      </c>
      <c r="I50" s="2">
        <f>IF(Table1[[#This Row],[ul plasmid]]=0,0,9-Table1[[#This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Row],[fmol/ul]]&gt;9,9,  TRUE, $J$5/Table1[[#This Row],[fmol/ul]])</f>
        <v>0</v>
      </c>
      <c r="I51" s="2">
        <f>IF(Table1[[#This Row],[ul plasmid]]=0,0,9-Table1[[#This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Row],[fmol/ul]]&gt;9,9,  TRUE, $J$5/Table1[[#This Row],[fmol/ul]])</f>
        <v>0</v>
      </c>
      <c r="I52" s="2">
        <f>IF(Table1[[#This Row],[ul plasmid]]=0,0,9-Table1[[#This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Row],[fmol/ul]]&gt;9,9,  TRUE, $J$5/Table1[[#This Row],[fmol/ul]])</f>
        <v>0</v>
      </c>
      <c r="I53" s="2">
        <f>IF(Table1[[#This Row],[ul plasmid]]=0,0,9-Table1[[#This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Row],[fmol/ul]]&gt;9,9,  TRUE, $J$5/Table1[[#This Row],[fmol/ul]])</f>
        <v>0</v>
      </c>
      <c r="I54" s="2">
        <f>IF(Table1[[#This Row],[ul plasmid]]=0,0,9-Table1[[#This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Row],[fmol/ul]]&gt;9,9,  TRUE, $J$5/Table1[[#This Row],[fmol/ul]])</f>
        <v>0</v>
      </c>
      <c r="I55" s="2">
        <f>IF(Table1[[#This Row],[ul plasmid]]=0,0,9-Table1[[#This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Row],[fmol/ul]]&gt;9,9,  TRUE, $J$5/Table1[[#This Row],[fmol/ul]])</f>
        <v>0</v>
      </c>
      <c r="I56" s="2">
        <f>IF(Table1[[#This Row],[ul plasmid]]=0,0,9-Table1[[#This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Row],[fmol/ul]]&gt;9,9,  TRUE, $J$5/Table1[[#This Row],[fmol/ul]])</f>
        <v>0</v>
      </c>
      <c r="I57" s="2">
        <f>IF(Table1[[#This Row],[ul plasmid]]=0,0,9-Table1[[#This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Row],[fmol/ul]]&gt;9,9,  TRUE, $J$5/Table1[[#This Row],[fmol/ul]])</f>
        <v>0</v>
      </c>
      <c r="I58" s="2">
        <f>IF(Table1[[#This Row],[ul plasmid]]=0,0,9-Table1[[#This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Row],[fmol/ul]]&gt;9,9,  TRUE, $J$5/Table1[[#This Row],[fmol/ul]])</f>
        <v>0</v>
      </c>
      <c r="I59" s="2">
        <f>IF(Table1[[#This Row],[ul plasmid]]=0,0,9-Table1[[#This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Row],[fmol/ul]]&gt;9,9,  TRUE, $J$5/Table1[[#This Row],[fmol/ul]])</f>
        <v>0</v>
      </c>
      <c r="I60" s="2">
        <f>IF(Table1[[#This Row],[ul plasmid]]=0,0,9-Table1[[#This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Row],[fmol/ul]]&gt;9,9,  TRUE, $J$5/Table1[[#This Row],[fmol/ul]])</f>
        <v>0</v>
      </c>
      <c r="I61" s="2">
        <f>IF(Table1[[#This Row],[ul plasmid]]=0,0,9-Table1[[#This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Row],[fmol/ul]]&gt;9,9,  TRUE, $J$5/Table1[[#This Row],[fmol/ul]])</f>
        <v>0</v>
      </c>
      <c r="I62" s="2">
        <f>IF(Table1[[#This Row],[ul plasmid]]=0,0,9-Table1[[#This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Row],[fmol/ul]]&gt;9,9,  TRUE, $J$5/Table1[[#This Row],[fmol/ul]])</f>
        <v>0</v>
      </c>
      <c r="I63" s="2">
        <f>IF(Table1[[#This Row],[ul plasmid]]=0,0,9-Table1[[#This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Row],[fmol/ul]]&gt;9,9,  TRUE, $J$5/Table1[[#This Row],[fmol/ul]])</f>
        <v>0</v>
      </c>
      <c r="I64" s="2">
        <f>IF(Table1[[#This Row],[ul plasmid]]=0,0,9-Table1[[#This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Row],[fmol/ul]]&gt;9,9,  TRUE, $J$5/Table1[[#This Row],[fmol/ul]])</f>
        <v>0</v>
      </c>
      <c r="I65" s="2">
        <f>IF(Table1[[#This Row],[ul plasmid]]=0,0,9-Table1[[#This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Row],[fmol/ul]]&gt;9,9,  TRUE, $J$5/Table1[[#This Row],[fmol/ul]])</f>
        <v>0</v>
      </c>
      <c r="I66" s="2">
        <f>IF(Table1[[#This Row],[ul plasmid]]=0,0,9-Table1[[#This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Row],[fmol/ul]]&gt;9,9,  TRUE, $J$5/Table1[[#This Row],[fmol/ul]])</f>
        <v>0</v>
      </c>
      <c r="I67" s="2">
        <f>IF(Table1[[#This Row],[ul plasmid]]=0,0,9-Table1[[#This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Row],[fmol/ul]]&gt;9,9,  TRUE, $J$5/Table1[[#This Row],[fmol/ul]])</f>
        <v>0</v>
      </c>
      <c r="I68" s="2">
        <f>IF(Table1[[#This Row],[ul plasmid]]=0,0,9-Table1[[#This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Row],[fmol/ul]]&gt;9,9,  TRUE, $J$5/Table1[[#This Row],[fmol/ul]])</f>
        <v>0</v>
      </c>
      <c r="I69" s="2">
        <f>IF(Table1[[#This Row],[ul plasmid]]=0,0,9-Table1[[#This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Row],[fmol/ul]]&gt;9,9,  TRUE, $J$5/Table1[[#This Row],[fmol/ul]])</f>
        <v>0</v>
      </c>
      <c r="I70" s="2">
        <f>IF(Table1[[#This Row],[ul plasmid]]=0,0,9-Table1[[#This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Row],[fmol/ul]]&gt;9,9,  TRUE, $J$5/Table1[[#This Row],[fmol/ul]])</f>
        <v>0</v>
      </c>
      <c r="I71" s="2">
        <f>IF(Table1[[#This Row],[ul plasmid]]=0,0,9-Table1[[#This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Row],[fmol/ul]]&gt;9,9,  TRUE, $J$5/Table1[[#This Row],[fmol/ul]])</f>
        <v>0</v>
      </c>
      <c r="I72" s="2">
        <f>IF(Table1[[#This Row],[ul plasmid]]=0,0,9-Table1[[#This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Row],[fmol/ul]]&gt;9,9,  TRUE, $J$5/Table1[[#This Row],[fmol/ul]])</f>
        <v>0</v>
      </c>
      <c r="I73" s="2">
        <f>IF(Table1[[#This Row],[ul plasmid]]=0,0,9-Table1[[#This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Row],[fmol/ul]]&gt;9,9,  TRUE, $J$5/Table1[[#This Row],[fmol/ul]])</f>
        <v>0</v>
      </c>
      <c r="I74" s="2">
        <f>IF(Table1[[#This Row],[ul plasmid]]=0,0,9-Table1[[#This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Row],[fmol/ul]]&gt;9,9,  TRUE, $J$5/Table1[[#This Row],[fmol/ul]])</f>
        <v>0</v>
      </c>
      <c r="I75" s="2">
        <f>IF(Table1[[#This Row],[ul plasmid]]=0,0,9-Table1[[#This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Row],[fmol/ul]]&gt;9,9,  TRUE, $J$5/Table1[[#This Row],[fmol/ul]])</f>
        <v>0</v>
      </c>
      <c r="I76" s="2">
        <f>IF(Table1[[#This Row],[ul plasmid]]=0,0,9-Table1[[#This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Row],[fmol/ul]]&gt;9,9,  TRUE, $J$5/Table1[[#This Row],[fmol/ul]])</f>
        <v>0</v>
      </c>
      <c r="I77" s="2">
        <f>IF(Table1[[#This Row],[ul plasmid]]=0,0,9-Table1[[#This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Row],[fmol/ul]]&gt;9,9,  TRUE, $J$5/Table1[[#This Row],[fmol/ul]])</f>
        <v>0</v>
      </c>
      <c r="I78" s="2">
        <f>IF(Table1[[#This Row],[ul plasmid]]=0,0,9-Table1[[#This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Row],[fmol/ul]]&gt;9,9,  TRUE, $J$5/Table1[[#This Row],[fmol/ul]])</f>
        <v>0</v>
      </c>
      <c r="I79" s="2">
        <f>IF(Table1[[#This Row],[ul plasmid]]=0,0,9-Table1[[#This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Row],[fmol/ul]]&gt;9,9,  TRUE, $J$5/Table1[[#This Row],[fmol/ul]])</f>
        <v>0</v>
      </c>
      <c r="I80" s="2">
        <f>IF(Table1[[#This Row],[ul plasmid]]=0,0,9-Table1[[#This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Row],[fmol/ul]]&gt;9,9,  TRUE, $J$5/Table1[[#This Row],[fmol/ul]])</f>
        <v>0</v>
      </c>
      <c r="I81" s="2">
        <f>IF(Table1[[#This Row],[ul plasmid]]=0,0,9-Table1[[#This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Row],[fmol/ul]]&gt;9,9,  TRUE, $J$5/Table1[[#This Row],[fmol/ul]])</f>
        <v>0</v>
      </c>
      <c r="I82" s="2">
        <f>IF(Table1[[#This Row],[ul plasmid]]=0,0,9-Table1[[#This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Row],[fmol/ul]]&gt;9,9,  TRUE, $J$5/Table1[[#This Row],[fmol/ul]])</f>
        <v>0</v>
      </c>
      <c r="I83" s="2">
        <f>IF(Table1[[#This Row],[ul plasmid]]=0,0,9-Table1[[#This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Row],[fmol/ul]]&gt;9,9,  TRUE, $J$5/Table1[[#This Row],[fmol/ul]])</f>
        <v>0</v>
      </c>
      <c r="I84" s="2">
        <f>IF(Table1[[#This Row],[ul plasmid]]=0,0,9-Table1[[#This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Row],[fmol/ul]]&gt;9,9,  TRUE, $J$5/Table1[[#This Row],[fmol/ul]])</f>
        <v>0</v>
      </c>
      <c r="I85" s="2">
        <f>IF(Table1[[#This Row],[ul plasmid]]=0,0,9-Table1[[#This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Row],[fmol/ul]]&gt;9,9,  TRUE, $J$5/Table1[[#This Row],[fmol/ul]])</f>
        <v>0</v>
      </c>
      <c r="I86" s="2">
        <f>IF(Table1[[#This Row],[ul plasmid]]=0,0,9-Table1[[#This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Row],[fmol/ul]]&gt;9,9,  TRUE, $J$5/Table1[[#This Row],[fmol/ul]])</f>
        <v>0</v>
      </c>
      <c r="I87" s="2">
        <f>IF(Table1[[#This Row],[ul plasmid]]=0,0,9-Table1[[#This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Row],[fmol/ul]]&gt;9,9,  TRUE, $J$5/Table1[[#This Row],[fmol/ul]])</f>
        <v>0</v>
      </c>
      <c r="I88" s="2">
        <f>IF(Table1[[#This Row],[ul plasmid]]=0,0,9-Table1[[#This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Row],[fmol/ul]]&gt;9,9,  TRUE, $J$5/Table1[[#This Row],[fmol/ul]])</f>
        <v>0</v>
      </c>
      <c r="I89" s="2">
        <f>IF(Table1[[#This Row],[ul plasmid]]=0,0,9-Table1[[#This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Row],[fmol/ul]]&gt;9,9,  TRUE, $J$5/Table1[[#This Row],[fmol/ul]])</f>
        <v>0</v>
      </c>
      <c r="I90" s="2">
        <f>IF(Table1[[#This Row],[ul plasmid]]=0,0,9-Table1[[#This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Row],[fmol/ul]]&gt;9,9,  TRUE, $J$5/Table1[[#This Row],[fmol/ul]])</f>
        <v>0</v>
      </c>
      <c r="I91" s="2">
        <f>IF(Table1[[#This Row],[ul plasmid]]=0,0,9-Table1[[#This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Row],[fmol/ul]]&gt;9,9,  TRUE, $J$5/Table1[[#This Row],[fmol/ul]])</f>
        <v>0</v>
      </c>
      <c r="I92" s="2">
        <f>IF(Table1[[#This Row],[ul plasmid]]=0,0,9-Table1[[#This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Row],[fmol/ul]]&gt;9,9,  TRUE, $J$5/Table1[[#This Row],[fmol/ul]])</f>
        <v>0</v>
      </c>
      <c r="I93" s="2">
        <f>IF(Table1[[#This Row],[ul plasmid]]=0,0,9-Table1[[#This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Row],[fmol/ul]]&gt;9,9,  TRUE, $J$5/Table1[[#This Row],[fmol/ul]])</f>
        <v>0</v>
      </c>
      <c r="I94" s="2">
        <f>IF(Table1[[#This Row],[ul plasmid]]=0,0,9-Table1[[#This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Row],[fmol/ul]]&gt;9,9,  TRUE, $J$5/Table1[[#This Row],[fmol/ul]])</f>
        <v>0</v>
      </c>
      <c r="I95" s="2">
        <f>IF(Table1[[#This Row],[ul plasmid]]=0,0,9-Table1[[#This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Row],[fmol/ul]]&gt;9,9,  TRUE, $J$5/Table1[[#This Row],[fmol/ul]])</f>
        <v>0</v>
      </c>
      <c r="I96" s="2">
        <f>IF(Table1[[#This Row],[ul plasmid]]=0,0,9-Table1[[#This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Row],[fmol/ul]]&gt;9,9,  TRUE, $J$5/Table1[[#This Row],[fmol/ul]])</f>
        <v>0</v>
      </c>
      <c r="I97" s="2">
        <f>IF(Table1[[#This Row],[ul plasmid]]=0,0,9-Table1[[#This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Row],[fmol/ul]]&gt;9,9,  TRUE, $J$5/Table1[[#This Row],[fmol/ul]])</f>
        <v>0</v>
      </c>
      <c r="I98" s="2">
        <f>IF(Table1[[#This Row],[ul plasmid]]=0,0,9-Table1[[#This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Row],[fmol/ul]]&gt;9,9,  TRUE, $J$5/Table1[[#This Row],[fmol/ul]])</f>
        <v>0</v>
      </c>
      <c r="I99" s="2">
        <f>IF(Table1[[#This Row],[ul plasmid]]=0,0,9-Table1[[#This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Row],[fmol/ul]]&gt;9,9,  TRUE, $J$5/Table1[[#This Row],[fmol/ul]])</f>
        <v>0</v>
      </c>
      <c r="I100" s="2">
        <f>IF(Table1[[#This Row],[ul plasmid]]=0,0,9-Table1[[#This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Row],[fmol/ul]]&gt;9,9,  TRUE, $J$5/Table1[[#This Row],[fmol/ul]])</f>
        <v>0</v>
      </c>
      <c r="I101" s="2">
        <f>IF(Table1[[#This Row],[ul plasmid]]=0,0,9-Table1[[#This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Row],[fmol/ul]]&gt;9,9,  TRUE, $J$5/Table1[[#This Row],[fmol/ul]])</f>
        <v>0</v>
      </c>
      <c r="I102" s="2">
        <f>IF(Table1[[#This Row],[ul plasmid]]=0,0,9-Table1[[#This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Row],[fmol/ul]]&gt;9,9,  TRUE, $J$5/Table1[[#This Row],[fmol/ul]])</f>
        <v>0</v>
      </c>
      <c r="I103" s="2">
        <f>IF(Table1[[#This Row],[ul plasmid]]=0,0,9-Table1[[#This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Row],[fmol/ul]]&gt;9,9,  TRUE, $J$5/Table1[[#This Row],[fmol/ul]])</f>
        <v>0</v>
      </c>
      <c r="I104" s="2">
        <f>IF(Table1[[#This Row],[ul plasmid]]=0,0,9-Table1[[#This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52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H19" sqref="H19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>A01</v>
      </c>
      <c r="B2" s="8" t="s">
        <v>113</v>
      </c>
      <c r="C2" s="9">
        <f>main!H9</f>
        <v>8.8280001029714281</v>
      </c>
      <c r="D2" s="8" t="str">
        <f>IF(C2=0, "", "A01")</f>
        <v>A01</v>
      </c>
      <c r="E2" s="8" t="s">
        <v>113</v>
      </c>
      <c r="F2" s="9">
        <f>main!I9</f>
        <v>0.17199989702857188</v>
      </c>
      <c r="G2" s="8" t="str">
        <f>_xlfn.XLOOKUP(main!D9,Table2[name],Table2[well],"")</f>
        <v>A01</v>
      </c>
      <c r="H2" s="8" t="s">
        <v>113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114</v>
      </c>
      <c r="C3" s="9">
        <f>main!H10</f>
        <v>1.5258271782913582</v>
      </c>
      <c r="D3" s="8" t="str">
        <f t="shared" ref="D3:D66" si="0">IF(C3=0, "", "A01")</f>
        <v>A01</v>
      </c>
      <c r="E3" s="8" t="s">
        <v>114</v>
      </c>
      <c r="F3" s="9">
        <f>main!I10</f>
        <v>7.4741728217086418</v>
      </c>
      <c r="G3" s="8" t="str">
        <f>_xlfn.XLOOKUP(main!D10,Table2[name],Table2[well],"")</f>
        <v>B01</v>
      </c>
      <c r="H3" s="8" t="s">
        <v>114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115</v>
      </c>
      <c r="C4" s="9">
        <f>main!H11</f>
        <v>3.0898000360400002</v>
      </c>
      <c r="D4" s="8" t="str">
        <f t="shared" si="0"/>
        <v>A01</v>
      </c>
      <c r="E4" s="8" t="s">
        <v>115</v>
      </c>
      <c r="F4" s="9">
        <f>main!I11</f>
        <v>5.9101999639600002</v>
      </c>
      <c r="G4" s="8" t="str">
        <f>_xlfn.XLOOKUP(main!D11,Table2[name],Table2[well],"")</f>
        <v>C01</v>
      </c>
      <c r="H4" s="8" t="s">
        <v>115</v>
      </c>
      <c r="I4" s="8">
        <f t="shared" si="1"/>
        <v>1</v>
      </c>
    </row>
    <row r="5" spans="1:9" x14ac:dyDescent="0.2">
      <c r="A5" s="9" t="str">
        <f>TEXT(main!B12, "")</f>
        <v>D01</v>
      </c>
      <c r="B5" s="8" t="s">
        <v>116</v>
      </c>
      <c r="C5" s="9">
        <f>main!H12</f>
        <v>5.6178182473454541</v>
      </c>
      <c r="D5" s="8" t="str">
        <f t="shared" si="0"/>
        <v>A01</v>
      </c>
      <c r="E5" s="8" t="s">
        <v>116</v>
      </c>
      <c r="F5" s="9">
        <f>main!I12</f>
        <v>3.3821817526545459</v>
      </c>
      <c r="G5" s="8" t="str">
        <f>_xlfn.XLOOKUP(main!D12,Table2[name],Table2[well],"")</f>
        <v>D01</v>
      </c>
      <c r="H5" s="8" t="s">
        <v>116</v>
      </c>
      <c r="I5" s="8">
        <f t="shared" si="1"/>
        <v>1</v>
      </c>
    </row>
    <row r="6" spans="1:9" x14ac:dyDescent="0.2">
      <c r="A6" s="9" t="str">
        <f>TEXT(main!B13, "")</f>
        <v>E01</v>
      </c>
      <c r="B6" s="8" t="s">
        <v>117</v>
      </c>
      <c r="C6" s="9">
        <f>main!H13</f>
        <v>0.5</v>
      </c>
      <c r="D6" s="8" t="str">
        <f t="shared" si="0"/>
        <v>A01</v>
      </c>
      <c r="E6" s="8" t="s">
        <v>117</v>
      </c>
      <c r="F6" s="9">
        <f>main!I13</f>
        <v>8.5</v>
      </c>
      <c r="G6" s="8" t="str">
        <f>_xlfn.XLOOKUP(main!D13,Table2[name],Table2[well],"")</f>
        <v>E01</v>
      </c>
      <c r="H6" s="8" t="s">
        <v>117</v>
      </c>
      <c r="I6" s="8">
        <f t="shared" si="1"/>
        <v>1</v>
      </c>
    </row>
    <row r="7" spans="1:9" x14ac:dyDescent="0.2">
      <c r="A7" s="9" t="str">
        <f>TEXT(main!B14, "")</f>
        <v>F01</v>
      </c>
      <c r="B7" s="8" t="s">
        <v>118</v>
      </c>
      <c r="C7" s="9">
        <f>main!H14</f>
        <v>0.5721851918592592</v>
      </c>
      <c r="D7" s="8" t="str">
        <f t="shared" si="0"/>
        <v>A01</v>
      </c>
      <c r="E7" s="8" t="s">
        <v>118</v>
      </c>
      <c r="F7" s="9">
        <f>main!I14</f>
        <v>8.4278148081407416</v>
      </c>
      <c r="G7" s="8" t="str">
        <f>_xlfn.XLOOKUP(main!D14,Table2[name],Table2[well],"")</f>
        <v>F01</v>
      </c>
      <c r="H7" s="8" t="s">
        <v>118</v>
      </c>
      <c r="I7" s="8">
        <f t="shared" si="1"/>
        <v>1</v>
      </c>
    </row>
    <row r="8" spans="1:9" x14ac:dyDescent="0.2">
      <c r="A8" s="9" t="str">
        <f>TEXT(main!B15, "")</f>
        <v>G01</v>
      </c>
      <c r="B8" s="8" t="s">
        <v>119</v>
      </c>
      <c r="C8" s="9">
        <f>main!H15</f>
        <v>1.9934193780903229</v>
      </c>
      <c r="D8" s="8" t="str">
        <f t="shared" si="0"/>
        <v>A01</v>
      </c>
      <c r="E8" s="8" t="s">
        <v>119</v>
      </c>
      <c r="F8" s="9">
        <f>main!I15</f>
        <v>7.0065806219096771</v>
      </c>
      <c r="G8" s="8" t="str">
        <f>_xlfn.XLOOKUP(main!D15,Table2[name],Table2[well],"")</f>
        <v>G01</v>
      </c>
      <c r="H8" s="8" t="s">
        <v>119</v>
      </c>
      <c r="I8" s="8">
        <f t="shared" si="1"/>
        <v>1</v>
      </c>
    </row>
    <row r="9" spans="1:9" x14ac:dyDescent="0.2">
      <c r="A9" s="9" t="str">
        <f>TEXT(main!B16, "")</f>
        <v>H01</v>
      </c>
      <c r="B9" s="8" t="s">
        <v>120</v>
      </c>
      <c r="C9" s="9">
        <f>main!H16</f>
        <v>1.6478933525546666</v>
      </c>
      <c r="D9" s="8" t="str">
        <f t="shared" si="0"/>
        <v>A01</v>
      </c>
      <c r="E9" s="8" t="s">
        <v>120</v>
      </c>
      <c r="F9" s="9">
        <f>main!I16</f>
        <v>7.3521066474453338</v>
      </c>
      <c r="G9" s="8" t="str">
        <f>_xlfn.XLOOKUP(main!D16,Table2[name],Table2[well],"")</f>
        <v>H01</v>
      </c>
      <c r="H9" s="8" t="s">
        <v>120</v>
      </c>
      <c r="I9" s="8">
        <f t="shared" si="1"/>
        <v>1</v>
      </c>
    </row>
    <row r="10" spans="1:9" x14ac:dyDescent="0.2">
      <c r="A10" s="9" t="str">
        <f>TEXT(main!B17, "")</f>
        <v>A02</v>
      </c>
      <c r="B10" s="8" t="s">
        <v>121</v>
      </c>
      <c r="C10" s="9">
        <f>main!H17</f>
        <v>1.5072195297756097</v>
      </c>
      <c r="D10" s="8" t="str">
        <f t="shared" si="0"/>
        <v>A01</v>
      </c>
      <c r="E10" s="8" t="s">
        <v>121</v>
      </c>
      <c r="F10" s="9">
        <f>main!I17</f>
        <v>7.4927804702243908</v>
      </c>
      <c r="G10" s="8" t="str">
        <f>_xlfn.XLOOKUP(main!D17,Table2[name],Table2[well],"")</f>
        <v>A02</v>
      </c>
      <c r="H10" s="8" t="s">
        <v>121</v>
      </c>
      <c r="I10" s="8">
        <f t="shared" si="1"/>
        <v>1</v>
      </c>
    </row>
    <row r="11" spans="1:9" x14ac:dyDescent="0.2">
      <c r="A11" s="9" t="str">
        <f>TEXT(main!B18, "")</f>
        <v>B02</v>
      </c>
      <c r="B11" s="8" t="s">
        <v>122</v>
      </c>
      <c r="C11" s="9">
        <f>main!H18</f>
        <v>3.0898000360400002</v>
      </c>
      <c r="D11" s="8" t="str">
        <f t="shared" si="0"/>
        <v>A01</v>
      </c>
      <c r="E11" s="8" t="s">
        <v>122</v>
      </c>
      <c r="F11" s="9">
        <f>main!I18</f>
        <v>5.9101999639600002</v>
      </c>
      <c r="G11" s="8" t="str">
        <f>_xlfn.XLOOKUP(main!D18,Table2[name],Table2[well],"")</f>
        <v>B02</v>
      </c>
      <c r="H11" s="8" t="s">
        <v>122</v>
      </c>
      <c r="I11" s="8">
        <f t="shared" si="1"/>
        <v>1</v>
      </c>
    </row>
    <row r="12" spans="1:9" x14ac:dyDescent="0.2">
      <c r="A12" s="9" t="str">
        <f>TEXT(main!B19, "")</f>
        <v>C02</v>
      </c>
      <c r="B12" s="8" t="s">
        <v>123</v>
      </c>
      <c r="C12" s="9">
        <f>main!H19</f>
        <v>1.0214214995173554</v>
      </c>
      <c r="D12" s="8" t="str">
        <f t="shared" si="0"/>
        <v>A01</v>
      </c>
      <c r="E12" s="8" t="s">
        <v>123</v>
      </c>
      <c r="F12" s="9">
        <f>main!I19</f>
        <v>7.9785785004826444</v>
      </c>
      <c r="G12" s="8" t="str">
        <f>_xlfn.XLOOKUP(main!D19,Table2[name],Table2[well],"")</f>
        <v>C02</v>
      </c>
      <c r="H12" s="8" t="s">
        <v>123</v>
      </c>
      <c r="I12" s="8">
        <f t="shared" si="1"/>
        <v>1</v>
      </c>
    </row>
    <row r="13" spans="1:9" x14ac:dyDescent="0.2">
      <c r="A13" s="9" t="str">
        <f>TEXT(main!B20, "")</f>
        <v>D02</v>
      </c>
      <c r="B13" s="8" t="s">
        <v>124</v>
      </c>
      <c r="C13" s="9">
        <f>main!H20</f>
        <v>0.87653901731631212</v>
      </c>
      <c r="D13" s="8" t="str">
        <f t="shared" si="0"/>
        <v>A01</v>
      </c>
      <c r="E13" s="8" t="s">
        <v>124</v>
      </c>
      <c r="F13" s="9">
        <f>main!I20</f>
        <v>8.1234609826836888</v>
      </c>
      <c r="G13" s="8" t="str">
        <f>_xlfn.XLOOKUP(main!D20,Table2[name],Table2[well],"")</f>
        <v>D02</v>
      </c>
      <c r="H13" s="8" t="s">
        <v>124</v>
      </c>
      <c r="I13" s="8">
        <f t="shared" si="1"/>
        <v>1</v>
      </c>
    </row>
    <row r="14" spans="1:9" x14ac:dyDescent="0.2">
      <c r="A14" s="9" t="str">
        <f>TEXT(main!B21, "")</f>
        <v>E02</v>
      </c>
      <c r="B14" s="8" t="s">
        <v>125</v>
      </c>
      <c r="C14" s="9">
        <f>main!H21</f>
        <v>0.63707217237938152</v>
      </c>
      <c r="D14" s="8" t="str">
        <f t="shared" si="0"/>
        <v>A01</v>
      </c>
      <c r="E14" s="8" t="s">
        <v>125</v>
      </c>
      <c r="F14" s="9">
        <f>main!I21</f>
        <v>8.3629278276206183</v>
      </c>
      <c r="G14" s="8" t="str">
        <f>_xlfn.XLOOKUP(main!D21,Table2[name],Table2[well],"")</f>
        <v>E02</v>
      </c>
      <c r="H14" s="8" t="s">
        <v>125</v>
      </c>
      <c r="I14" s="8">
        <f t="shared" si="1"/>
        <v>1</v>
      </c>
    </row>
    <row r="15" spans="1:9" x14ac:dyDescent="0.2">
      <c r="A15" s="9" t="str">
        <f>TEXT(main!B22, "")</f>
        <v>F02</v>
      </c>
      <c r="B15" s="8" t="s">
        <v>126</v>
      </c>
      <c r="C15" s="9">
        <f>main!H22</f>
        <v>0.55175000643571426</v>
      </c>
      <c r="D15" s="8" t="str">
        <f t="shared" si="0"/>
        <v>A01</v>
      </c>
      <c r="E15" s="8" t="s">
        <v>126</v>
      </c>
      <c r="F15" s="9">
        <f>main!I22</f>
        <v>8.4482499935642856</v>
      </c>
      <c r="G15" s="8" t="str">
        <f>_xlfn.XLOOKUP(main!D22,Table2[name],Table2[well],"")</f>
        <v>F02</v>
      </c>
      <c r="H15" s="8" t="s">
        <v>126</v>
      </c>
      <c r="I15" s="8">
        <f t="shared" si="1"/>
        <v>1</v>
      </c>
    </row>
    <row r="16" spans="1:9" x14ac:dyDescent="0.2">
      <c r="A16" s="9" t="str">
        <f>TEXT(main!B23, "")</f>
        <v>G02</v>
      </c>
      <c r="B16" s="8" t="s">
        <v>127</v>
      </c>
      <c r="C16" s="9">
        <f>main!H23</f>
        <v>1.2116862886431374</v>
      </c>
      <c r="D16" s="8" t="str">
        <f t="shared" si="0"/>
        <v>A01</v>
      </c>
      <c r="E16" s="8" t="s">
        <v>127</v>
      </c>
      <c r="F16" s="9">
        <f>main!I23</f>
        <v>7.7883137113568628</v>
      </c>
      <c r="G16" s="8" t="str">
        <f>_xlfn.XLOOKUP(main!D23,Table2[name],Table2[well],"")</f>
        <v>G02</v>
      </c>
      <c r="H16" s="8" t="s">
        <v>127</v>
      </c>
      <c r="I16" s="8">
        <f t="shared" si="1"/>
        <v>1</v>
      </c>
    </row>
    <row r="17" spans="1:9" x14ac:dyDescent="0.2">
      <c r="A17" s="9" t="str">
        <f>TEXT(main!B24, "")</f>
        <v>H02</v>
      </c>
      <c r="B17" s="8" t="s">
        <v>128</v>
      </c>
      <c r="C17" s="9">
        <f>main!H24</f>
        <v>0.95070770339692301</v>
      </c>
      <c r="D17" s="8" t="str">
        <f t="shared" si="0"/>
        <v>A01</v>
      </c>
      <c r="E17" s="8" t="s">
        <v>128</v>
      </c>
      <c r="F17" s="9">
        <f>main!I24</f>
        <v>8.0492922966030775</v>
      </c>
      <c r="G17" s="8" t="str">
        <f>_xlfn.XLOOKUP(main!D24,Table2[name],Table2[well],"")</f>
        <v>H02</v>
      </c>
      <c r="H17" s="8" t="s">
        <v>128</v>
      </c>
      <c r="I17" s="8">
        <f t="shared" si="1"/>
        <v>1</v>
      </c>
    </row>
    <row r="18" spans="1:9" x14ac:dyDescent="0.2">
      <c r="A18" s="9" t="str">
        <f>TEXT(main!B25, "")</f>
        <v>A03</v>
      </c>
      <c r="B18" s="8" t="s">
        <v>129</v>
      </c>
      <c r="C18" s="9">
        <f>main!H25</f>
        <v>0.74007186491976051</v>
      </c>
      <c r="D18" s="8" t="str">
        <f t="shared" si="0"/>
        <v>A01</v>
      </c>
      <c r="E18" s="8" t="s">
        <v>129</v>
      </c>
      <c r="F18" s="9">
        <f>main!I25</f>
        <v>8.2599281350802389</v>
      </c>
      <c r="G18" s="8" t="str">
        <f>_xlfn.XLOOKUP(main!D25,Table2[name],Table2[well],"")</f>
        <v>A03</v>
      </c>
      <c r="H18" s="8" t="s">
        <v>129</v>
      </c>
      <c r="I18" s="8">
        <f t="shared" si="1"/>
        <v>1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2022-10-10T12:30:43Z</dcterms:modified>
</cp:coreProperties>
</file>