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50"/>
  </bookViews>
  <sheets>
    <sheet name="langes -filterretweets -filterr" sheetId="1" r:id="rId1"/>
  </sheets>
  <calcPr calcId="144525"/>
</workbook>
</file>

<file path=xl/sharedStrings.xml><?xml version="1.0" encoding="utf-8"?>
<sst xmlns="http://schemas.openxmlformats.org/spreadsheetml/2006/main" count="334" uniqueCount="230">
  <si>
    <t>Date</t>
  </si>
  <si>
    <t>Screen Name</t>
  </si>
  <si>
    <t>Full Name</t>
  </si>
  <si>
    <t>Tweet Text</t>
  </si>
  <si>
    <t>Tweet ID</t>
  </si>
  <si>
    <t>Link(s)</t>
  </si>
  <si>
    <t>Media</t>
  </si>
  <si>
    <t>Location</t>
  </si>
  <si>
    <t>Retweets</t>
  </si>
  <si>
    <t>Favorites</t>
  </si>
  <si>
    <t>App</t>
  </si>
  <si>
    <t>Followers</t>
  </si>
  <si>
    <t>Follows</t>
  </si>
  <si>
    <t>Listed</t>
  </si>
  <si>
    <t>Verfied</t>
  </si>
  <si>
    <t>User Since</t>
  </si>
  <si>
    <t>Bio</t>
  </si>
  <si>
    <t>Website</t>
  </si>
  <si>
    <t>Timezone</t>
  </si>
  <si>
    <t>Profile Image</t>
  </si>
  <si>
    <t>Fernando E. Ulloa Schaefer</t>
  </si>
  <si>
    <t>Un ejemplo real y vívido de la reiterada y generalizada simulación de los poderes y el ostracismo de la ciudadanía. @lydiacachosi</t>
  </si>
  <si>
    <t>https://open.spotify.com/episode/2HDEPUSe9Mfxf9fMcc3xu2?si=4JJCsIgyRAGTnN2GTNY70A&amp;context=spotify%3Ashow%3A1HdBBadfeYYliSuIa06te7</t>
  </si>
  <si>
    <t xml:space="preserve">Saint joseph du Parris </t>
  </si>
  <si>
    <t>Soy Liberal en mi pensamiento, social en mi actuar; Abogado en mi profesión. Transito la época del sometimiento intelectual. ¡Revolución!</t>
  </si>
  <si>
    <t>http://www.csulex.com</t>
  </si>
  <si>
    <t>A.R.T.E.</t>
  </si>
  <si>
    <t>#RevistaESCENARIOS 💜🎤 ELLAS DAN LA NOTA, algo más que un espectáculo. Es la realidad de la mujer en muchos países contada a través del arte, con el alma y la emoción de Cristina del Valle @cristinadlvalle y Lydia Cacho @lydiacachosi  #ArtistasARTE</t>
  </si>
  <si>
    <t>https://editor.editafacil.es/visor/index.aspx?p=FFFFFFFFFBC39217&amp;tp=964#page/34</t>
  </si>
  <si>
    <t>https://pbs.twimg.com/media/Ernpx9XXIAEQExG.jpg</t>
  </si>
  <si>
    <t>España</t>
  </si>
  <si>
    <t>Desde 1983 ARTE es la mayor asociación profesional a nivel estatal agrupando a managers, agentes artisticos y promotores musicales. Más info en www.arte-asoc.es</t>
  </si>
  <si>
    <t>http://www.arte-asoc.es</t>
  </si>
  <si>
    <t>Grupo Sol</t>
  </si>
  <si>
    <t>#EnPortada | AGONIZA EL PRI EN YUCATÁN @PaolaRojas @Denise_Maerker @JavierSolorzano @DeniseDresserG @qtf @lydiacachosi @JoseCardenas1 @AlvaroCueva @carolina_rocha_ @YuririaSierra @karlaiberia @AnaPOrdorica @VILLALVAZO13 @FedericoArreola @julioastillero</t>
  </si>
  <si>
    <t>https://solyucatan.com/agoniza-el-pri-en-yucatan/</t>
  </si>
  <si>
    <t>Chetumal, Quintana Roo</t>
  </si>
  <si>
    <t>El Mejor Periódico del Estado. Información al Instante. Entérate de las #noticias más relevantes de #QuintanaRoo y el mundo, además de reportajes especiales.</t>
  </si>
  <si>
    <t>https://solquintanaroo.com</t>
  </si>
  <si>
    <t>Linaloe Valladares</t>
  </si>
  <si>
    <t>«En cada libreta hay una historia [...] llevando el corazón en la palma de la mano.» @lydiacachosi en "Tsunami 2" RT @Yadita27: Ayer le regalé su primer libretita, para escribir poemas a mi sobrina de 8 añitos, fue bien bonito oírla decir: es mi cuaderno de artista, y sí, sí es 🥺🥺🥺🥺</t>
  </si>
  <si>
    <t>https://twitter.com/yadita27/status/1349023170016247811</t>
  </si>
  <si>
    <t>México</t>
  </si>
  <si>
    <t>“Yo preferiría pensar que, a pesar de tanto horror, hay un fin ético en el universo, que el universo propende al bien.”</t>
  </si>
  <si>
    <t>Red de Mujeres Chingonas</t>
  </si>
  <si>
    <t>¡Feliz cumpleaños a nuestra aliada y amiga de la #RedDeMujeresChingonas @yarithtannos 🎁🎉! @cerrbk @NievesLeticiaG @RocioAragonOax @AzulMontealegre @ObjetivoOaxaca @AristeguiOnline @DeniseDresserG @DeniseMaerker @Adela_Micha @PaolaRojas @Eponiatowska @lydiacachosi #oaxaca</t>
  </si>
  <si>
    <t>https://pbs.twimg.com/media/ErkndLcXEAcoBUV.jpg</t>
  </si>
  <si>
    <t>Mujeres Chingonas</t>
  </si>
  <si>
    <t>ABANDONO DE COMISARÍAS PROVOCA DESPRECIO AL ALCALDE DE UMÁN #Desprecio #AlcaldeDeUmán #FreddyRuzGuzmán @lilafrias @MirtheArjonaM @DiputadosPANYuc @rosaadrianadl @DeniseDresserG @qtf @lydiacachosi @JoseCardenas1 @AlvaroCueva @carolina_rocha_</t>
  </si>
  <si>
    <t>https://solyucatan.com/abandono-de-comisarias-provoca-desprecio-al-alcalde-de-uman/</t>
  </si>
  <si>
    <t>Saboteamos. Pro #BDS</t>
  </si>
  <si>
    <t>Qué vergüenza que Morena abrace como candidatos a gente que presume abiertamente ser amiga de fugitivos, pederastas, corruptos y torturadores (caso @lydiacachosi) como Mario Marín... RT @abel_cuba: #AHORA José Luis Sánchez Solá “El Chelis” @Elchelis se suma a @MorenaEnPuebla, de cara a la elección 2021; pero será a través de una encuesta que se designe si compite o no para algún cargo de elección popular; dice que Mario Marín sigue siendo su amigo @diarioelpopular</t>
  </si>
  <si>
    <t>https://twitter.com/abel_cuba/status/1349088873956200449</t>
  </si>
  <si>
    <t>pic.twitter.com/PcZTFrKmXd</t>
  </si>
  <si>
    <t>Palestina (Resolución 3379)</t>
  </si>
  <si>
    <t>Documentando la guerra global contra el capitalismo, sionismo, satanismo, especismo y toda forma de dominación y opresión. Estridentistas. #BDS. Anti Plandemia.</t>
  </si>
  <si>
    <t>PRÁCTICA INHUMANA EN EL PSIQUIÁTRICO “YUCATÁN”: QUE INTERVENGA CNDH @lydiacachosi @JoseCardenas1 @AlvaroCueva @carolina_rocha_ @YuririaSierra @karlaiberia @AnaPOrdorica @VILLALVAZO13 @FedericoArreola @julioastillero @jairocalixto @beltrandelriomx</t>
  </si>
  <si>
    <t>https://solyucatan.com/practica-inhumana-en-el-psiquiatrico-yucatan-que-intervenga-cndh/</t>
  </si>
  <si>
    <t>Eduardo Cortés</t>
  </si>
  <si>
    <t>Insisto: ojalá que @lydiacachosi exprese su opinión acerca de las denuncias penales por violación contra Félix Salgado Macedonio. Es una experta en el tema y está muy bien informada. RT @Reforma: Diputadas de Morena se unieron para exigir a la dirigencia del partido retirarle la candidatura al Gobierno de Guerrero a Félix Salgado. #RegístrateGratis</t>
  </si>
  <si>
    <t>https://twitter.com/Reforma/status/1349048164205142019
https://reforma.com/0pkCGf</t>
  </si>
  <si>
    <t>EDITORIAL: INDIGNA EL HELICÓPTERO DE VILA @brozoxmiswebs @PedroFerriz @PaolaRojas @Denise_Maerker @JavierSolorzano @DeniseDresserG @qtf @lydiacachosi @JoseCardenas1 @AlvaroCueva @carolina_rocha_ @YuririaSierra @karlaiberia @AnaPOrdorica @VILLALVAZO13</t>
  </si>
  <si>
    <t>https://solyucatan.com/editorial-indigna-el-helicoptero-de-vila/</t>
  </si>
  <si>
    <t>ABOGADOSTWITEROS</t>
  </si>
  <si>
    <t>El Diario #LDtwitter Abogados #fb is out!  Stories via @abogadosenlared @lydiacachosi #lomásvisto #yosoitu</t>
  </si>
  <si>
    <t>http://ldtwitter.com</t>
  </si>
  <si>
    <t>REPUBLICA MEXICANA</t>
  </si>
  <si>
    <t>DE ABOGADOS TWITEROS ESTAN COMPARTIENDO SUS EXPERIENCIAS Y CONOCIMIENTO.... #LDTWITTER</t>
  </si>
  <si>
    <t>http://www.defensores.legal</t>
  </si>
  <si>
    <t>#EnPortada| REPRUEBAN EXPERIMENTOS HUMANOS CON FÁRMACOS EN EL PSIQUIÁTRICO @PedroFerriz @PaolaRojas @Denise_Maerker @JavierSolorzano @DeniseDresserG @qtf @lydiacachosi @JoseCardenas1 @AlvaroCueva @carolina_rocha_ @YuririaSierra @karlaiberia @AnaPOrdorica</t>
  </si>
  <si>
    <t>https://solyucatan.com/reprueban-experimentos-humanos-con-farmacos-en-el-psiquiatrico/</t>
  </si>
  <si>
    <t>Victor Cabrera</t>
  </si>
  <si>
    <t>En #MéxicoTenemosQueHablar mientras @Jose_Castanares nos contaba lo difícil peligroso y apasionante que es el #Fotoperiodismo aprovechamos para mandar un afectuoso saludo e invitación a @lydiacachosi para visitar @VCNTuCanal</t>
  </si>
  <si>
    <t>pic.twitter.com/1BOGT4zk1o</t>
  </si>
  <si>
    <t>Puebla, Mexico</t>
  </si>
  <si>
    <t>Comunicólogo👁‍🗨Comunicador 📣Director VCN Tu Canal📡 Escritor a ratos🖋y Poeta de tiempo completo.</t>
  </si>
  <si>
    <t>http://www.vcnnoticias.com</t>
  </si>
  <si>
    <t>Izquierda Verde MX</t>
  </si>
  <si>
    <t>TRUMP EN El Alamo MC ALLEN TX A DEFENDER EL MURO Y SU MINISTRO DE MIGRACION DHS WOLF LE RENUNCIA @LeonardoCurzio @puigcarlos @hzamarron @DeniseDresserG @aristeguicnn @sabinaberman @dabugattas16 @MANUELSABIDO @lajornadaonline @maiteazuela @DemianBichir @GaelGarciaB @lydiacachosi</t>
  </si>
  <si>
    <t>Guetto de Tapachula México</t>
  </si>
  <si>
    <t>Organización, por ahora virtual, para defender a l@s migrantes donde quiera que se encuentren y bajo cualquier gobierno del que sufran opresión</t>
  </si>
  <si>
    <t>http://www.somosmigrantes.com</t>
  </si>
  <si>
    <t>Ezra López</t>
  </si>
  <si>
    <t>«Los feminismos, con sus matices múltiples, han sido como la puesta en aire de una parvada infinita». #Tsunami2 @surplusera @lydiacachosi @DahliaBat @espejodetierra #LiaGarcía @ValeriaLuiselli @lat_bidxaa @lunamaran #SylviaMarcos @ytzmaya @despixeleada @latinamericanah</t>
  </si>
  <si>
    <t>https://pbs.twimg.com/media/Erfy1r6XAAIeIOf.jpg</t>
  </si>
  <si>
    <t>El Barrio de las Sombras</t>
  </si>
  <si>
    <t>Libros y vinyl. Escritor, lector, editor, corrector de estilo, coleccionista-melómano y domador de leones. A veces escribo en @E_Tiempo_R</t>
  </si>
  <si>
    <t>#EnPortada | ¡EXPERIMENTAN CON NIÑOS! @Denise_Maerker @JavierSolorzano @DeniseDresserG @qtf @lydiacachosi @JoseCardenas1 @AlvaroCueva @carolina_rocha_ @YuririaSierra @karlaiberia @AnaPOrdorica @VILLALVAZO13 @FedericoArreola @julioastillero @jairocalixto</t>
  </si>
  <si>
    <t>https://solyucatan.com/experimentan-con-ninos/</t>
  </si>
  <si>
    <t>Megan Negrete</t>
  </si>
  <si>
    <t>🤣🤣🤣 en mis más de 10 años como periodista he aprendido a que esta carrera por desgracia en 🇲🇽 es 80% relaciones públicas y no tanto talento y empeño, por eso son los mismos amigos de siempre 🤷‍♀️🤷‍♀️🤦‍♀️🤦‍♀️@lydiacachosi es lo q hay por desgracia RT @lydiacachosi: I just find it unbelievable that @guardian in Mexico is inviting to a forum of murdered and persecuted journalists by sending a bottle of Moët and make it a superficial happening. Like “have champagne while we tell you how they killed them”. @LaListanews 👇🏽</t>
  </si>
  <si>
    <t>https://twitter.com/lydiacachosi/status/1348614680563036161</t>
  </si>
  <si>
    <t>https://pbs.twimg.com/media/Erc95u9XAAIomn3.jpg</t>
  </si>
  <si>
    <t>Periodista Investigación🇲🇽🇺🇸 #Sports⚽#Entertainment🎬#Finance💰 📺@voyxmex 💻@eldiariony🗞️ CEO 🏪 http://bit.ly/3pTWfNU</t>
  </si>
  <si>
    <t>https://www.linkedin.com/in/claudia-megan-negrete-694729b6/</t>
  </si>
  <si>
    <t>Ana Lorena Moreno G</t>
  </si>
  <si>
    <t>Ambas @lydiacachosi @qtf tienen razón, desde el@punto de vista de su experiencia de vida. @guardian tuvo que analizar sus audiencias para determinar su paquete de invitación. Combinar celebración con conmemoración es una mala idea de raíz. RT @lydiacachosi: I just find it unbelievable that @guardian in Mexico is inviting to a forum of murdered and persecuted journalists by sending a bottle of Moët and make it a superficial happening. Like “have champagne while we tell you how they killed them”. @LaListanews 👇🏽</t>
  </si>
  <si>
    <t>Baja California, México</t>
  </si>
  <si>
    <t>Social Justice and Inclusion - I'm a Universal Citizen and Renaissance Reinv Ented Awe Explorer!</t>
  </si>
  <si>
    <t>Horacio Acosta</t>
  </si>
  <si>
    <t>Pues claramente el foro nada tiene que ver con The Guardian, por que solo el 40% del contenido es del diario británico. A veces los periodistas son tan poco receptivos a la crítica y se creen dueños de la verdad. Como pasa con @LaListanews @lydiacachosi RT @LaListanews: @lydiacachosi @guardian Hola Lydia: #LibertadBajoPresión es un foro realizado exclusivamente por @LaListaNews en el que, además de arrancar formalmente haciendo un balance de la libertad de expresión en México, celebramos el nacimiento de un nuevo medio. Te invitamos a seguirlo a partir de las 9 AM.</t>
  </si>
  <si>
    <t>https://twitter.com/lalistanews/status/1348628288479113216</t>
  </si>
  <si>
    <t>Enrique Torre Molina.</t>
  </si>
  <si>
    <t>"Si AMLO quisiera garantizar libertad de expresión, debería arreglar el desorden en el país más peligroso para el periodismo. Si quisiera atender acoso a periodistas, está pendiente el caso de @LydiaCachoSi". — @GuillermOsorno | @NYTimes 🖊🗯🇲🇽</t>
  </si>
  <si>
    <t>https://www.nytimes.com/es/2021/01/08/espanol/opinion/amlo-assange-asilo-mexico.html?smid=tw-share</t>
  </si>
  <si>
    <t>Mexico City 📍</t>
  </si>
  <si>
    <t>Activista, consultor, cofundador de @Colmena_41 🏳️‍🌈 • @HRC Innovator 🌎 • Conferencias y medios 🗯 • #MafiaGay en @Audible_com 🎙 • http://tinyurl.com/y8o8oqjj 📮</t>
  </si>
  <si>
    <t>https://linktr.ee/etorremolina</t>
  </si>
  <si>
    <t>Maria Ramos</t>
  </si>
  <si>
    <t>Desde hace unas semanas comencé a escuchar El Café de la Mañana con @apchavira, pero el tema de hoy me pareció importantísimo, querer ofrecerle asilo político a #Assange y que los periodistas mexicanos como @lydiacachosi no puedan volver a su país es intolerable. @lopezobrador_</t>
  </si>
  <si>
    <t>El Paso, TX</t>
  </si>
  <si>
    <t>Norteña🇲🇽|Periodista📰|EIC @minero_official|@ProPublica Emerging Reporter Fellow| @NAHJ Student Project Participant|UTEP⛏| @ire_nicar member|She/her|</t>
  </si>
  <si>
    <t>https://www.clippings.me/mariaramosp</t>
  </si>
  <si>
    <t>corazon de melon</t>
  </si>
  <si>
    <t>Periodista valiente y digno el que denuncia al Mecanismo de protección. A periodistas. Hay dolor e indignación en el gremio. @Emonroymex .@lydiacachosi @M_OlgaSCordero</t>
  </si>
  <si>
    <t>Quintana Roo, México</t>
  </si>
  <si>
    <t>Analista social, docente y comprometida con mi país.</t>
  </si>
  <si>
    <t>La-Lista</t>
  </si>
  <si>
    <t>Hola @lydiacachosi. #LibertadBajoPresión es un foro inaugural realizado exclusivamente por @LaListaNews en el que, además de arrancar formalmente nuestro portal haciendo un balance de la libertad de expresión en México, celebramos el nacimiento de un nuevo medio de comunicación. RT @ba_anderson: Hola Lydia, este paquete se le envió a algunos colegas y amigos para celebrar el nacimiento de un medio de comunicación que, como sabes, es algo digno de festejar. Te invitamos a ver el foro con colegas como @adelanavarro Alejandra Xanic y @dmorenochavez.</t>
  </si>
  <si>
    <t>https://twitter.com/ba_anderson/status/1348622863134203904
https://twitter.com/lydiacachosi/status/1348614680563036161</t>
  </si>
  <si>
    <t>Noticias. Política. Negocios. Mundo. Estilo. Cultura. Innovación. | Con contenido de The Guardian.</t>
  </si>
  <si>
    <t>https://la-lista.com/</t>
  </si>
  <si>
    <t>#EnPortada | LA TROPA DEL INFIERNO, EJÉRCITO DE MUERTE  @brozoxmiswebs @PedroFerriz @PaolaRojas @Denise_Maerker @JavierSolorzano @DeniseDresserG @qtf @lydiacachosi @JoseCardenas1 @AlvaroCueva @carolina_rocha_ @YuririaSierra @karlaiberia @AnaPOrdorica</t>
  </si>
  <si>
    <t>https://laopiniondemexico.com/la-tropa-del-infierno-ejercito-de-muerte/</t>
  </si>
  <si>
    <t>Mt</t>
  </si>
  <si>
    <t>Vuelta alto Samara 🤍🌷. #JusticiaParaSam #JusticiaparaAdriana 🙏🏼 #Mexico @lopezobrador_ @M_OlgaSCordero @DeniseDresserG @lydiacachosi #NadieMenos #NiUnaMenos</t>
  </si>
  <si>
    <t>https://pbs.twimg.com/media/ErabmJhU0AIR4M-.jpg</t>
  </si>
  <si>
    <t>Cada día es una nueva oportunidad para ser mejor que ayer.</t>
  </si>
  <si>
    <t>COLUDIDOS Y PRÓFUGOS (7/7) @dmorenochavez @lopezdoriga @aristeguicnn @Adela_Micha @Javier_Alatorre @brozoxmiswebs @PedroFerriz @PaolaRojas @Denise_Maerker @JavierSolorzano @DeniseDresserG @qtf @lydiacachosi @JoseCardenas1 @AlvaroCueva @carolina_rocha_</t>
  </si>
  <si>
    <t>https://solyucatan.com/coludidos-y-profugos-7-7/</t>
  </si>
  <si>
    <t>ENFRENTAMIENTO CANACOME-VILA PONE EN RIESGO SALUD DE LOS YUCATECOS @lopezdoriga @aristeguicnn @Adela_Micha @Javier_Alatorre @brozoxmiswebs @PedroFerriz @PaolaRojas @Denise_Maerker @JavierSolorzano @DeniseDresserG @qtf @lydiacachosi @JoseCardenas1</t>
  </si>
  <si>
    <t>https://solyucatan.com/canacome-lanza-campana-contra-programas-de-mauricio-vila/</t>
  </si>
  <si>
    <t>EX FUNCIONARIOS CORRUPTOS AHORA SON CANDIDATOS DE IVONNE ORTEGA @JavierSolorzano @DeniseDresserG @qtf @lydiacachosi @JoseCardenas1 @AlvaroCueva @carolina_rocha_ @YuririaSierra @karlaiberia @AnaPOrdorica @VILLALVAZO13 @FedericoArreola @julioastillero</t>
  </si>
  <si>
    <t>https://solyucatan.com/ex-funcionarios-corruptos-ahora-son-candidatos-de-ivonne-ortega/</t>
  </si>
  <si>
    <t>#EnPortada | SSY SE LAVA LAS MANOS ANTE AUMENTO DE COVID-19 @Adela_Micha @Javier_Alatorre @brozoxmiswebs @PedroFerriz @PaolaRojas @Denise_Maerker @JavierSolorzano @DeniseDresserG @qtf @lydiacachosi @JoseCardenas1 @AlvaroCueva @carolina_rocha_</t>
  </si>
  <si>
    <t>https://solyucatan.com/ssy-se-lava-las-manos-ante-aumento-de-covid-19/</t>
  </si>
  <si>
    <t>El Diario #LDtwitter Abogados #fb is out!  Stories via @lydiacachosi @GustArballo #celaya</t>
  </si>
  <si>
    <t>Alejandra Márquez</t>
  </si>
  <si>
    <t>Leo a @lydiacachosi en Tsunami 2. Me viene a la mente cuando la vi en TAMIU. Tenía 22 o 23 años y había leído todos sus libros. Me le acerqué y me agarró la mano. Lo único que alcancé a decirle fue “cuídese mucho, por favor.” Me hubiera gustado no haber tenido que decirle eso.</t>
  </si>
  <si>
    <t>East Lansing, MI</t>
  </si>
  <si>
    <t>🇲🇽Doctora en literatura latinoamericana. Profe en Michigan State U. Amante de la cumbia. 🏳️‍🌈 No soy Alejandra Márquez Abella. Todas las opiniones son mías.</t>
  </si>
  <si>
    <t>http://alejandra-marquez.com</t>
  </si>
  <si>
    <t>MASIVAS DENUNCIAS CONTRA RENÁN BARRERA POR NEGLIGENCIA EN LAS AMÉRICAS @DeniseDresserG @qtf @lydiacachosi @JoseCardenas1 @AlvaroCueva @carolina_rocha_ @YuririaSierra @karlaiberia @AnaPOrdorica @VILLALVAZO13</t>
  </si>
  <si>
    <t>https://solyucatan.com/masivas-denuncias-contra-renan-barrera-por-negligencia-en-las-americas/</t>
  </si>
  <si>
    <t>Ojalá que @lydiacachosi expresara su posición acerca de las denuncias penales por violación contra Félix Salgado Macedonio. Es una experta. Su opinión es necesaria.</t>
  </si>
  <si>
    <t>GOBERNADOR ALEJADO DEL PUEBLO: GIRAS A ESCONDIDAS @Denise_Maerker @JavierSolorzano @DeniseDresserG @qtf @lydiacachosi @JoseCardenas1 @AlvaroCueva @carolina_rocha_ @YuririaSierra @karlaiberia @AnaPOrdorica @VILLALVAZO13 @FedericoArreola @julioastillero</t>
  </si>
  <si>
    <t>https://solyucatan.com/gobernador-alejado-del-pueblo-giras-a-escondidas/</t>
  </si>
  <si>
    <t>Fernanda</t>
  </si>
  <si>
    <t>Todas estamos leyendo el Tsunami 2 ¿No? ¿Lloramos juntas o qué procede? 💜 Fragmento de @lydiacachosi</t>
  </si>
  <si>
    <t>https://pbs.twimg.com/media/ErQGQ3fWMAAQw6f.jpg</t>
  </si>
  <si>
    <t>Modestia aparte, somos la Atenas de por aquí.</t>
  </si>
  <si>
    <t>Edgardo Buscaglia</t>
  </si>
  <si>
    <t>Si #AMLO desea defender la #LibertadDeExpresión que defienda la #Libertad de miles de periodistas como @lydiacachosi bajo amenaza de la #DelincuenciaOrganizada #política- Esa relación muy extraña de #AMLO con #Trump terminara dañando a #AMLO y seguirá dañando aun más a #Mexico RT @cortez_griz: @EdgardBuscaglia Cuál impune clase política? Póngale nombre y apellido es Andrés Manuel López Obrador @lopezobrador_ , quien habló sobre las libertades , hay aquí hay libertad, tanto que usted se lleva difamando al gobierno federal .</t>
  </si>
  <si>
    <t>https://twitter.com/cortez_griz/status/1347674089230536705</t>
  </si>
  <si>
    <t>United States</t>
  </si>
  <si>
    <t>Retweeting does not mean endorsing // Retuitear no significa apoyar o aprobar</t>
  </si>
  <si>
    <t>https://works.bepress.com/edgardo_buscaglia/</t>
  </si>
  <si>
    <t>ALCALDES SE METEN DE LLENO A LA CAMPAÑA ELECTORAL CON DINERO DE LOS RECURSOS PÚBLICOS @Adela_Micha @Javier_Alatorre @brozoxmiswebs @PedroFerriz @PaolaRojas @Denise_Maerker @JavierSolorzano @DeniseDresserG @qtf @lydiacachosi @JoseCardenas1 @AlvaroCueva</t>
  </si>
  <si>
    <t>https://solyucatan.com/alcaldes-se-meten-de-lleno-a-la-campana-electoral-con-dinero-de-los-recursos-publicos/</t>
  </si>
  <si>
    <t>ENTRE INTERROGATORIOS, PRESUNTOS CULPABLES Y TESTIMONIOS @Denise_Maerker @JavierSolorzano @DeniseDresserG @qtf @lydiacachosi @JoseCardenas1 @AlvaroCueva @carolina_rocha_ @YuririaSierra @karlaiberia</t>
  </si>
  <si>
    <t>https://solyucatan.com/entre-interrogatorios-presuntos-culpables-y-testimonios/</t>
  </si>
  <si>
    <t>Luis S</t>
  </si>
  <si>
    <t>A ti nunca nadie te ha censurado @CarlosLoret . Siempre has sido el portavoz oficial del sistema. Censuradas periodistas de a deveras como @lydiacachosi , @owornat y #AnabelHernandez . Tú sólo eres un instrumento.</t>
  </si>
  <si>
    <t>Mexico City</t>
  </si>
  <si>
    <t>Actuario y músico</t>
  </si>
  <si>
    <t>#EnPortada | LA DROGA VENÍA DE MÉXICO @lydiacachosi @JoseCardenas1 @AlvaroCueva @carolina_rocha_ @YuririaSierra @karlaiberia @AnaPOrdorica @VILLALVAZO13 @FedericoArreola @julioastillero @jairocalixto @beltrandelriomx @jenarovillamil</t>
  </si>
  <si>
    <t>https://solquintanaroo.com/la-droga-venia-de-mexico/</t>
  </si>
  <si>
    <t>Nicolàs Flores III</t>
  </si>
  <si>
    <t>Por eso no le cae bien el INAI a ese HDP @lopezobrador_ . @lydiacachosi @LillyTellez @PagesBeatriz @DesireeNavarro @DeniseDresserG @aracelibs @CarlosLoret @V_TrujilloM @FelipeCalderon @WAntichairos @QueensRobot @martinezmau @hdemauleon @RicardoAlemanMx</t>
  </si>
  <si>
    <t>https://pbs.twimg.com/media/ErN4LohXMAAy_eI.png</t>
  </si>
  <si>
    <t>Pedro Martínez</t>
  </si>
  <si>
    <t>¿Qué sigue ? @lydiacachosi Acusado de violación y protegido por el poder político</t>
  </si>
  <si>
    <t>https://www.eluniversal.com.mx/opinion/hector-de-mauleon/acusado-de-violacion-y-protegido-por-el-poder-politico</t>
  </si>
  <si>
    <t>Orgullosamente Internacionalista / Política Diplomatica. @FES_ACATLAN @UNAM_MX The future belongs to those who dare to innovate !!</t>
  </si>
  <si>
    <t>#EnPortada | ¡IMPUNIDAD TOTAL! @JavierSolorzano @DeniseDresserG @qtf @lydiacachosi @JoseCardenas1 @AlvaroCueva @carolina_rocha_ @YuririaSierra @karlaiberia @AnaPOrdorica @VILLALVAZO13 @FedericoArreola @julioastillero @jairocalixto @beltrandelriomx</t>
  </si>
  <si>
    <t>https://solyucatan.com/impunidad-total/</t>
  </si>
  <si>
    <t>Raul Diaz Diez</t>
  </si>
  <si>
    <t>Si esto pasa en #VeracruzPuerto qué no pasa en otros municipios de #Veracruz que no cuentan con tanta cobertura mediática? La #SeguridadPública es un DESASTRE. Cuántas más? @brujasdelmar @altoalsecuestro @MonicaMendozaM @lydiacachosi @FerBetancourt9 @DesireeNavarro @ONUMujeresMX RT @plumaslibres: Dos mujeres violadas en puerto de Veracruz con extrema violencia y autoridades no investigan ni detienen a nadie</t>
  </si>
  <si>
    <t>https://twitter.com/plumaslibres/status/1347390583652970496
https://plumaslibres.com.mx/2021/01/07/dos-mujeres-violadas-en-puerto-de-veracruz-con-extrema-violencia-y-autoridades-no-investigan-ni-detienen-a-nadie/</t>
  </si>
  <si>
    <t xml:space="preserve">Veracruz </t>
  </si>
  <si>
    <t>Priísta militante, libre del Síndrome de Estocolmo...😏 Puede gustarte o no, pero es lo que HAY!!!</t>
  </si>
  <si>
    <t>Cursiva</t>
  </si>
  <si>
    <t>#Ellibrodelasemana es… #EllosHablan, de la gran periodista @lydiacachosi. «El #machismo es la idealización de la #violencia como medio, como fin, como instrumento educativo coercitivo; es una trampa que normaliza lo inaceptable.» 🔗  @penguinlibros</t>
  </si>
  <si>
    <t>https://ed.gr/c3he1</t>
  </si>
  <si>
    <t>https://pbs.twimg.com/media/ErM40zCXEAEMNXH.jpg</t>
  </si>
  <si>
    <t>Aprende de los mejores | Somos la escuela de Penguin Random House Grupo Editorial | Difundimos ideas y conocimiento de voces expertas | Yo #SoyCursiva, ¿y tú?</t>
  </si>
  <si>
    <t>http://cursiva.com</t>
  </si>
  <si>
    <t>Axel Arañó</t>
  </si>
  <si>
    <t>Ofrecerle asilo a Assange está bien, pero mucho mejor sería que @lydiacachosi no necesitara estar exiliada, como otros periodistas con amenaza de muerte. Y todavía más mejor sería que la @FGRMexico arrestara a quienes la amedrentaron y andan LIBRES. RT @ANAYAFederico: @carlosbravoreg @AxelArano Muy Señoría Académica pero el ciudadano Bravo Regidor no distinge magnesia de gimnasia. (El detalle está en la cuestión de derechos humanos.)</t>
  </si>
  <si>
    <t>https://twitter.com/anayafederico/status/1347221401975967744</t>
  </si>
  <si>
    <t>Mexico D.F.</t>
  </si>
  <si>
    <t>http://axelarano.blogspot.com</t>
  </si>
  <si>
    <t>«LA FIRMA”, «EL TARJETAS” Y «LA GALLINA”, LOS EJECUTORES DE ARISTÓTELES SANDOVAL (4/7) @PaolaRojas @Denise_Maerker @JavierSolorzano @DeniseDresserG @qtf @lydiacachosi @JoseCardenas1 @AlvaroCueva @carolina_rocha_ @YuririaSierra @karlaiberia @AnaPOrdorica</t>
  </si>
  <si>
    <t>https://solyucatan.com/la-firma-el-tarjetas-y-la-gallina-los-ejecutores-de-aristoteles-sandoval-4-7/</t>
  </si>
  <si>
    <t>#EnPortada | JUAN GUILLERMO MOLINA TAMBIÉN LAVÓ DINERO EN YUCATÁN @qtf @lydiacachosi @JoseCardenas1 @AlvaroCueva @carolina_rocha_ @YuririaSierra @karlaiberia @AnaPOrdorica @VILLALVAZO13 @FedericoArreola @julioastillero @jairocalixto @beltrandelriomx</t>
  </si>
  <si>
    <t>https://solyucatan.com/juan-guillermo-molina-tambien-lavo-dinero-en-yucatan/</t>
  </si>
  <si>
    <t>#EnPortada | CÁRTELES DE LA DROGA AMENAZAN CON APODERARSE DE VACUNAS VS COVID @Adela_Micha @Javier_Alatorre @brozoxmiswebs @PedroFerriz @PaolaRojas @Denise_Maerker @JavierSolorzano @DeniseDresserG @qtf @lydiacachosi @JoseCardenas1 @AlvaroCueva</t>
  </si>
  <si>
    <t>https://solquintanaroo.com/carteles-de-la-droga-amenazan-con-apoderarse-de-vacunas-vs-covid/</t>
  </si>
  <si>
    <t>#EnPortada | RENÁN, SINÓNIMO DE CORRUPCIÓN Y FRAUDE @Adela_Micha @Javier_Alatorre @brozoxmiswebs @PedroFerriz @PaolaRojas @Denise_Maerker @JavierSolorzano @DeniseDresserG @qtf @lydiacachosi @JoseCardenas1 @AlvaroCueva @carolina_rocha_ @YuririaSierra</t>
  </si>
  <si>
    <t>https://solyucatan.com/renan-sinonimo-de-corrupcion-y-fraude-2/</t>
  </si>
  <si>
    <t>💚Solo Vicky💜</t>
  </si>
  <si>
    <t>Caso @lydiacachosi @SVDocuserie @Mx_Diputados @ONUDHmexico @pressfreedom @CPJAmericas @M_OlgaSCordero - ¡Firmá la petición!  a través de @ChangeorgAR</t>
  </si>
  <si>
    <t>http://chng.it/4fvqW7wC</t>
  </si>
  <si>
    <t xml:space="preserve">Ciudad del Libertador General </t>
  </si>
  <si>
    <t>Aprendiz de minimalismo</t>
  </si>
  <si>
    <t>Ricardo Trejo Ruiz</t>
  </si>
  <si>
    <t>Poooom @lydiacachosi que frase tan cierta, cruel y triste. RT @JuanPabloEMT: Todo bien con Assange pero a lo mejor sería mas prudente ofrecerle vivir sin miedo a Lydia Cacho en su propio país.</t>
  </si>
  <si>
    <t>https://twitter.com/JuanPabloEMT/status/1346332626269786112</t>
  </si>
  <si>
    <t>Madrid, Comunidad de Madrid</t>
  </si>
  <si>
    <t>http://redglobalmx.es/perfiles/ricardo-trejo-ruiz/</t>
  </si>
  <si>
    <t>Marifer</t>
  </si>
  <si>
    <t>Mucho ojo aqui @julioastillero @sergioaguayo @lydiacachosi @alvaro_delgado @galvanochoa @HernanGomezB @Emonroymex @LaVillegas1, están despojando a comunidades indígenas de 300 hectáreas y todavía los quieren premiar con notarías, corrupción tráfico de influencias en Oaxaca RT @DID_Oaxaca: #Entérate #Oaxaca El tema de la familia Velásquez Chagoya llega a oídos de @lopezobrador_ ojalá actúe en defensa de los comuneros de Tilzapote</t>
  </si>
  <si>
    <t>https://twitter.com/DID_Oaxaca/status/1346939274961162241
https://heraldodemexico.com.mx/nacional/2021/1/6/comuneros-piden-intervencion-de-amlo-en-supuesto-despojo-de-tierras-241994.html</t>
  </si>
  <si>
    <t>Soy de esas pocas personas que prefiere ahorrar para viajar... emprendedora, me gusta correr y me encantas los perros</t>
  </si>
  <si>
    <t>Liz Cervantes</t>
  </si>
  <si>
    <t>A más de año y medio del desplazamiento forzado de @lydiacachosi comparto este video que grabé antes de la pandemia en donde la periodista nos habla de la migración y su experiencia de exilio.  #periodismo #Mexico #exilio #lydiacacho #feminismo #feminista</t>
  </si>
  <si>
    <t>https://youtu.be/wUgF2dEtCaw</t>
  </si>
  <si>
    <t>Los Angeles</t>
  </si>
  <si>
    <t>Mexican independent artist living in the US.</t>
  </si>
  <si>
    <t>http://lizcervantes.com</t>
  </si>
  <si>
    <t>Hayde Lachino</t>
  </si>
  <si>
    <t>Mucho ofrecimiento asilo político a Assange, pero AMLO no puede ni garantizar la seguridad de @lydiacachosi ni de numerosos reporteros, cuya vida corre riesgo hoy en México.</t>
  </si>
  <si>
    <t>Feminista. Filósofa. Gestora Cultural. Directora de Escena y, últimamente, editora de libros.</t>
  </si>
  <si>
    <t>https://www.haydelachino.net/</t>
  </si>
  <si>
    <t>#Nacionales | OTRA BURLA DEL ZAR “ANTICORONAVIRUS” @lydiacachosi @JoseCardenas1 @AlvaroCueva @carolina_rocha_ @YuririaSierra @karlaiberia @AnaPOrdorica @VILLALVAZO13 @FedericoArreola @julioastillero @jairocalixto @beltrandelriomx @jenarovillamil</t>
  </si>
  <si>
    <t>https://solquintanaroo.com/otra-burla-del-zar-anticoronavirus/</t>
  </si>
  <si>
    <t>#EnPortada | VILA, EL GOBERNADOR QUE MÁS HA ENDEUDADO AL ESTADO @aristeguicnn @Adela_Micha @Javier_Alatorre @brozoxmiswebs @PedroFerriz @PaolaRojas @Denise_Maerker @JavierSolorzano @DeniseDresserG @qtf @lydiacachosi @JoseCardenas1 @AlvaroCueva</t>
  </si>
  <si>
    <t>https://solyucatan.com/vila-el-gobernador-que-mas-ha-endeudado-al-estado/</t>
  </si>
  <si>
    <t>#EnPortada | YA VAN 130 MIL MUERTES @lydiacachosi @JoseCardenas1 @AlvaroCueva @carolina_rocha_ @YuririaSierra @karlaiberia @AnaPOrdorica @VILLALVAZO13 @FedericoArreola @julioastillero @jairocalixto @beltrandelriomx @jenarovillamil</t>
  </si>
  <si>
    <t>https://solquintanaroo.com/ya-van-130-mil-muertes/</t>
  </si>
</sst>
</file>

<file path=xl/styles.xml><?xml version="1.0" encoding="utf-8"?>
<styleSheet xmlns="http://schemas.openxmlformats.org/spreadsheetml/2006/main">
  <numFmts count="5">
    <numFmt numFmtId="176" formatCode="dd&quot;/&quot;mm&quot;/&quot;yyyy&quot; &quot;hh&quot;:&quot;mm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4">
    <font>
      <sz val="10"/>
      <color rgb="FF000000"/>
      <name val="Arial"/>
      <charset val="134"/>
    </font>
    <font>
      <sz val="8"/>
      <color rgb="FFFFFFFF"/>
      <name val="Droid Sans"/>
      <charset val="134"/>
    </font>
    <font>
      <sz val="8"/>
      <color theme="1"/>
      <name val="Droid Sans"/>
      <charset val="134"/>
    </font>
    <font>
      <u/>
      <sz val="8"/>
      <color rgb="FF0000FF"/>
      <name val="Droid Sans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8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23" fillId="0" borderId="8" applyNumberFormat="false" applyFill="false" applyAlignment="false" applyProtection="false">
      <alignment vertical="center"/>
    </xf>
    <xf numFmtId="0" fontId="13" fillId="12" borderId="5" applyNumberFormat="false" applyAlignment="false" applyProtection="false">
      <alignment vertical="center"/>
    </xf>
    <xf numFmtId="44" fontId="5" fillId="0" borderId="0" applyFont="false" applyFill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5" fillId="11" borderId="4" applyNumberFormat="false" applyFont="false" applyAlignment="false" applyProtection="false">
      <alignment vertical="center"/>
    </xf>
    <xf numFmtId="0" fontId="22" fillId="33" borderId="6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5" fillId="12" borderId="6" applyNumberFormat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41" fontId="5" fillId="0" borderId="0" applyFont="false" applyFill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5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6" fillId="0" borderId="2" applyNumberFormat="false" applyFill="false" applyAlignment="false" applyProtection="false">
      <alignment vertical="center"/>
    </xf>
    <xf numFmtId="43" fontId="5" fillId="0" borderId="0" applyFont="false" applyFill="false" applyBorder="false" applyAlignment="false" applyProtection="false">
      <alignment vertical="center"/>
    </xf>
    <xf numFmtId="0" fontId="9" fillId="5" borderId="1" applyNumberFormat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9">
    <xf numFmtId="0" fontId="0" fillId="0" borderId="0" xfId="0" applyFont="true" applyAlignment="true"/>
    <xf numFmtId="0" fontId="1" fillId="2" borderId="0" xfId="0" applyFont="true" applyFill="true" applyAlignment="true">
      <alignment horizontal="center" vertical="center"/>
    </xf>
    <xf numFmtId="0" fontId="1" fillId="2" borderId="0" xfId="0" applyFont="true" applyFill="true" applyAlignment="true">
      <alignment vertical="center"/>
    </xf>
    <xf numFmtId="176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58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7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langes -filterretweets -filterr-style" pivot="0" count="3">
      <tableStyleElement type="headerRow" dxfId="23"/>
      <tableStyleElement type="firstRowStripe" dxfId="22"/>
      <tableStyleElement type="secondRowStripe" dxfId="21"/>
    </tableStyle>
    <tableStyle name="Twitter Archiver Logs-style" pivot="0" count="3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_1" ref="A1:U1057" headerRowCount="0">
  <tableColumns count="21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  <tableColumn id="8" name="Column8" dataDxfId="7"/>
    <tableColumn id="9" name="Column9" dataDxfId="8"/>
    <tableColumn id="10" name="Column10" dataDxfId="9"/>
    <tableColumn id="11" name="Column11" dataDxfId="10"/>
    <tableColumn id="12" name="Column12" dataDxfId="11"/>
    <tableColumn id="13" name="Column13" dataDxfId="12"/>
    <tableColumn id="14" name="Column14" dataDxfId="13"/>
    <tableColumn id="15" name="Column15" dataDxfId="14"/>
    <tableColumn id="16" name="Column16" dataDxfId="15"/>
    <tableColumn id="17" name="Column17" dataDxfId="16"/>
    <tableColumn id="18" name="Column18" dataDxfId="17"/>
    <tableColumn id="19" name="Column19" dataDxfId="18"/>
    <tableColumn id="20" name="Column20" dataDxfId="19"/>
    <tableColumn id="21" name="Column21" dataDxfId="20"/>
  </tableColumns>
  <tableStyleInfo name="langes -filterretweets -filter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twitter.com/yadita27/status/1349023170016247811" TargetMode="External"/><Relationship Id="rId8" Type="http://schemas.openxmlformats.org/officeDocument/2006/relationships/hyperlink" Target="https://solquintanaroo.com" TargetMode="External"/><Relationship Id="rId7" Type="http://schemas.openxmlformats.org/officeDocument/2006/relationships/hyperlink" Target="https://solyucatan.com/agoniza-el-pri-en-yucatan/" TargetMode="External"/><Relationship Id="rId67" Type="http://schemas.openxmlformats.org/officeDocument/2006/relationships/hyperlink" Target="https://solquintanaroo.com/ya-van-130-mil-muertes/" TargetMode="External"/><Relationship Id="rId66" Type="http://schemas.openxmlformats.org/officeDocument/2006/relationships/hyperlink" Target="https://solyucatan.com/vila-el-gobernador-que-mas-ha-endeudado-al-estado/" TargetMode="External"/><Relationship Id="rId65" Type="http://schemas.openxmlformats.org/officeDocument/2006/relationships/hyperlink" Target="https://solquintanaroo.com/otra-burla-del-zar-anticoronavirus/" TargetMode="External"/><Relationship Id="rId64" Type="http://schemas.openxmlformats.org/officeDocument/2006/relationships/hyperlink" Target="https://www.haydelachino.net/" TargetMode="External"/><Relationship Id="rId63" Type="http://schemas.openxmlformats.org/officeDocument/2006/relationships/hyperlink" Target="http://lizcervantes.com" TargetMode="External"/><Relationship Id="rId62" Type="http://schemas.openxmlformats.org/officeDocument/2006/relationships/hyperlink" Target="https://youtu.be/wUgF2dEtCaw" TargetMode="External"/><Relationship Id="rId61" Type="http://schemas.openxmlformats.org/officeDocument/2006/relationships/hyperlink" Target="http://redglobalmx.es/perfiles/ricardo-trejo-ruiz/" TargetMode="External"/><Relationship Id="rId60" Type="http://schemas.openxmlformats.org/officeDocument/2006/relationships/hyperlink" Target="https://twitter.com/JuanPabloEMT/status/1346332626269786112" TargetMode="External"/><Relationship Id="rId6" Type="http://schemas.openxmlformats.org/officeDocument/2006/relationships/hyperlink" Target="http://www.arte-asoc.es" TargetMode="External"/><Relationship Id="rId59" Type="http://schemas.openxmlformats.org/officeDocument/2006/relationships/hyperlink" Target="http://chng.it/4fvqW7wC" TargetMode="External"/><Relationship Id="rId58" Type="http://schemas.openxmlformats.org/officeDocument/2006/relationships/hyperlink" Target="https://solyucatan.com/renan-sinonimo-de-corrupcion-y-fraude-2/" TargetMode="External"/><Relationship Id="rId57" Type="http://schemas.openxmlformats.org/officeDocument/2006/relationships/hyperlink" Target="https://solquintanaroo.com/carteles-de-la-droga-amenazan-con-apoderarse-de-vacunas-vs-covid/" TargetMode="External"/><Relationship Id="rId56" Type="http://schemas.openxmlformats.org/officeDocument/2006/relationships/hyperlink" Target="https://solyucatan.com/juan-guillermo-molina-tambien-lavo-dinero-en-yucatan/" TargetMode="External"/><Relationship Id="rId55" Type="http://schemas.openxmlformats.org/officeDocument/2006/relationships/hyperlink" Target="https://solyucatan.com/la-firma-el-tarjetas-y-la-gallina-los-ejecutores-de-aristoteles-sandoval-4-7/" TargetMode="External"/><Relationship Id="rId54" Type="http://schemas.openxmlformats.org/officeDocument/2006/relationships/hyperlink" Target="http://axelarano.blogspot.com" TargetMode="External"/><Relationship Id="rId53" Type="http://schemas.openxmlformats.org/officeDocument/2006/relationships/hyperlink" Target="https://twitter.com/anayafederico/status/1347221401975967744" TargetMode="External"/><Relationship Id="rId52" Type="http://schemas.openxmlformats.org/officeDocument/2006/relationships/hyperlink" Target="http://cursiva.com" TargetMode="External"/><Relationship Id="rId51" Type="http://schemas.openxmlformats.org/officeDocument/2006/relationships/hyperlink" Target="https://pbs.twimg.com/media/ErM40zCXEAEMNXH.jpg" TargetMode="External"/><Relationship Id="rId50" Type="http://schemas.openxmlformats.org/officeDocument/2006/relationships/hyperlink" Target="https://ed.gr/c3he1" TargetMode="External"/><Relationship Id="rId5" Type="http://schemas.openxmlformats.org/officeDocument/2006/relationships/hyperlink" Target="https://pbs.twimg.com/media/Ernpx9XXIAEQExG.jpg" TargetMode="External"/><Relationship Id="rId49" Type="http://schemas.openxmlformats.org/officeDocument/2006/relationships/hyperlink" Target="https://solyucatan.com/impunidad-total/" TargetMode="External"/><Relationship Id="rId48" Type="http://schemas.openxmlformats.org/officeDocument/2006/relationships/hyperlink" Target="https://www.eluniversal.com.mx/opinion/hector-de-mauleon/acusado-de-violacion-y-protegido-por-el-poder-politico" TargetMode="External"/><Relationship Id="rId47" Type="http://schemas.openxmlformats.org/officeDocument/2006/relationships/hyperlink" Target="https://pbs.twimg.com/media/ErN4LohXMAAy_eI.png" TargetMode="External"/><Relationship Id="rId46" Type="http://schemas.openxmlformats.org/officeDocument/2006/relationships/hyperlink" Target="https://solquintanaroo.com/la-droga-venia-de-mexico/" TargetMode="External"/><Relationship Id="rId45" Type="http://schemas.openxmlformats.org/officeDocument/2006/relationships/hyperlink" Target="https://solyucatan.com/entre-interrogatorios-presuntos-culpables-y-testimonios/" TargetMode="External"/><Relationship Id="rId44" Type="http://schemas.openxmlformats.org/officeDocument/2006/relationships/hyperlink" Target="https://solyucatan.com/alcaldes-se-meten-de-lleno-a-la-campana-electoral-con-dinero-de-los-recursos-publicos/" TargetMode="External"/><Relationship Id="rId43" Type="http://schemas.openxmlformats.org/officeDocument/2006/relationships/hyperlink" Target="https://works.bepress.com/edgardo_buscaglia/" TargetMode="External"/><Relationship Id="rId42" Type="http://schemas.openxmlformats.org/officeDocument/2006/relationships/hyperlink" Target="https://twitter.com/cortez_griz/status/1347674089230536705" TargetMode="External"/><Relationship Id="rId41" Type="http://schemas.openxmlformats.org/officeDocument/2006/relationships/hyperlink" Target="https://pbs.twimg.com/media/ErQGQ3fWMAAQw6f.jpg" TargetMode="External"/><Relationship Id="rId40" Type="http://schemas.openxmlformats.org/officeDocument/2006/relationships/hyperlink" Target="https://solyucatan.com/gobernador-alejado-del-pueblo-giras-a-escondidas/" TargetMode="External"/><Relationship Id="rId4" Type="http://schemas.openxmlformats.org/officeDocument/2006/relationships/hyperlink" Target="https://editor.editafacil.es/visor/index.aspx?p=FFFFFFFFFBC39217&amp;tp=964" TargetMode="External"/><Relationship Id="rId39" Type="http://schemas.openxmlformats.org/officeDocument/2006/relationships/hyperlink" Target="https://solyucatan.com/masivas-denuncias-contra-renan-barrera-por-negligencia-en-las-americas/" TargetMode="External"/><Relationship Id="rId38" Type="http://schemas.openxmlformats.org/officeDocument/2006/relationships/hyperlink" Target="http://alejandra-marquez.com" TargetMode="External"/><Relationship Id="rId37" Type="http://schemas.openxmlformats.org/officeDocument/2006/relationships/hyperlink" Target="https://solyucatan.com/ssy-se-lava-las-manos-ante-aumento-de-covid-19/" TargetMode="External"/><Relationship Id="rId36" Type="http://schemas.openxmlformats.org/officeDocument/2006/relationships/hyperlink" Target="https://solyucatan.com/ex-funcionarios-corruptos-ahora-son-candidatos-de-ivonne-ortega/" TargetMode="External"/><Relationship Id="rId35" Type="http://schemas.openxmlformats.org/officeDocument/2006/relationships/hyperlink" Target="https://solyucatan.com/canacome-lanza-campana-contra-programas-de-mauricio-vila/" TargetMode="External"/><Relationship Id="rId34" Type="http://schemas.openxmlformats.org/officeDocument/2006/relationships/hyperlink" Target="https://solyucatan.com/coludidos-y-profugos-7-7/" TargetMode="External"/><Relationship Id="rId33" Type="http://schemas.openxmlformats.org/officeDocument/2006/relationships/hyperlink" Target="https://pbs.twimg.com/media/ErabmJhU0AIR4M-.jpg" TargetMode="External"/><Relationship Id="rId32" Type="http://schemas.openxmlformats.org/officeDocument/2006/relationships/hyperlink" Target="https://laopiniondemexico.com/la-tropa-del-infierno-ejercito-de-muerte/" TargetMode="External"/><Relationship Id="rId31" Type="http://schemas.openxmlformats.org/officeDocument/2006/relationships/hyperlink" Target="https://la-lista.com/" TargetMode="External"/><Relationship Id="rId30" Type="http://schemas.openxmlformats.org/officeDocument/2006/relationships/hyperlink" Target="https://www.clippings.me/mariaramosp" TargetMode="External"/><Relationship Id="rId3" Type="http://schemas.openxmlformats.org/officeDocument/2006/relationships/hyperlink" Target="http://www.csulex.com" TargetMode="External"/><Relationship Id="rId29" Type="http://schemas.openxmlformats.org/officeDocument/2006/relationships/hyperlink" Target="https://linktr.ee/etorremolina" TargetMode="External"/><Relationship Id="rId28" Type="http://schemas.openxmlformats.org/officeDocument/2006/relationships/hyperlink" Target="https://www.nytimes.com/es/2021/01/08/espanol/opinion/amlo-assange-asilo-mexico.html?smid=tw-share" TargetMode="External"/><Relationship Id="rId27" Type="http://schemas.openxmlformats.org/officeDocument/2006/relationships/hyperlink" Target="https://twitter.com/lalistanews/status/1348628288479113216" TargetMode="External"/><Relationship Id="rId26" Type="http://schemas.openxmlformats.org/officeDocument/2006/relationships/hyperlink" Target="https://www.linkedin.com/in/claudia-megan-negrete-694729b6/" TargetMode="External"/><Relationship Id="rId25" Type="http://schemas.openxmlformats.org/officeDocument/2006/relationships/hyperlink" Target="https://pbs.twimg.com/media/Erc95u9XAAIomn3.jpg" TargetMode="External"/><Relationship Id="rId24" Type="http://schemas.openxmlformats.org/officeDocument/2006/relationships/hyperlink" Target="https://twitter.com/lydiacachosi/status/1348614680563036161" TargetMode="External"/><Relationship Id="rId23" Type="http://schemas.openxmlformats.org/officeDocument/2006/relationships/hyperlink" Target="https://solyucatan.com/experimentan-con-ninos/" TargetMode="External"/><Relationship Id="rId22" Type="http://schemas.openxmlformats.org/officeDocument/2006/relationships/hyperlink" Target="https://pbs.twimg.com/media/Erfy1r6XAAIeIOf.jpg" TargetMode="External"/><Relationship Id="rId21" Type="http://schemas.openxmlformats.org/officeDocument/2006/relationships/hyperlink" Target="http://www.somosmigrantes.com" TargetMode="External"/><Relationship Id="rId20" Type="http://schemas.openxmlformats.org/officeDocument/2006/relationships/hyperlink" Target="http://www.vcnnoticias.com" TargetMode="External"/><Relationship Id="rId2" Type="http://schemas.openxmlformats.org/officeDocument/2006/relationships/hyperlink" Target="https://open.spotify.com/episode/2HDEPUSe9Mfxf9fMcc3xu2?si=4JJCsIgyRAGTnN2GTNY70A&amp;context=spotify%3Ashow%3A1HdBBadfeYYliSuIa06te7" TargetMode="External"/><Relationship Id="rId19" Type="http://schemas.openxmlformats.org/officeDocument/2006/relationships/hyperlink" Target="http://pic.twitter.com/1BOGT4zk1o" TargetMode="External"/><Relationship Id="rId18" Type="http://schemas.openxmlformats.org/officeDocument/2006/relationships/hyperlink" Target="https://solyucatan.com/reprueban-experimentos-humanos-con-farmacos-en-el-psiquiatrico/" TargetMode="External"/><Relationship Id="rId17" Type="http://schemas.openxmlformats.org/officeDocument/2006/relationships/hyperlink" Target="http://www.defensores.legal" TargetMode="External"/><Relationship Id="rId16" Type="http://schemas.openxmlformats.org/officeDocument/2006/relationships/hyperlink" Target="http://ldtwitter.com" TargetMode="External"/><Relationship Id="rId15" Type="http://schemas.openxmlformats.org/officeDocument/2006/relationships/hyperlink" Target="https://solyucatan.com/editorial-indigna-el-helicoptero-de-vila/" TargetMode="External"/><Relationship Id="rId14" Type="http://schemas.openxmlformats.org/officeDocument/2006/relationships/hyperlink" Target="https://solyucatan.com/practica-inhumana-en-el-psiquiatrico-yucatan-que-intervenga-cndh/" TargetMode="External"/><Relationship Id="rId13" Type="http://schemas.openxmlformats.org/officeDocument/2006/relationships/hyperlink" Target="http://pic.twitter.com/PcZTFrKmXd" TargetMode="External"/><Relationship Id="rId12" Type="http://schemas.openxmlformats.org/officeDocument/2006/relationships/hyperlink" Target="https://twitter.com/abel_cuba/status/1349088873956200449" TargetMode="External"/><Relationship Id="rId11" Type="http://schemas.openxmlformats.org/officeDocument/2006/relationships/hyperlink" Target="https://solyucatan.com/abandono-de-comisarias-provoca-desprecio-al-alcalde-de-uman/" TargetMode="External"/><Relationship Id="rId10" Type="http://schemas.openxmlformats.org/officeDocument/2006/relationships/hyperlink" Target="https://pbs.twimg.com/media/ErkndLcXEAcoBUV.jpg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U1058"/>
  <sheetViews>
    <sheetView tabSelected="1" workbookViewId="0">
      <pane ySplit="1" topLeftCell="A2" activePane="bottomLeft" state="frozen"/>
      <selection/>
      <selection pane="bottomLeft" activeCell="X12" sqref="X12"/>
    </sheetView>
  </sheetViews>
  <sheetFormatPr defaultColWidth="14.4285714285714" defaultRowHeight="15.75" customHeight="true"/>
  <cols>
    <col min="1" max="2" width="15.8571428571429" customWidth="true"/>
    <col min="3" max="3" width="21.5714285714286" customWidth="true"/>
    <col min="4" max="4" width="43" customWidth="true"/>
    <col min="5" max="5" width="18.7142857142857" customWidth="true"/>
    <col min="6" max="6" width="21.5714285714286" customWidth="true"/>
  </cols>
  <sheetData>
    <row r="1" ht="24" customHeight="true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7</v>
      </c>
      <c r="R1" s="2" t="s">
        <v>16</v>
      </c>
      <c r="S1" s="2" t="s">
        <v>17</v>
      </c>
      <c r="T1" s="2" t="s">
        <v>18</v>
      </c>
      <c r="U1" s="1" t="s">
        <v>19</v>
      </c>
    </row>
    <row r="2" spans="1:21">
      <c r="A2" s="3">
        <v>44209.3495717593</v>
      </c>
      <c r="B2" s="4" t="str">
        <f>HYPERLINK("https://twitter.com/FernandoEulloaS","@FernandoEulloaS")</f>
        <v>@FernandoEulloaS</v>
      </c>
      <c r="C2" s="5" t="s">
        <v>20</v>
      </c>
      <c r="D2" s="5" t="s">
        <v>21</v>
      </c>
      <c r="E2" s="4" t="str">
        <f>HYPERLINK("https://twitter.com/FernandoEulloaS/status/1349391603165704194","1349391603165704194")</f>
        <v>1349391603165704194</v>
      </c>
      <c r="F2" s="4" t="s">
        <v>22</v>
      </c>
      <c r="G2" s="5"/>
      <c r="H2" s="5"/>
      <c r="I2" s="5">
        <v>0</v>
      </c>
      <c r="J2" s="5">
        <v>0</v>
      </c>
      <c r="K2" s="4" t="str">
        <f>HYPERLINK("http://twitter.com/download/iphone","Twitter for iPhone")</f>
        <v>Twitter for iPhone</v>
      </c>
      <c r="L2" s="6">
        <v>356</v>
      </c>
      <c r="M2" s="6">
        <v>1015</v>
      </c>
      <c r="N2" s="6">
        <v>1</v>
      </c>
      <c r="O2" s="6"/>
      <c r="P2" s="7">
        <v>40196.7024652778</v>
      </c>
      <c r="Q2" s="5" t="s">
        <v>23</v>
      </c>
      <c r="R2" s="5" t="s">
        <v>24</v>
      </c>
      <c r="S2" s="4" t="s">
        <v>25</v>
      </c>
      <c r="T2" s="5"/>
      <c r="U2" s="8" t="str">
        <f>HYPERLINK("https://pbs.twimg.com/profile_images/1289995746092240896/sBF84tw5.jpg","View")</f>
        <v>View</v>
      </c>
    </row>
    <row r="3" spans="1:21">
      <c r="A3" s="3">
        <v>44209.2823958333</v>
      </c>
      <c r="B3" s="4" t="str">
        <f>HYPERLINK("https://twitter.com/ARTEspectaculo","@ARTEspectaculo")</f>
        <v>@ARTEspectaculo</v>
      </c>
      <c r="C3" s="5" t="s">
        <v>26</v>
      </c>
      <c r="D3" s="5" t="s">
        <v>27</v>
      </c>
      <c r="E3" s="4" t="str">
        <f>HYPERLINK("https://twitter.com/ARTEspectaculo/status/1349367258301288455","1349367258301288455")</f>
        <v>1349367258301288455</v>
      </c>
      <c r="F3" s="4" t="s">
        <v>28</v>
      </c>
      <c r="G3" s="4" t="s">
        <v>29</v>
      </c>
      <c r="H3" s="5"/>
      <c r="I3" s="5">
        <v>2</v>
      </c>
      <c r="J3" s="5">
        <v>1</v>
      </c>
      <c r="K3" s="4" t="str">
        <f t="shared" ref="K3:K4" si="0">HYPERLINK("https://mobile.twitter.com","Twitter Web App")</f>
        <v>Twitter Web App</v>
      </c>
      <c r="L3" s="6">
        <v>4371</v>
      </c>
      <c r="M3" s="6">
        <v>1046</v>
      </c>
      <c r="N3" s="6">
        <v>56</v>
      </c>
      <c r="O3" s="6"/>
      <c r="P3" s="7">
        <v>41060.1448611111</v>
      </c>
      <c r="Q3" s="5" t="s">
        <v>30</v>
      </c>
      <c r="R3" s="5" t="s">
        <v>31</v>
      </c>
      <c r="S3" s="4" t="s">
        <v>32</v>
      </c>
      <c r="T3" s="5"/>
      <c r="U3" s="8" t="str">
        <f>HYPERLINK("https://pbs.twimg.com/profile_images/1338437269456347136/BhqcxYTy.jpg","View")</f>
        <v>View</v>
      </c>
    </row>
    <row r="4" spans="1:21">
      <c r="A4" s="3">
        <v>44209.2314351852</v>
      </c>
      <c r="B4" s="4" t="str">
        <f>HYPERLINK("https://twitter.com/SOLQR","@SOLQR")</f>
        <v>@SOLQR</v>
      </c>
      <c r="C4" s="5" t="s">
        <v>33</v>
      </c>
      <c r="D4" s="5" t="s">
        <v>34</v>
      </c>
      <c r="E4" s="4" t="str">
        <f>HYPERLINK("https://twitter.com/SOLQR/status/1349348792752078848","1349348792752078848")</f>
        <v>1349348792752078848</v>
      </c>
      <c r="F4" s="4" t="s">
        <v>35</v>
      </c>
      <c r="G4" s="5"/>
      <c r="H4" s="5"/>
      <c r="I4" s="5">
        <v>0</v>
      </c>
      <c r="J4" s="5">
        <v>0</v>
      </c>
      <c r="K4" s="4" t="str">
        <f t="shared" si="0"/>
        <v>Twitter Web App</v>
      </c>
      <c r="L4" s="6">
        <v>1094</v>
      </c>
      <c r="M4" s="6">
        <v>319</v>
      </c>
      <c r="N4" s="6">
        <v>23</v>
      </c>
      <c r="O4" s="6"/>
      <c r="P4" s="7">
        <v>40337.4458217593</v>
      </c>
      <c r="Q4" s="5" t="s">
        <v>36</v>
      </c>
      <c r="R4" s="5" t="s">
        <v>37</v>
      </c>
      <c r="S4" s="4" t="s">
        <v>38</v>
      </c>
      <c r="T4" s="5"/>
      <c r="U4" s="8" t="str">
        <f>HYPERLINK("https://pbs.twimg.com/profile_images/1328876879647006723/JwcN8Y-O.jpg","View")</f>
        <v>View</v>
      </c>
    </row>
    <row r="5" spans="1:21">
      <c r="A5" s="3">
        <v>44208.8062037037</v>
      </c>
      <c r="B5" s="4" t="str">
        <f>HYPERLINK("https://twitter.com/Gebnum","@Gebnum")</f>
        <v>@Gebnum</v>
      </c>
      <c r="C5" s="5" t="s">
        <v>39</v>
      </c>
      <c r="D5" s="5" t="s">
        <v>40</v>
      </c>
      <c r="E5" s="4" t="str">
        <f>HYPERLINK("https://twitter.com/Gebnum/status/1349194695289630720","1349194695289630720")</f>
        <v>1349194695289630720</v>
      </c>
      <c r="F5" s="4" t="s">
        <v>41</v>
      </c>
      <c r="G5" s="5"/>
      <c r="H5" s="5"/>
      <c r="I5" s="5">
        <v>0</v>
      </c>
      <c r="J5" s="5">
        <v>0</v>
      </c>
      <c r="K5" s="4" t="str">
        <f t="shared" ref="K5:K6" si="1">HYPERLINK("http://twitter.com/download/iphone","Twitter for iPhone")</f>
        <v>Twitter for iPhone</v>
      </c>
      <c r="L5" s="6">
        <v>187</v>
      </c>
      <c r="M5" s="6">
        <v>288</v>
      </c>
      <c r="N5" s="6">
        <v>7</v>
      </c>
      <c r="O5" s="6"/>
      <c r="P5" s="7">
        <v>42495.792025463</v>
      </c>
      <c r="Q5" s="5" t="s">
        <v>42</v>
      </c>
      <c r="R5" s="5" t="s">
        <v>43</v>
      </c>
      <c r="S5" s="5"/>
      <c r="T5" s="5"/>
      <c r="U5" s="8" t="str">
        <f>HYPERLINK("https://pbs.twimg.com/profile_images/1345209993939750912/mqzFs48C.jpg","View")</f>
        <v>View</v>
      </c>
    </row>
    <row r="6" spans="1:21">
      <c r="A6" s="3">
        <v>44208.6910185185</v>
      </c>
      <c r="B6" s="4" t="str">
        <f>HYPERLINK("https://twitter.com/RedMChingonas","@RedMChingonas")</f>
        <v>@RedMChingonas</v>
      </c>
      <c r="C6" s="5" t="s">
        <v>44</v>
      </c>
      <c r="D6" s="5" t="s">
        <v>45</v>
      </c>
      <c r="E6" s="4" t="str">
        <f>HYPERLINK("https://twitter.com/RedMChingonas/status/1349152950623604736","1349152950623604736")</f>
        <v>1349152950623604736</v>
      </c>
      <c r="F6" s="5"/>
      <c r="G6" s="4" t="s">
        <v>46</v>
      </c>
      <c r="H6" s="5"/>
      <c r="I6" s="5">
        <v>4</v>
      </c>
      <c r="J6" s="5">
        <v>10</v>
      </c>
      <c r="K6" s="4" t="str">
        <f t="shared" si="1"/>
        <v>Twitter for iPhone</v>
      </c>
      <c r="L6" s="6">
        <v>630</v>
      </c>
      <c r="M6" s="6">
        <v>593</v>
      </c>
      <c r="N6" s="6">
        <v>0</v>
      </c>
      <c r="O6" s="6"/>
      <c r="P6" s="7">
        <v>43643.5838541667</v>
      </c>
      <c r="Q6" s="5"/>
      <c r="R6" s="5" t="s">
        <v>47</v>
      </c>
      <c r="S6" s="5"/>
      <c r="T6" s="5"/>
      <c r="U6" s="8" t="str">
        <f>HYPERLINK("https://pbs.twimg.com/profile_images/1311736877746135046/AwpqLKDB.jpg","View")</f>
        <v>View</v>
      </c>
    </row>
    <row r="7" spans="1:21">
      <c r="A7" s="3">
        <v>44208.5995717593</v>
      </c>
      <c r="B7" s="4" t="str">
        <f>HYPERLINK("https://twitter.com/SOLQR","@SOLQR")</f>
        <v>@SOLQR</v>
      </c>
      <c r="C7" s="5" t="s">
        <v>33</v>
      </c>
      <c r="D7" s="5" t="s">
        <v>48</v>
      </c>
      <c r="E7" s="4" t="str">
        <f>HYPERLINK("https://twitter.com/SOLQR/status/1349119811226382337","1349119811226382337")</f>
        <v>1349119811226382337</v>
      </c>
      <c r="F7" s="4" t="s">
        <v>49</v>
      </c>
      <c r="G7" s="5"/>
      <c r="H7" s="5"/>
      <c r="I7" s="5">
        <v>0</v>
      </c>
      <c r="J7" s="5">
        <v>0</v>
      </c>
      <c r="K7" s="4" t="str">
        <f t="shared" ref="K7:K11" si="2">HYPERLINK("https://mobile.twitter.com","Twitter Web App")</f>
        <v>Twitter Web App</v>
      </c>
      <c r="L7" s="6">
        <v>1094</v>
      </c>
      <c r="M7" s="6">
        <v>319</v>
      </c>
      <c r="N7" s="6">
        <v>23</v>
      </c>
      <c r="O7" s="6"/>
      <c r="P7" s="7">
        <v>40337.4458217593</v>
      </c>
      <c r="Q7" s="5" t="s">
        <v>36</v>
      </c>
      <c r="R7" s="5" t="s">
        <v>37</v>
      </c>
      <c r="S7" s="4" t="s">
        <v>38</v>
      </c>
      <c r="T7" s="5"/>
      <c r="U7" s="8" t="str">
        <f>HYPERLINK("https://pbs.twimg.com/profile_images/1328876879647006723/JwcN8Y-O.jpg","View")</f>
        <v>View</v>
      </c>
    </row>
    <row r="8" spans="1:21">
      <c r="A8" s="3">
        <v>44208.539212963</v>
      </c>
      <c r="B8" s="4" t="str">
        <f>HYPERLINK("https://twitter.com/saboteamos","@saboteamos")</f>
        <v>@saboteamos</v>
      </c>
      <c r="C8" s="5" t="s">
        <v>50</v>
      </c>
      <c r="D8" s="5" t="s">
        <v>51</v>
      </c>
      <c r="E8" s="4" t="str">
        <f>HYPERLINK("https://twitter.com/saboteamos/status/1349097940166479872","1349097940166479872")</f>
        <v>1349097940166479872</v>
      </c>
      <c r="F8" s="4" t="s">
        <v>52</v>
      </c>
      <c r="G8" s="4" t="s">
        <v>53</v>
      </c>
      <c r="H8" s="5"/>
      <c r="I8" s="5">
        <v>6</v>
      </c>
      <c r="J8" s="5">
        <v>8</v>
      </c>
      <c r="K8" s="4" t="str">
        <f t="shared" si="2"/>
        <v>Twitter Web App</v>
      </c>
      <c r="L8" s="6">
        <v>10117</v>
      </c>
      <c r="M8" s="6">
        <v>7995</v>
      </c>
      <c r="N8" s="6">
        <v>139</v>
      </c>
      <c r="O8" s="6"/>
      <c r="P8" s="7">
        <v>40343.4007407407</v>
      </c>
      <c r="Q8" s="5" t="s">
        <v>54</v>
      </c>
      <c r="R8" s="5" t="s">
        <v>55</v>
      </c>
      <c r="S8" s="5"/>
      <c r="T8" s="5"/>
      <c r="U8" s="8" t="str">
        <f>HYPERLINK("https://pbs.twimg.com/profile_images/1347809249812914177/z_plyvgZ.jpg","View")</f>
        <v>View</v>
      </c>
    </row>
    <row r="9" spans="1:21">
      <c r="A9" s="3">
        <v>44208.5210648148</v>
      </c>
      <c r="B9" s="4" t="str">
        <f>HYPERLINK("https://twitter.com/SOLQR","@SOLQR")</f>
        <v>@SOLQR</v>
      </c>
      <c r="C9" s="5" t="s">
        <v>33</v>
      </c>
      <c r="D9" s="5" t="s">
        <v>56</v>
      </c>
      <c r="E9" s="4" t="str">
        <f>HYPERLINK("https://twitter.com/SOLQR/status/1349091361241362435","1349091361241362435")</f>
        <v>1349091361241362435</v>
      </c>
      <c r="F9" s="4" t="s">
        <v>57</v>
      </c>
      <c r="G9" s="5"/>
      <c r="H9" s="5"/>
      <c r="I9" s="5">
        <v>0</v>
      </c>
      <c r="J9" s="5">
        <v>0</v>
      </c>
      <c r="K9" s="4" t="str">
        <f t="shared" si="2"/>
        <v>Twitter Web App</v>
      </c>
      <c r="L9" s="6">
        <v>1094</v>
      </c>
      <c r="M9" s="6">
        <v>319</v>
      </c>
      <c r="N9" s="6">
        <v>23</v>
      </c>
      <c r="O9" s="6"/>
      <c r="P9" s="7">
        <v>40337.4458217593</v>
      </c>
      <c r="Q9" s="5" t="s">
        <v>36</v>
      </c>
      <c r="R9" s="5" t="s">
        <v>37</v>
      </c>
      <c r="S9" s="4" t="s">
        <v>38</v>
      </c>
      <c r="T9" s="5"/>
      <c r="U9" s="8" t="str">
        <f>HYPERLINK("https://pbs.twimg.com/profile_images/1328876879647006723/JwcN8Y-O.jpg","View")</f>
        <v>View</v>
      </c>
    </row>
    <row r="10" spans="1:21">
      <c r="A10" s="3">
        <v>44208.4503819444</v>
      </c>
      <c r="B10" s="4" t="str">
        <f>HYPERLINK("https://twitter.com/cecortesr","@cecortesr")</f>
        <v>@cecortesr</v>
      </c>
      <c r="C10" s="5" t="s">
        <v>58</v>
      </c>
      <c r="D10" s="5" t="s">
        <v>59</v>
      </c>
      <c r="E10" s="4" t="str">
        <f>HYPERLINK("https://twitter.com/cecortesr/status/1349065749994868742","1349065749994868742")</f>
        <v>1349065749994868742</v>
      </c>
      <c r="F10" s="5" t="s">
        <v>60</v>
      </c>
      <c r="G10" s="5"/>
      <c r="H10" s="5"/>
      <c r="I10" s="5">
        <v>1</v>
      </c>
      <c r="J10" s="5">
        <v>1</v>
      </c>
      <c r="K10" s="4" t="str">
        <f t="shared" si="2"/>
        <v>Twitter Web App</v>
      </c>
      <c r="L10" s="6">
        <v>12742</v>
      </c>
      <c r="M10" s="6">
        <v>6976</v>
      </c>
      <c r="N10" s="6">
        <v>46</v>
      </c>
      <c r="O10" s="6"/>
      <c r="P10" s="7">
        <v>40373.4612268519</v>
      </c>
      <c r="Q10" s="5"/>
      <c r="R10" s="5"/>
      <c r="S10" s="5"/>
      <c r="T10" s="5"/>
      <c r="U10" s="8" t="str">
        <f>HYPERLINK("https://pbs.twimg.com/profile_images/785288922809061377/2_-Km-rA.jpg","View")</f>
        <v>View</v>
      </c>
    </row>
    <row r="11" spans="1:21">
      <c r="A11" s="3">
        <v>44208.3911921296</v>
      </c>
      <c r="B11" s="4" t="str">
        <f>HYPERLINK("https://twitter.com/SOLQR","@SOLQR")</f>
        <v>@SOLQR</v>
      </c>
      <c r="C11" s="5" t="s">
        <v>33</v>
      </c>
      <c r="D11" s="5" t="s">
        <v>61</v>
      </c>
      <c r="E11" s="4" t="str">
        <f>HYPERLINK("https://twitter.com/SOLQR/status/1349044300764622853","1349044300764622853")</f>
        <v>1349044300764622853</v>
      </c>
      <c r="F11" s="4" t="s">
        <v>62</v>
      </c>
      <c r="G11" s="5"/>
      <c r="H11" s="5"/>
      <c r="I11" s="5">
        <v>0</v>
      </c>
      <c r="J11" s="5">
        <v>0</v>
      </c>
      <c r="K11" s="4" t="str">
        <f t="shared" si="2"/>
        <v>Twitter Web App</v>
      </c>
      <c r="L11" s="6">
        <v>1094</v>
      </c>
      <c r="M11" s="6">
        <v>319</v>
      </c>
      <c r="N11" s="6">
        <v>23</v>
      </c>
      <c r="O11" s="6"/>
      <c r="P11" s="7">
        <v>40337.4458217593</v>
      </c>
      <c r="Q11" s="5" t="s">
        <v>36</v>
      </c>
      <c r="R11" s="5" t="s">
        <v>37</v>
      </c>
      <c r="S11" s="4" t="s">
        <v>38</v>
      </c>
      <c r="T11" s="5"/>
      <c r="U11" s="8" t="str">
        <f>HYPERLINK("https://pbs.twimg.com/profile_images/1328876879647006723/JwcN8Y-O.jpg","View")</f>
        <v>View</v>
      </c>
    </row>
    <row r="12" spans="1:21">
      <c r="A12" s="3">
        <v>44208.2292476852</v>
      </c>
      <c r="B12" s="4" t="str">
        <f>HYPERLINK("https://twitter.com/ABOGADOSTWITERO","@ABOGADOSTWITERO")</f>
        <v>@ABOGADOSTWITERO</v>
      </c>
      <c r="C12" s="5" t="s">
        <v>63</v>
      </c>
      <c r="D12" s="5" t="s">
        <v>64</v>
      </c>
      <c r="E12" s="4" t="str">
        <f>HYPERLINK("https://twitter.com/ABOGADOSTWITERO/status/1348985611466764289","1348985611466764289")</f>
        <v>1348985611466764289</v>
      </c>
      <c r="F12" s="4" t="s">
        <v>65</v>
      </c>
      <c r="G12" s="5"/>
      <c r="H12" s="5"/>
      <c r="I12" s="5">
        <v>0</v>
      </c>
      <c r="J12" s="5">
        <v>0</v>
      </c>
      <c r="K12" s="4" t="str">
        <f>HYPERLINK("https://paper.li","Paper.li")</f>
        <v>Paper.li</v>
      </c>
      <c r="L12" s="6">
        <v>21546</v>
      </c>
      <c r="M12" s="6">
        <v>408</v>
      </c>
      <c r="N12" s="6">
        <v>89</v>
      </c>
      <c r="O12" s="6"/>
      <c r="P12" s="7">
        <v>40398.3854282407</v>
      </c>
      <c r="Q12" s="5" t="s">
        <v>66</v>
      </c>
      <c r="R12" s="5" t="s">
        <v>67</v>
      </c>
      <c r="S12" s="4" t="s">
        <v>68</v>
      </c>
      <c r="T12" s="5"/>
      <c r="U12" s="8" t="str">
        <f>HYPERLINK("https://pbs.twimg.com/profile_images/1098417762/ABOGADOSTWITEROS.jpg","View")</f>
        <v>View</v>
      </c>
    </row>
    <row r="13" spans="1:21">
      <c r="A13" s="3">
        <v>44208.2263078704</v>
      </c>
      <c r="B13" s="4" t="str">
        <f>HYPERLINK("https://twitter.com/SOLQR","@SOLQR")</f>
        <v>@SOLQR</v>
      </c>
      <c r="C13" s="5" t="s">
        <v>33</v>
      </c>
      <c r="D13" s="5" t="s">
        <v>69</v>
      </c>
      <c r="E13" s="4" t="str">
        <f>HYPERLINK("https://twitter.com/SOLQR/status/1348984546289721347","1348984546289721347")</f>
        <v>1348984546289721347</v>
      </c>
      <c r="F13" s="4" t="s">
        <v>70</v>
      </c>
      <c r="G13" s="5"/>
      <c r="H13" s="5"/>
      <c r="I13" s="5">
        <v>0</v>
      </c>
      <c r="J13" s="5">
        <v>0</v>
      </c>
      <c r="K13" s="4" t="str">
        <f>HYPERLINK("https://mobile.twitter.com","Twitter Web App")</f>
        <v>Twitter Web App</v>
      </c>
      <c r="L13" s="6">
        <v>1094</v>
      </c>
      <c r="M13" s="6">
        <v>319</v>
      </c>
      <c r="N13" s="6">
        <v>23</v>
      </c>
      <c r="O13" s="6"/>
      <c r="P13" s="7">
        <v>40337.4458217593</v>
      </c>
      <c r="Q13" s="5" t="s">
        <v>36</v>
      </c>
      <c r="R13" s="5" t="s">
        <v>37</v>
      </c>
      <c r="S13" s="4" t="s">
        <v>38</v>
      </c>
      <c r="T13" s="5"/>
      <c r="U13" s="8" t="str">
        <f>HYPERLINK("https://pbs.twimg.com/profile_images/1328876879647006723/JwcN8Y-O.jpg","View")</f>
        <v>View</v>
      </c>
    </row>
    <row r="14" spans="1:21">
      <c r="A14" s="3">
        <v>44207.9231134259</v>
      </c>
      <c r="B14" s="4" t="str">
        <f>HYPERLINK("https://twitter.com/victorcabreramx","@victorcabreramx")</f>
        <v>@victorcabreramx</v>
      </c>
      <c r="C14" s="5" t="s">
        <v>71</v>
      </c>
      <c r="D14" s="5" t="s">
        <v>72</v>
      </c>
      <c r="E14" s="4" t="str">
        <f>HYPERLINK("https://twitter.com/victorcabreramx/status/1348874671278739456","1348874671278739456")</f>
        <v>1348874671278739456</v>
      </c>
      <c r="F14" s="5"/>
      <c r="G14" s="4" t="s">
        <v>73</v>
      </c>
      <c r="H14" s="5"/>
      <c r="I14" s="5">
        <v>1</v>
      </c>
      <c r="J14" s="5">
        <v>3</v>
      </c>
      <c r="K14" s="4" t="str">
        <f>HYPERLINK("http://twitter.com/download/iphone","Twitter for iPhone")</f>
        <v>Twitter for iPhone</v>
      </c>
      <c r="L14" s="6">
        <v>17964</v>
      </c>
      <c r="M14" s="6">
        <v>15236</v>
      </c>
      <c r="N14" s="6">
        <v>92</v>
      </c>
      <c r="O14" s="6"/>
      <c r="P14" s="7">
        <v>40677.2492939815</v>
      </c>
      <c r="Q14" s="5" t="s">
        <v>74</v>
      </c>
      <c r="R14" s="5" t="s">
        <v>75</v>
      </c>
      <c r="S14" s="4" t="s">
        <v>76</v>
      </c>
      <c r="T14" s="5"/>
      <c r="U14" s="8" t="str">
        <f>HYPERLINK("https://pbs.twimg.com/profile_images/1347431384231665666/Ikymc8y5.jpg","View")</f>
        <v>View</v>
      </c>
    </row>
    <row r="15" spans="1:21">
      <c r="A15" s="3">
        <v>44207.8974768519</v>
      </c>
      <c r="B15" s="4" t="str">
        <f>HYPERLINK("https://twitter.com/izqverdemx","@izqverdemx")</f>
        <v>@izqverdemx</v>
      </c>
      <c r="C15" s="5" t="s">
        <v>77</v>
      </c>
      <c r="D15" s="5" t="s">
        <v>78</v>
      </c>
      <c r="E15" s="4" t="str">
        <f>HYPERLINK("https://twitter.com/izqverdemx/status/1348865383596396544","1348865383596396544")</f>
        <v>1348865383596396544</v>
      </c>
      <c r="F15" s="5"/>
      <c r="G15" s="5"/>
      <c r="H15" s="5"/>
      <c r="I15" s="5">
        <v>0</v>
      </c>
      <c r="J15" s="5">
        <v>1</v>
      </c>
      <c r="K15" s="4" t="str">
        <f>HYPERLINK("http://twitter.com/download/android","Twitter for Android")</f>
        <v>Twitter for Android</v>
      </c>
      <c r="L15" s="6">
        <v>979</v>
      </c>
      <c r="M15" s="6">
        <v>5015</v>
      </c>
      <c r="N15" s="6">
        <v>22</v>
      </c>
      <c r="O15" s="6"/>
      <c r="P15" s="7">
        <v>41788.4269212963</v>
      </c>
      <c r="Q15" s="5" t="s">
        <v>79</v>
      </c>
      <c r="R15" s="5" t="s">
        <v>80</v>
      </c>
      <c r="S15" s="4" t="s">
        <v>81</v>
      </c>
      <c r="T15" s="5"/>
      <c r="U15" s="8" t="str">
        <f>HYPERLINK("https://pbs.twimg.com/profile_images/472066295001649152/7A-gFw85.jpeg","View")</f>
        <v>View</v>
      </c>
    </row>
    <row r="16" spans="1:21">
      <c r="A16" s="3">
        <v>44207.7546643519</v>
      </c>
      <c r="B16" s="4" t="str">
        <f>HYPERLINK("https://twitter.com/EzraLopez","@EzraLopez")</f>
        <v>@EzraLopez</v>
      </c>
      <c r="C16" s="5" t="s">
        <v>82</v>
      </c>
      <c r="D16" s="5" t="s">
        <v>83</v>
      </c>
      <c r="E16" s="4" t="str">
        <f>HYPERLINK("https://twitter.com/EzraLopez/status/1348813628498206720","1348813628498206720")</f>
        <v>1348813628498206720</v>
      </c>
      <c r="F16" s="5"/>
      <c r="G16" s="4" t="s">
        <v>84</v>
      </c>
      <c r="H16" s="5"/>
      <c r="I16" s="5">
        <v>6</v>
      </c>
      <c r="J16" s="5">
        <v>15</v>
      </c>
      <c r="K16" s="4" t="str">
        <f>HYPERLINK("http://twitter.com/download/iphone","Twitter for iPhone")</f>
        <v>Twitter for iPhone</v>
      </c>
      <c r="L16" s="6">
        <v>545</v>
      </c>
      <c r="M16" s="6">
        <v>1954</v>
      </c>
      <c r="N16" s="6">
        <v>5</v>
      </c>
      <c r="O16" s="6"/>
      <c r="P16" s="7">
        <v>40074.2853009259</v>
      </c>
      <c r="Q16" s="5" t="s">
        <v>85</v>
      </c>
      <c r="R16" s="5" t="s">
        <v>86</v>
      </c>
      <c r="S16" s="5"/>
      <c r="T16" s="5"/>
      <c r="U16" s="8" t="str">
        <f>HYPERLINK("https://pbs.twimg.com/profile_images/1277611072976048129/ztsB0JlP.jpg","View")</f>
        <v>View</v>
      </c>
    </row>
    <row r="17" spans="1:21">
      <c r="A17" s="3">
        <v>44207.4364814815</v>
      </c>
      <c r="B17" s="4" t="str">
        <f>HYPERLINK("https://twitter.com/SOLQR","@SOLQR")</f>
        <v>@SOLQR</v>
      </c>
      <c r="C17" s="5" t="s">
        <v>33</v>
      </c>
      <c r="D17" s="5" t="s">
        <v>87</v>
      </c>
      <c r="E17" s="4" t="str">
        <f>HYPERLINK("https://twitter.com/SOLQR/status/1348698324782764033","1348698324782764033")</f>
        <v>1348698324782764033</v>
      </c>
      <c r="F17" s="4" t="s">
        <v>88</v>
      </c>
      <c r="G17" s="5"/>
      <c r="H17" s="5"/>
      <c r="I17" s="5">
        <v>0</v>
      </c>
      <c r="J17" s="5">
        <v>0</v>
      </c>
      <c r="K17" s="4" t="str">
        <f>HYPERLINK("https://mobile.twitter.com","Twitter Web App")</f>
        <v>Twitter Web App</v>
      </c>
      <c r="L17" s="6">
        <v>1094</v>
      </c>
      <c r="M17" s="6">
        <v>319</v>
      </c>
      <c r="N17" s="6">
        <v>23</v>
      </c>
      <c r="O17" s="6"/>
      <c r="P17" s="7">
        <v>40337.4458217593</v>
      </c>
      <c r="Q17" s="5" t="s">
        <v>36</v>
      </c>
      <c r="R17" s="5" t="s">
        <v>37</v>
      </c>
      <c r="S17" s="4" t="s">
        <v>38</v>
      </c>
      <c r="T17" s="5"/>
      <c r="U17" s="8" t="str">
        <f>HYPERLINK("https://pbs.twimg.com/profile_images/1328876879647006723/JwcN8Y-O.jpg","View")</f>
        <v>View</v>
      </c>
    </row>
    <row r="18" spans="1:21">
      <c r="A18" s="3">
        <v>44207.4034143519</v>
      </c>
      <c r="B18" s="4" t="str">
        <f>HYPERLINK("https://twitter.com/MegLondon89","@MegLondon89")</f>
        <v>@MegLondon89</v>
      </c>
      <c r="C18" s="5" t="s">
        <v>89</v>
      </c>
      <c r="D18" s="5" t="s">
        <v>90</v>
      </c>
      <c r="E18" s="4" t="str">
        <f>HYPERLINK("https://twitter.com/MegLondon89/status/1348686342050304001","1348686342050304001")</f>
        <v>1348686342050304001</v>
      </c>
      <c r="F18" s="4" t="s">
        <v>91</v>
      </c>
      <c r="G18" s="4" t="s">
        <v>92</v>
      </c>
      <c r="H18" s="5"/>
      <c r="I18" s="5">
        <v>0</v>
      </c>
      <c r="J18" s="5">
        <v>0</v>
      </c>
      <c r="K18" s="4" t="str">
        <f>HYPERLINK("http://twitter.com/download/android","Twitter for Android")</f>
        <v>Twitter for Android</v>
      </c>
      <c r="L18" s="6">
        <v>743</v>
      </c>
      <c r="M18" s="6">
        <v>3558</v>
      </c>
      <c r="N18" s="6">
        <v>6</v>
      </c>
      <c r="O18" s="6"/>
      <c r="P18" s="7">
        <v>40190.6012268519</v>
      </c>
      <c r="Q18" s="5"/>
      <c r="R18" s="5" t="s">
        <v>93</v>
      </c>
      <c r="S18" s="4" t="s">
        <v>94</v>
      </c>
      <c r="T18" s="5"/>
      <c r="U18" s="8" t="str">
        <f>HYPERLINK("https://pbs.twimg.com/profile_images/1159827157243183105/xnvHqoft.jpg","View")</f>
        <v>View</v>
      </c>
    </row>
    <row r="19" spans="1:21">
      <c r="A19" s="3">
        <v>44207.3884837963</v>
      </c>
      <c r="B19" s="4" t="str">
        <f>HYPERLINK("https://twitter.com/AnaLorena","@AnaLorena")</f>
        <v>@AnaLorena</v>
      </c>
      <c r="C19" s="5" t="s">
        <v>95</v>
      </c>
      <c r="D19" s="5" t="s">
        <v>96</v>
      </c>
      <c r="E19" s="4" t="str">
        <f>HYPERLINK("https://twitter.com/AnaLorena/status/1348680929573683200","1348680929573683200")</f>
        <v>1348680929573683200</v>
      </c>
      <c r="F19" s="4" t="s">
        <v>91</v>
      </c>
      <c r="G19" s="4" t="s">
        <v>92</v>
      </c>
      <c r="H19" s="5"/>
      <c r="I19" s="5">
        <v>0</v>
      </c>
      <c r="J19" s="5">
        <v>0</v>
      </c>
      <c r="K19" s="4" t="str">
        <f>HYPERLINK("http://twitter.com/download/iphone","Twitter for iPhone")</f>
        <v>Twitter for iPhone</v>
      </c>
      <c r="L19" s="6">
        <v>3065</v>
      </c>
      <c r="M19" s="6">
        <v>4995</v>
      </c>
      <c r="N19" s="6">
        <v>26</v>
      </c>
      <c r="O19" s="6"/>
      <c r="P19" s="7">
        <v>39620.3953935185</v>
      </c>
      <c r="Q19" s="5" t="s">
        <v>97</v>
      </c>
      <c r="R19" s="5" t="s">
        <v>98</v>
      </c>
      <c r="S19" s="5"/>
      <c r="T19" s="5"/>
      <c r="U19" s="8" t="str">
        <f>HYPERLINK("https://pbs.twimg.com/profile_images/557703219057418240/nE1yjR6a.jpeg","View")</f>
        <v>View</v>
      </c>
    </row>
    <row r="20" spans="1:21">
      <c r="A20" s="3">
        <v>44207.3661226852</v>
      </c>
      <c r="B20" s="4" t="str">
        <f>HYPERLINK("https://twitter.com/amarillomango","@amarillomango")</f>
        <v>@amarillomango</v>
      </c>
      <c r="C20" s="5" t="s">
        <v>99</v>
      </c>
      <c r="D20" s="5" t="s">
        <v>100</v>
      </c>
      <c r="E20" s="4" t="str">
        <f>HYPERLINK("https://twitter.com/amarillomango/status/1348672825738014720","1348672825738014720")</f>
        <v>1348672825738014720</v>
      </c>
      <c r="F20" s="4" t="s">
        <v>101</v>
      </c>
      <c r="G20" s="5"/>
      <c r="H20" s="5"/>
      <c r="I20" s="5">
        <v>0</v>
      </c>
      <c r="J20" s="5">
        <v>0</v>
      </c>
      <c r="K20" s="4" t="str">
        <f>HYPERLINK("http://twitter.com/#!/download/ipad","Twitter for iPad")</f>
        <v>Twitter for iPad</v>
      </c>
      <c r="L20" s="6">
        <v>696</v>
      </c>
      <c r="M20" s="6">
        <v>1921</v>
      </c>
      <c r="N20" s="6">
        <v>3</v>
      </c>
      <c r="O20" s="6"/>
      <c r="P20" s="7">
        <v>39958.7535648148</v>
      </c>
      <c r="Q20" s="5"/>
      <c r="R20" s="5"/>
      <c r="S20" s="5"/>
      <c r="T20" s="5"/>
      <c r="U20" s="8" t="str">
        <f>HYPERLINK("https://pbs.twimg.com/profile_images/1342136546774949890/ReBQ--Vu.jpg","View")</f>
        <v>View</v>
      </c>
    </row>
    <row r="21" spans="1:21">
      <c r="A21" s="3">
        <v>44207.3290162037</v>
      </c>
      <c r="B21" s="4" t="str">
        <f>HYPERLINK("https://twitter.com/ETorreMolina","@ETorreMolina")</f>
        <v>@ETorreMolina</v>
      </c>
      <c r="C21" s="5" t="s">
        <v>102</v>
      </c>
      <c r="D21" s="5" t="s">
        <v>103</v>
      </c>
      <c r="E21" s="4" t="str">
        <f>HYPERLINK("https://twitter.com/ETorreMolina/status/1348659381043253253","1348659381043253253")</f>
        <v>1348659381043253253</v>
      </c>
      <c r="F21" s="4" t="s">
        <v>104</v>
      </c>
      <c r="G21" s="5"/>
      <c r="H21" s="5"/>
      <c r="I21" s="5">
        <v>2</v>
      </c>
      <c r="J21" s="5">
        <v>12</v>
      </c>
      <c r="K21" s="4" t="str">
        <f t="shared" ref="K21:K22" si="3">HYPERLINK("http://twitter.com/download/iphone","Twitter for iPhone")</f>
        <v>Twitter for iPhone</v>
      </c>
      <c r="L21" s="6">
        <v>19782</v>
      </c>
      <c r="M21" s="6">
        <v>300</v>
      </c>
      <c r="N21" s="6">
        <v>254</v>
      </c>
      <c r="O21" s="6"/>
      <c r="P21" s="7">
        <v>40338.5501157407</v>
      </c>
      <c r="Q21" s="5" t="s">
        <v>105</v>
      </c>
      <c r="R21" s="5" t="s">
        <v>106</v>
      </c>
      <c r="S21" s="4" t="s">
        <v>107</v>
      </c>
      <c r="T21" s="5"/>
      <c r="U21" s="8" t="str">
        <f>HYPERLINK("https://pbs.twimg.com/profile_images/1287963915381387265/jKn4_wZ_.jpg","View")</f>
        <v>View</v>
      </c>
    </row>
    <row r="22" spans="1:21">
      <c r="A22" s="3">
        <v>44207.3079513889</v>
      </c>
      <c r="B22" s="4" t="str">
        <f>HYPERLINK("https://twitter.com/mariaramosp94","@mariaramosp94")</f>
        <v>@mariaramosp94</v>
      </c>
      <c r="C22" s="5" t="s">
        <v>108</v>
      </c>
      <c r="D22" s="5" t="s">
        <v>109</v>
      </c>
      <c r="E22" s="4" t="str">
        <f>HYPERLINK("https://twitter.com/mariaramosp94/status/1348651743987576832","1348651743987576832")</f>
        <v>1348651743987576832</v>
      </c>
      <c r="F22" s="5"/>
      <c r="G22" s="5"/>
      <c r="H22" s="5"/>
      <c r="I22" s="5">
        <v>0</v>
      </c>
      <c r="J22" s="5">
        <v>6</v>
      </c>
      <c r="K22" s="4" t="str">
        <f t="shared" si="3"/>
        <v>Twitter for iPhone</v>
      </c>
      <c r="L22" s="6">
        <v>617</v>
      </c>
      <c r="M22" s="6">
        <v>919</v>
      </c>
      <c r="N22" s="6">
        <v>27</v>
      </c>
      <c r="O22" s="6"/>
      <c r="P22" s="7">
        <v>40332.911412037</v>
      </c>
      <c r="Q22" s="5" t="s">
        <v>110</v>
      </c>
      <c r="R22" s="5" t="s">
        <v>111</v>
      </c>
      <c r="S22" s="4" t="s">
        <v>112</v>
      </c>
      <c r="T22" s="5"/>
      <c r="U22" s="8" t="str">
        <f>HYPERLINK("https://pbs.twimg.com/profile_images/1285644479261806592/6gawXFP_.jpg","View")</f>
        <v>View</v>
      </c>
    </row>
    <row r="23" spans="1:21">
      <c r="A23" s="3">
        <v>44207.2863657407</v>
      </c>
      <c r="B23" s="4" t="str">
        <f>HYPERLINK("https://twitter.com/ADELAVAZQUEZTRE","@ADELAVAZQUEZTRE")</f>
        <v>@ADELAVAZQUEZTRE</v>
      </c>
      <c r="C23" s="5" t="s">
        <v>113</v>
      </c>
      <c r="D23" s="5" t="s">
        <v>114</v>
      </c>
      <c r="E23" s="4" t="str">
        <f>HYPERLINK("https://twitter.com/ADELAVAZQUEZTRE/status/1348643924236263424","1348643924236263424")</f>
        <v>1348643924236263424</v>
      </c>
      <c r="F23" s="5"/>
      <c r="G23" s="5"/>
      <c r="H23" s="5"/>
      <c r="I23" s="5">
        <v>0</v>
      </c>
      <c r="J23" s="5">
        <v>0</v>
      </c>
      <c r="K23" s="4" t="str">
        <f>HYPERLINK("http://twitter.com/download/android","Twitter for Android")</f>
        <v>Twitter for Android</v>
      </c>
      <c r="L23" s="6">
        <v>58</v>
      </c>
      <c r="M23" s="6">
        <v>148</v>
      </c>
      <c r="N23" s="6">
        <v>0</v>
      </c>
      <c r="O23" s="6"/>
      <c r="P23" s="7">
        <v>41054.2063078704</v>
      </c>
      <c r="Q23" s="5" t="s">
        <v>115</v>
      </c>
      <c r="R23" s="5" t="s">
        <v>116</v>
      </c>
      <c r="S23" s="5"/>
      <c r="T23" s="5"/>
      <c r="U23" s="8" t="str">
        <f>HYPERLINK("https://pbs.twimg.com/profile_images/764824630519402496/S1wS6Sr5.jpg","View")</f>
        <v>View</v>
      </c>
    </row>
    <row r="24" spans="1:21">
      <c r="A24" s="3">
        <v>44207.2330787037</v>
      </c>
      <c r="B24" s="4" t="str">
        <f>HYPERLINK("https://twitter.com/LaListanews","@LaListanews")</f>
        <v>@LaListanews</v>
      </c>
      <c r="C24" s="5" t="s">
        <v>117</v>
      </c>
      <c r="D24" s="5" t="s">
        <v>118</v>
      </c>
      <c r="E24" s="4" t="str">
        <f>HYPERLINK("https://twitter.com/LaListanews/status/1348624613740314624","1348624613740314624")</f>
        <v>1348624613740314624</v>
      </c>
      <c r="F24" s="5" t="s">
        <v>119</v>
      </c>
      <c r="G24" s="5"/>
      <c r="H24" s="5"/>
      <c r="I24" s="5">
        <v>2</v>
      </c>
      <c r="J24" s="5">
        <v>4</v>
      </c>
      <c r="K24" s="4" t="str">
        <f t="shared" ref="K24:K30" si="4">HYPERLINK("https://mobile.twitter.com","Twitter Web App")</f>
        <v>Twitter Web App</v>
      </c>
      <c r="L24" s="6">
        <v>9545</v>
      </c>
      <c r="M24" s="6">
        <v>95</v>
      </c>
      <c r="N24" s="6">
        <v>77</v>
      </c>
      <c r="O24" s="6"/>
      <c r="P24" s="7">
        <v>44054.5508101852</v>
      </c>
      <c r="Q24" s="5" t="s">
        <v>42</v>
      </c>
      <c r="R24" s="5" t="s">
        <v>120</v>
      </c>
      <c r="S24" s="4" t="s">
        <v>121</v>
      </c>
      <c r="T24" s="5"/>
      <c r="U24" s="8" t="str">
        <f>HYPERLINK("https://pbs.twimg.com/profile_images/1335263510935252996/UGBllRll.jpg","View")</f>
        <v>View</v>
      </c>
    </row>
    <row r="25" spans="1:21">
      <c r="A25" s="3">
        <v>44207.2010300926</v>
      </c>
      <c r="B25" s="4" t="str">
        <f>HYPERLINK("https://twitter.com/SOLQR","@SOLQR")</f>
        <v>@SOLQR</v>
      </c>
      <c r="C25" s="5" t="s">
        <v>33</v>
      </c>
      <c r="D25" s="5" t="s">
        <v>122</v>
      </c>
      <c r="E25" s="4" t="str">
        <f>HYPERLINK("https://twitter.com/SOLQR/status/1348613000039702528","1348613000039702528")</f>
        <v>1348613000039702528</v>
      </c>
      <c r="F25" s="4" t="s">
        <v>123</v>
      </c>
      <c r="G25" s="5"/>
      <c r="H25" s="5"/>
      <c r="I25" s="5">
        <v>0</v>
      </c>
      <c r="J25" s="5">
        <v>0</v>
      </c>
      <c r="K25" s="4" t="str">
        <f t="shared" si="4"/>
        <v>Twitter Web App</v>
      </c>
      <c r="L25" s="6">
        <v>1094</v>
      </c>
      <c r="M25" s="6">
        <v>319</v>
      </c>
      <c r="N25" s="6">
        <v>23</v>
      </c>
      <c r="O25" s="6"/>
      <c r="P25" s="7">
        <v>40337.4458217593</v>
      </c>
      <c r="Q25" s="5" t="s">
        <v>36</v>
      </c>
      <c r="R25" s="5" t="s">
        <v>37</v>
      </c>
      <c r="S25" s="4" t="s">
        <v>38</v>
      </c>
      <c r="T25" s="5"/>
      <c r="U25" s="8" t="str">
        <f>HYPERLINK("https://pbs.twimg.com/profile_images/1328876879647006723/JwcN8Y-O.jpg","View")</f>
        <v>View</v>
      </c>
    </row>
    <row r="26" spans="1:21">
      <c r="A26" s="3">
        <v>44206.7142708333</v>
      </c>
      <c r="B26" s="4" t="str">
        <f>HYPERLINK("https://twitter.com/cherry_cocktail","@cherry_cocktail")</f>
        <v>@cherry_cocktail</v>
      </c>
      <c r="C26" s="5" t="s">
        <v>124</v>
      </c>
      <c r="D26" s="5" t="s">
        <v>125</v>
      </c>
      <c r="E26" s="4" t="str">
        <f>HYPERLINK("https://twitter.com/cherry_cocktail/status/1348436601567735808","1348436601567735808")</f>
        <v>1348436601567735808</v>
      </c>
      <c r="F26" s="5"/>
      <c r="G26" s="4" t="s">
        <v>126</v>
      </c>
      <c r="H26" s="5"/>
      <c r="I26" s="5">
        <v>2</v>
      </c>
      <c r="J26" s="5">
        <v>0</v>
      </c>
      <c r="K26" s="4" t="str">
        <f t="shared" si="4"/>
        <v>Twitter Web App</v>
      </c>
      <c r="L26" s="6">
        <v>376</v>
      </c>
      <c r="M26" s="6">
        <v>766</v>
      </c>
      <c r="N26" s="6">
        <v>3</v>
      </c>
      <c r="O26" s="6"/>
      <c r="P26" s="7">
        <v>40287.6941550926</v>
      </c>
      <c r="Q26" s="5"/>
      <c r="R26" s="5" t="s">
        <v>127</v>
      </c>
      <c r="S26" s="5"/>
      <c r="T26" s="5"/>
      <c r="U26" s="8" t="str">
        <f>HYPERLINK("https://pbs.twimg.com/profile_images/1343968633232375809/EG6Bo9Id.jpg","View")</f>
        <v>View</v>
      </c>
    </row>
    <row r="27" spans="1:21">
      <c r="A27" s="3">
        <v>44206.4965972222</v>
      </c>
      <c r="B27" s="4" t="str">
        <f t="shared" ref="B27:B30" si="5">HYPERLINK("https://twitter.com/SOLQR","@SOLQR")</f>
        <v>@SOLQR</v>
      </c>
      <c r="C27" s="5" t="s">
        <v>33</v>
      </c>
      <c r="D27" s="5" t="s">
        <v>128</v>
      </c>
      <c r="E27" s="4" t="str">
        <f>HYPERLINK("https://twitter.com/SOLQR/status/1348357721356201984","1348357721356201984")</f>
        <v>1348357721356201984</v>
      </c>
      <c r="F27" s="4" t="s">
        <v>129</v>
      </c>
      <c r="G27" s="5"/>
      <c r="H27" s="5"/>
      <c r="I27" s="5">
        <v>0</v>
      </c>
      <c r="J27" s="5">
        <v>0</v>
      </c>
      <c r="K27" s="4" t="str">
        <f t="shared" si="4"/>
        <v>Twitter Web App</v>
      </c>
      <c r="L27" s="6">
        <v>1094</v>
      </c>
      <c r="M27" s="6">
        <v>319</v>
      </c>
      <c r="N27" s="6">
        <v>23</v>
      </c>
      <c r="O27" s="6"/>
      <c r="P27" s="7">
        <v>40337.4458217593</v>
      </c>
      <c r="Q27" s="5" t="s">
        <v>36</v>
      </c>
      <c r="R27" s="5" t="s">
        <v>37</v>
      </c>
      <c r="S27" s="4" t="s">
        <v>38</v>
      </c>
      <c r="T27" s="5"/>
      <c r="U27" s="8" t="str">
        <f t="shared" ref="U27:U30" si="6">HYPERLINK("https://pbs.twimg.com/profile_images/1328876879647006723/JwcN8Y-O.jpg","View")</f>
        <v>View</v>
      </c>
    </row>
    <row r="28" spans="1:21">
      <c r="A28" s="3">
        <v>44206.4874768518</v>
      </c>
      <c r="B28" s="4" t="str">
        <f t="shared" si="5"/>
        <v>@SOLQR</v>
      </c>
      <c r="C28" s="5" t="s">
        <v>33</v>
      </c>
      <c r="D28" s="5" t="s">
        <v>130</v>
      </c>
      <c r="E28" s="4" t="str">
        <f>HYPERLINK("https://twitter.com/SOLQR/status/1348354413535105024","1348354413535105024")</f>
        <v>1348354413535105024</v>
      </c>
      <c r="F28" s="4" t="s">
        <v>131</v>
      </c>
      <c r="G28" s="5"/>
      <c r="H28" s="5"/>
      <c r="I28" s="5">
        <v>0</v>
      </c>
      <c r="J28" s="5">
        <v>0</v>
      </c>
      <c r="K28" s="4" t="str">
        <f t="shared" si="4"/>
        <v>Twitter Web App</v>
      </c>
      <c r="L28" s="6">
        <v>1094</v>
      </c>
      <c r="M28" s="6">
        <v>319</v>
      </c>
      <c r="N28" s="6">
        <v>23</v>
      </c>
      <c r="O28" s="6"/>
      <c r="P28" s="7">
        <v>40337.4458217593</v>
      </c>
      <c r="Q28" s="5" t="s">
        <v>36</v>
      </c>
      <c r="R28" s="5" t="s">
        <v>37</v>
      </c>
      <c r="S28" s="4" t="s">
        <v>38</v>
      </c>
      <c r="T28" s="5"/>
      <c r="U28" s="8" t="str">
        <f t="shared" si="6"/>
        <v>View</v>
      </c>
    </row>
    <row r="29" spans="1:21">
      <c r="A29" s="3">
        <v>44206.4480439815</v>
      </c>
      <c r="B29" s="4" t="str">
        <f t="shared" si="5"/>
        <v>@SOLQR</v>
      </c>
      <c r="C29" s="5" t="s">
        <v>33</v>
      </c>
      <c r="D29" s="5" t="s">
        <v>132</v>
      </c>
      <c r="E29" s="4" t="str">
        <f>HYPERLINK("https://twitter.com/SOLQR/status/1348340125391065090","1348340125391065090")</f>
        <v>1348340125391065090</v>
      </c>
      <c r="F29" s="4" t="s">
        <v>133</v>
      </c>
      <c r="G29" s="5"/>
      <c r="H29" s="5"/>
      <c r="I29" s="5">
        <v>0</v>
      </c>
      <c r="J29" s="5">
        <v>0</v>
      </c>
      <c r="K29" s="4" t="str">
        <f t="shared" si="4"/>
        <v>Twitter Web App</v>
      </c>
      <c r="L29" s="6">
        <v>1094</v>
      </c>
      <c r="M29" s="6">
        <v>319</v>
      </c>
      <c r="N29" s="6">
        <v>23</v>
      </c>
      <c r="O29" s="6"/>
      <c r="P29" s="7">
        <v>40337.4458217593</v>
      </c>
      <c r="Q29" s="5" t="s">
        <v>36</v>
      </c>
      <c r="R29" s="5" t="s">
        <v>37</v>
      </c>
      <c r="S29" s="4" t="s">
        <v>38</v>
      </c>
      <c r="T29" s="5"/>
      <c r="U29" s="8" t="str">
        <f t="shared" si="6"/>
        <v>View</v>
      </c>
    </row>
    <row r="30" spans="1:21">
      <c r="A30" s="3">
        <v>44206.2333217593</v>
      </c>
      <c r="B30" s="4" t="str">
        <f t="shared" si="5"/>
        <v>@SOLQR</v>
      </c>
      <c r="C30" s="5" t="s">
        <v>33</v>
      </c>
      <c r="D30" s="5" t="s">
        <v>134</v>
      </c>
      <c r="E30" s="4" t="str">
        <f>HYPERLINK("https://twitter.com/SOLQR/status/1348262312138989571","1348262312138989571")</f>
        <v>1348262312138989571</v>
      </c>
      <c r="F30" s="4" t="s">
        <v>135</v>
      </c>
      <c r="G30" s="5"/>
      <c r="H30" s="5"/>
      <c r="I30" s="5">
        <v>0</v>
      </c>
      <c r="J30" s="5">
        <v>0</v>
      </c>
      <c r="K30" s="4" t="str">
        <f t="shared" si="4"/>
        <v>Twitter Web App</v>
      </c>
      <c r="L30" s="6">
        <v>1094</v>
      </c>
      <c r="M30" s="6">
        <v>319</v>
      </c>
      <c r="N30" s="6">
        <v>23</v>
      </c>
      <c r="O30" s="6"/>
      <c r="P30" s="7">
        <v>40337.4458217593</v>
      </c>
      <c r="Q30" s="5" t="s">
        <v>36</v>
      </c>
      <c r="R30" s="5" t="s">
        <v>37</v>
      </c>
      <c r="S30" s="4" t="s">
        <v>38</v>
      </c>
      <c r="T30" s="5"/>
      <c r="U30" s="8" t="str">
        <f t="shared" si="6"/>
        <v>View</v>
      </c>
    </row>
    <row r="31" spans="1:21">
      <c r="A31" s="3">
        <v>44206.229224537</v>
      </c>
      <c r="B31" s="4" t="str">
        <f>HYPERLINK("https://twitter.com/ABOGADOSTWITERO","@ABOGADOSTWITERO")</f>
        <v>@ABOGADOSTWITERO</v>
      </c>
      <c r="C31" s="5" t="s">
        <v>63</v>
      </c>
      <c r="D31" s="5" t="s">
        <v>136</v>
      </c>
      <c r="E31" s="4" t="str">
        <f>HYPERLINK("https://twitter.com/ABOGADOSTWITERO/status/1348260828479418370","1348260828479418370")</f>
        <v>1348260828479418370</v>
      </c>
      <c r="F31" s="4" t="s">
        <v>65</v>
      </c>
      <c r="G31" s="5"/>
      <c r="H31" s="5"/>
      <c r="I31" s="5">
        <v>0</v>
      </c>
      <c r="J31" s="5">
        <v>0</v>
      </c>
      <c r="K31" s="4" t="str">
        <f>HYPERLINK("https://paper.li","Paper.li")</f>
        <v>Paper.li</v>
      </c>
      <c r="L31" s="6">
        <v>21546</v>
      </c>
      <c r="M31" s="6">
        <v>408</v>
      </c>
      <c r="N31" s="6">
        <v>89</v>
      </c>
      <c r="O31" s="6"/>
      <c r="P31" s="7">
        <v>40398.3854282407</v>
      </c>
      <c r="Q31" s="5" t="s">
        <v>66</v>
      </c>
      <c r="R31" s="5" t="s">
        <v>67</v>
      </c>
      <c r="S31" s="4" t="s">
        <v>68</v>
      </c>
      <c r="T31" s="5"/>
      <c r="U31" s="8" t="str">
        <f>HYPERLINK("https://pbs.twimg.com/profile_images/1098417762/ABOGADOSTWITEROS.jpg","View")</f>
        <v>View</v>
      </c>
    </row>
    <row r="32" spans="1:21">
      <c r="A32" s="3">
        <v>44205.7638194444</v>
      </c>
      <c r="B32" s="4" t="str">
        <f>HYPERLINK("https://twitter.com/alesa06","@alesa06")</f>
        <v>@alesa06</v>
      </c>
      <c r="C32" s="5" t="s">
        <v>137</v>
      </c>
      <c r="D32" s="5" t="s">
        <v>138</v>
      </c>
      <c r="E32" s="4" t="str">
        <f>HYPERLINK("https://twitter.com/alesa06/status/1348092170465644546","1348092170465644546")</f>
        <v>1348092170465644546</v>
      </c>
      <c r="F32" s="5"/>
      <c r="G32" s="5"/>
      <c r="H32" s="5"/>
      <c r="I32" s="5">
        <v>0</v>
      </c>
      <c r="J32" s="5">
        <v>17</v>
      </c>
      <c r="K32" s="4" t="str">
        <f>HYPERLINK("http://twitter.com/download/iphone","Twitter for iPhone")</f>
        <v>Twitter for iPhone</v>
      </c>
      <c r="L32" s="6">
        <v>421</v>
      </c>
      <c r="M32" s="6">
        <v>655</v>
      </c>
      <c r="N32" s="6">
        <v>5</v>
      </c>
      <c r="O32" s="6"/>
      <c r="P32" s="7">
        <v>39940.8965277778</v>
      </c>
      <c r="Q32" s="5" t="s">
        <v>139</v>
      </c>
      <c r="R32" s="5" t="s">
        <v>140</v>
      </c>
      <c r="S32" s="4" t="s">
        <v>141</v>
      </c>
      <c r="T32" s="5"/>
      <c r="U32" s="8" t="str">
        <f>HYPERLINK("https://pbs.twimg.com/profile_images/1347301661849563137/dW1B6US-.jpg","View")</f>
        <v>View</v>
      </c>
    </row>
    <row r="33" spans="1:21">
      <c r="A33" s="3">
        <v>44205.3520486111</v>
      </c>
      <c r="B33" s="4" t="str">
        <f>HYPERLINK("https://twitter.com/SOLQR","@SOLQR")</f>
        <v>@SOLQR</v>
      </c>
      <c r="C33" s="5" t="s">
        <v>33</v>
      </c>
      <c r="D33" s="5" t="s">
        <v>142</v>
      </c>
      <c r="E33" s="4" t="str">
        <f>HYPERLINK("https://twitter.com/SOLQR/status/1347942949750005760","1347942949750005760")</f>
        <v>1347942949750005760</v>
      </c>
      <c r="F33" s="4" t="s">
        <v>143</v>
      </c>
      <c r="G33" s="5"/>
      <c r="H33" s="5"/>
      <c r="I33" s="5">
        <v>0</v>
      </c>
      <c r="J33" s="5">
        <v>0</v>
      </c>
      <c r="K33" s="4" t="str">
        <f t="shared" ref="K33:K35" si="7">HYPERLINK("https://mobile.twitter.com","Twitter Web App")</f>
        <v>Twitter Web App</v>
      </c>
      <c r="L33" s="6">
        <v>1094</v>
      </c>
      <c r="M33" s="6">
        <v>319</v>
      </c>
      <c r="N33" s="6">
        <v>23</v>
      </c>
      <c r="O33" s="6"/>
      <c r="P33" s="7">
        <v>40337.4458217593</v>
      </c>
      <c r="Q33" s="5" t="s">
        <v>36</v>
      </c>
      <c r="R33" s="5" t="s">
        <v>37</v>
      </c>
      <c r="S33" s="4" t="s">
        <v>38</v>
      </c>
      <c r="T33" s="5"/>
      <c r="U33" s="8" t="str">
        <f>HYPERLINK("https://pbs.twimg.com/profile_images/1328876879647006723/JwcN8Y-O.jpg","View")</f>
        <v>View</v>
      </c>
    </row>
    <row r="34" spans="1:21">
      <c r="A34" s="3">
        <v>44205.3398611111</v>
      </c>
      <c r="B34" s="4" t="str">
        <f>HYPERLINK("https://twitter.com/cecortesr","@cecortesr")</f>
        <v>@cecortesr</v>
      </c>
      <c r="C34" s="5" t="s">
        <v>58</v>
      </c>
      <c r="D34" s="5" t="s">
        <v>144</v>
      </c>
      <c r="E34" s="4" t="str">
        <f>HYPERLINK("https://twitter.com/cecortesr/status/1347938533697224704","1347938533697224704")</f>
        <v>1347938533697224704</v>
      </c>
      <c r="F34" s="5"/>
      <c r="G34" s="5"/>
      <c r="H34" s="5"/>
      <c r="I34" s="5">
        <v>6</v>
      </c>
      <c r="J34" s="5">
        <v>7</v>
      </c>
      <c r="K34" s="4" t="str">
        <f t="shared" si="7"/>
        <v>Twitter Web App</v>
      </c>
      <c r="L34" s="6">
        <v>12742</v>
      </c>
      <c r="M34" s="6">
        <v>6976</v>
      </c>
      <c r="N34" s="6">
        <v>46</v>
      </c>
      <c r="O34" s="6"/>
      <c r="P34" s="7">
        <v>40373.4612268519</v>
      </c>
      <c r="Q34" s="5"/>
      <c r="R34" s="5"/>
      <c r="S34" s="5"/>
      <c r="T34" s="5"/>
      <c r="U34" s="8" t="str">
        <f>HYPERLINK("https://pbs.twimg.com/profile_images/785288922809061377/2_-Km-rA.jpg","View")</f>
        <v>View</v>
      </c>
    </row>
    <row r="35" spans="1:21">
      <c r="A35" s="3">
        <v>44205.2303819444</v>
      </c>
      <c r="B35" s="4" t="str">
        <f>HYPERLINK("https://twitter.com/SOLQR","@SOLQR")</f>
        <v>@SOLQR</v>
      </c>
      <c r="C35" s="5" t="s">
        <v>33</v>
      </c>
      <c r="D35" s="5" t="s">
        <v>145</v>
      </c>
      <c r="E35" s="4" t="str">
        <f>HYPERLINK("https://twitter.com/SOLQR/status/1347898861214461953","1347898861214461953")</f>
        <v>1347898861214461953</v>
      </c>
      <c r="F35" s="4" t="s">
        <v>146</v>
      </c>
      <c r="G35" s="5"/>
      <c r="H35" s="5"/>
      <c r="I35" s="5">
        <v>0</v>
      </c>
      <c r="J35" s="5">
        <v>0</v>
      </c>
      <c r="K35" s="4" t="str">
        <f t="shared" si="7"/>
        <v>Twitter Web App</v>
      </c>
      <c r="L35" s="6">
        <v>1094</v>
      </c>
      <c r="M35" s="6">
        <v>319</v>
      </c>
      <c r="N35" s="6">
        <v>23</v>
      </c>
      <c r="O35" s="6"/>
      <c r="P35" s="7">
        <v>40337.4458217593</v>
      </c>
      <c r="Q35" s="5" t="s">
        <v>36</v>
      </c>
      <c r="R35" s="5" t="s">
        <v>37</v>
      </c>
      <c r="S35" s="4" t="s">
        <v>38</v>
      </c>
      <c r="T35" s="5"/>
      <c r="U35" s="8" t="str">
        <f>HYPERLINK("https://pbs.twimg.com/profile_images/1328876879647006723/JwcN8Y-O.jpg","View")</f>
        <v>View</v>
      </c>
    </row>
    <row r="36" spans="1:21">
      <c r="A36" s="3">
        <v>44204.7066898148</v>
      </c>
      <c r="B36" s="4" t="str">
        <f>HYPERLINK("https://twitter.com/AndaVillarreal","@AndaVillarreal")</f>
        <v>@AndaVillarreal</v>
      </c>
      <c r="C36" s="5" t="s">
        <v>147</v>
      </c>
      <c r="D36" s="5" t="s">
        <v>148</v>
      </c>
      <c r="E36" s="4" t="str">
        <f>HYPERLINK("https://twitter.com/AndaVillarreal/status/1347709078437507074","1347709078437507074")</f>
        <v>1347709078437507074</v>
      </c>
      <c r="F36" s="5"/>
      <c r="G36" s="4" t="s">
        <v>149</v>
      </c>
      <c r="H36" s="5"/>
      <c r="I36" s="5">
        <v>1</v>
      </c>
      <c r="J36" s="5">
        <v>4</v>
      </c>
      <c r="K36" s="4" t="str">
        <f>HYPERLINK("http://twitter.com/download/android","Twitter for Android")</f>
        <v>Twitter for Android</v>
      </c>
      <c r="L36" s="6">
        <v>269</v>
      </c>
      <c r="M36" s="6">
        <v>1577</v>
      </c>
      <c r="N36" s="6">
        <v>1</v>
      </c>
      <c r="O36" s="6"/>
      <c r="P36" s="7">
        <v>40510.8081597222</v>
      </c>
      <c r="Q36" s="5"/>
      <c r="R36" s="5" t="s">
        <v>150</v>
      </c>
      <c r="S36" s="5"/>
      <c r="T36" s="5"/>
      <c r="U36" s="8" t="str">
        <f>HYPERLINK("https://pbs.twimg.com/profile_images/1265787994197372928/1faqsvXp.jpg","View")</f>
        <v>View</v>
      </c>
    </row>
    <row r="37" spans="1:21">
      <c r="A37" s="3">
        <v>44204.6238888889</v>
      </c>
      <c r="B37" s="4" t="str">
        <f>HYPERLINK("https://twitter.com/EdgardBuscaglia","@EdgardBuscaglia")</f>
        <v>@EdgardBuscaglia</v>
      </c>
      <c r="C37" s="5" t="s">
        <v>151</v>
      </c>
      <c r="D37" s="5" t="s">
        <v>152</v>
      </c>
      <c r="E37" s="4" t="str">
        <f>HYPERLINK("https://twitter.com/EdgardBuscaglia/status/1347679074186104834","1347679074186104834")</f>
        <v>1347679074186104834</v>
      </c>
      <c r="F37" s="4" t="s">
        <v>153</v>
      </c>
      <c r="G37" s="5"/>
      <c r="H37" s="5"/>
      <c r="I37" s="5">
        <v>18</v>
      </c>
      <c r="J37" s="5">
        <v>35</v>
      </c>
      <c r="K37" s="4" t="str">
        <f>HYPERLINK("http://twitter.com/download/iphone","Twitter for iPhone")</f>
        <v>Twitter for iPhone</v>
      </c>
      <c r="L37" s="6">
        <v>77431</v>
      </c>
      <c r="M37" s="6">
        <v>184</v>
      </c>
      <c r="N37" s="6">
        <v>732</v>
      </c>
      <c r="O37" s="6"/>
      <c r="P37" s="7">
        <v>40782.8464236111</v>
      </c>
      <c r="Q37" s="5" t="s">
        <v>154</v>
      </c>
      <c r="R37" s="5" t="s">
        <v>155</v>
      </c>
      <c r="S37" s="4" t="s">
        <v>156</v>
      </c>
      <c r="T37" s="5"/>
      <c r="U37" s="8" t="str">
        <f>HYPERLINK("https://pbs.twimg.com/profile_images/1144983396122320896/qtjZYkRt.jpg","View")</f>
        <v>View</v>
      </c>
    </row>
    <row r="38" spans="1:21">
      <c r="A38" s="3">
        <v>44204.5643287037</v>
      </c>
      <c r="B38" s="4" t="str">
        <f t="shared" ref="B38:B39" si="8">HYPERLINK("https://twitter.com/SOLQR","@SOLQR")</f>
        <v>@SOLQR</v>
      </c>
      <c r="C38" s="5" t="s">
        <v>33</v>
      </c>
      <c r="D38" s="5" t="s">
        <v>157</v>
      </c>
      <c r="E38" s="4" t="str">
        <f>HYPERLINK("https://twitter.com/SOLQR/status/1347657489479831555","1347657489479831555")</f>
        <v>1347657489479831555</v>
      </c>
      <c r="F38" s="4" t="s">
        <v>158</v>
      </c>
      <c r="G38" s="5"/>
      <c r="H38" s="5"/>
      <c r="I38" s="5">
        <v>0</v>
      </c>
      <c r="J38" s="5">
        <v>0</v>
      </c>
      <c r="K38" s="4" t="str">
        <f t="shared" ref="K38:K39" si="9">HYPERLINK("https://mobile.twitter.com","Twitter Web App")</f>
        <v>Twitter Web App</v>
      </c>
      <c r="L38" s="6">
        <v>1094</v>
      </c>
      <c r="M38" s="6">
        <v>319</v>
      </c>
      <c r="N38" s="6">
        <v>23</v>
      </c>
      <c r="O38" s="6"/>
      <c r="P38" s="7">
        <v>40337.4458217593</v>
      </c>
      <c r="Q38" s="5" t="s">
        <v>36</v>
      </c>
      <c r="R38" s="5" t="s">
        <v>37</v>
      </c>
      <c r="S38" s="4" t="s">
        <v>38</v>
      </c>
      <c r="T38" s="5"/>
      <c r="U38" s="8" t="str">
        <f t="shared" ref="U38:U39" si="10">HYPERLINK("https://pbs.twimg.com/profile_images/1328876879647006723/JwcN8Y-O.jpg","View")</f>
        <v>View</v>
      </c>
    </row>
    <row r="39" spans="1:21">
      <c r="A39" s="3">
        <v>44204.4646064815</v>
      </c>
      <c r="B39" s="4" t="str">
        <f t="shared" si="8"/>
        <v>@SOLQR</v>
      </c>
      <c r="C39" s="5" t="s">
        <v>33</v>
      </c>
      <c r="D39" s="5" t="s">
        <v>159</v>
      </c>
      <c r="E39" s="4" t="str">
        <f>HYPERLINK("https://twitter.com/SOLQR/status/1347621349842440192","1347621349842440192")</f>
        <v>1347621349842440192</v>
      </c>
      <c r="F39" s="4" t="s">
        <v>160</v>
      </c>
      <c r="G39" s="5"/>
      <c r="H39" s="5"/>
      <c r="I39" s="5">
        <v>0</v>
      </c>
      <c r="J39" s="5">
        <v>0</v>
      </c>
      <c r="K39" s="4" t="str">
        <f t="shared" si="9"/>
        <v>Twitter Web App</v>
      </c>
      <c r="L39" s="6">
        <v>1094</v>
      </c>
      <c r="M39" s="6">
        <v>319</v>
      </c>
      <c r="N39" s="6">
        <v>23</v>
      </c>
      <c r="O39" s="6"/>
      <c r="P39" s="7">
        <v>40337.4458217593</v>
      </c>
      <c r="Q39" s="5" t="s">
        <v>36</v>
      </c>
      <c r="R39" s="5" t="s">
        <v>37</v>
      </c>
      <c r="S39" s="4" t="s">
        <v>38</v>
      </c>
      <c r="T39" s="5"/>
      <c r="U39" s="8" t="str">
        <f t="shared" si="10"/>
        <v>View</v>
      </c>
    </row>
    <row r="40" spans="1:21">
      <c r="A40" s="3">
        <v>44204.441412037</v>
      </c>
      <c r="B40" s="4" t="str">
        <f>HYPERLINK("https://twitter.com/luiiccini","@luiiccini")</f>
        <v>@luiiccini</v>
      </c>
      <c r="C40" s="5" t="s">
        <v>161</v>
      </c>
      <c r="D40" s="5" t="s">
        <v>162</v>
      </c>
      <c r="E40" s="4" t="str">
        <f>HYPERLINK("https://twitter.com/luiiccini/status/1347612945979736066","1347612945979736066")</f>
        <v>1347612945979736066</v>
      </c>
      <c r="F40" s="5"/>
      <c r="G40" s="5"/>
      <c r="H40" s="5"/>
      <c r="I40" s="5">
        <v>0</v>
      </c>
      <c r="J40" s="5">
        <v>0</v>
      </c>
      <c r="K40" s="4" t="str">
        <f>HYPERLINK("http://twitter.com/download/iphone","Twitter for iPhone")</f>
        <v>Twitter for iPhone</v>
      </c>
      <c r="L40" s="6">
        <v>221</v>
      </c>
      <c r="M40" s="6">
        <v>133</v>
      </c>
      <c r="N40" s="6">
        <v>0</v>
      </c>
      <c r="O40" s="6"/>
      <c r="P40" s="7">
        <v>40737.8769907407</v>
      </c>
      <c r="Q40" s="5" t="s">
        <v>163</v>
      </c>
      <c r="R40" s="5" t="s">
        <v>164</v>
      </c>
      <c r="S40" s="5"/>
      <c r="T40" s="5"/>
      <c r="U40" s="8" t="str">
        <f>HYPERLINK("https://pbs.twimg.com/profile_images/1344021079677956097/nDubxYL7.jpg","View")</f>
        <v>View</v>
      </c>
    </row>
    <row r="41" spans="1:21">
      <c r="A41" s="3">
        <v>44204.3848611111</v>
      </c>
      <c r="B41" s="4" t="str">
        <f>HYPERLINK("https://twitter.com/SOLQR","@SOLQR")</f>
        <v>@SOLQR</v>
      </c>
      <c r="C41" s="5" t="s">
        <v>33</v>
      </c>
      <c r="D41" s="5" t="s">
        <v>165</v>
      </c>
      <c r="E41" s="4" t="str">
        <f>HYPERLINK("https://twitter.com/SOLQR/status/1347592453591805952","1347592453591805952")</f>
        <v>1347592453591805952</v>
      </c>
      <c r="F41" s="4" t="s">
        <v>166</v>
      </c>
      <c r="G41" s="5"/>
      <c r="H41" s="5"/>
      <c r="I41" s="5">
        <v>0</v>
      </c>
      <c r="J41" s="5">
        <v>0</v>
      </c>
      <c r="K41" s="4" t="str">
        <f t="shared" ref="K41:K44" si="11">HYPERLINK("https://mobile.twitter.com","Twitter Web App")</f>
        <v>Twitter Web App</v>
      </c>
      <c r="L41" s="6">
        <v>1094</v>
      </c>
      <c r="M41" s="6">
        <v>319</v>
      </c>
      <c r="N41" s="6">
        <v>23</v>
      </c>
      <c r="O41" s="6"/>
      <c r="P41" s="7">
        <v>40337.4458217593</v>
      </c>
      <c r="Q41" s="5" t="s">
        <v>36</v>
      </c>
      <c r="R41" s="5" t="s">
        <v>37</v>
      </c>
      <c r="S41" s="4" t="s">
        <v>38</v>
      </c>
      <c r="T41" s="5"/>
      <c r="U41" s="8" t="str">
        <f>HYPERLINK("https://pbs.twimg.com/profile_images/1328876879647006723/JwcN8Y-O.jpg","View")</f>
        <v>View</v>
      </c>
    </row>
    <row r="42" spans="1:21">
      <c r="A42" s="3">
        <v>44204.2758217593</v>
      </c>
      <c r="B42" s="4" t="str">
        <f>HYPERLINK("https://twitter.com/NicolsFloresII1","@NicolsFloresII1")</f>
        <v>@NicolsFloresII1</v>
      </c>
      <c r="C42" s="5" t="s">
        <v>167</v>
      </c>
      <c r="D42" s="5" t="s">
        <v>168</v>
      </c>
      <c r="E42" s="4" t="str">
        <f>HYPERLINK("https://twitter.com/NicolsFloresII1/status/1347552938332459009","1347552938332459009")</f>
        <v>1347552938332459009</v>
      </c>
      <c r="F42" s="5"/>
      <c r="G42" s="4" t="s">
        <v>169</v>
      </c>
      <c r="H42" s="5"/>
      <c r="I42" s="5">
        <v>0</v>
      </c>
      <c r="J42" s="5">
        <v>2</v>
      </c>
      <c r="K42" s="4" t="str">
        <f t="shared" si="11"/>
        <v>Twitter Web App</v>
      </c>
      <c r="L42" s="6">
        <v>521</v>
      </c>
      <c r="M42" s="6">
        <v>820</v>
      </c>
      <c r="N42" s="6">
        <v>1</v>
      </c>
      <c r="O42" s="6"/>
      <c r="P42" s="7">
        <v>43725.6892824074</v>
      </c>
      <c r="Q42" s="5"/>
      <c r="R42" s="5"/>
      <c r="S42" s="5"/>
      <c r="T42" s="5"/>
      <c r="U42" s="8" t="str">
        <f>HYPERLINK("https://pbs.twimg.com/profile_images/1319956558281846785/yMHHA-Bm.jpg","View")</f>
        <v>View</v>
      </c>
    </row>
    <row r="43" spans="1:21">
      <c r="A43" s="3">
        <v>44204.245150463</v>
      </c>
      <c r="B43" s="4" t="str">
        <f>HYPERLINK("https://twitter.com/JevyMerol","@JevyMerol")</f>
        <v>@JevyMerol</v>
      </c>
      <c r="C43" s="5" t="s">
        <v>170</v>
      </c>
      <c r="D43" s="5" t="s">
        <v>171</v>
      </c>
      <c r="E43" s="4" t="str">
        <f>HYPERLINK("https://twitter.com/JevyMerol/status/1347541822814498816","1347541822814498816")</f>
        <v>1347541822814498816</v>
      </c>
      <c r="F43" s="4" t="s">
        <v>172</v>
      </c>
      <c r="G43" s="5"/>
      <c r="H43" s="5"/>
      <c r="I43" s="5">
        <v>0</v>
      </c>
      <c r="J43" s="5">
        <v>0</v>
      </c>
      <c r="K43" s="4" t="str">
        <f t="shared" si="11"/>
        <v>Twitter Web App</v>
      </c>
      <c r="L43" s="6">
        <v>593</v>
      </c>
      <c r="M43" s="6">
        <v>663</v>
      </c>
      <c r="N43" s="6">
        <v>1</v>
      </c>
      <c r="O43" s="6"/>
      <c r="P43" s="7">
        <v>40462.8475231481</v>
      </c>
      <c r="Q43" s="5" t="s">
        <v>42</v>
      </c>
      <c r="R43" s="5" t="s">
        <v>173</v>
      </c>
      <c r="S43" s="5"/>
      <c r="T43" s="5"/>
      <c r="U43" s="8" t="str">
        <f>HYPERLINK("https://pbs.twimg.com/profile_images/1050169763412865025/LiyDCx1L.jpg","View")</f>
        <v>View</v>
      </c>
    </row>
    <row r="44" spans="1:21">
      <c r="A44" s="3">
        <v>44204.2324652778</v>
      </c>
      <c r="B44" s="4" t="str">
        <f>HYPERLINK("https://twitter.com/SOLQR","@SOLQR")</f>
        <v>@SOLQR</v>
      </c>
      <c r="C44" s="5" t="s">
        <v>33</v>
      </c>
      <c r="D44" s="5" t="s">
        <v>174</v>
      </c>
      <c r="E44" s="4" t="str">
        <f>HYPERLINK("https://twitter.com/SOLQR/status/1347537226939457541","1347537226939457541")</f>
        <v>1347537226939457541</v>
      </c>
      <c r="F44" s="4" t="s">
        <v>175</v>
      </c>
      <c r="G44" s="5"/>
      <c r="H44" s="5"/>
      <c r="I44" s="5">
        <v>0</v>
      </c>
      <c r="J44" s="5">
        <v>0</v>
      </c>
      <c r="K44" s="4" t="str">
        <f t="shared" si="11"/>
        <v>Twitter Web App</v>
      </c>
      <c r="L44" s="6">
        <v>1094</v>
      </c>
      <c r="M44" s="6">
        <v>319</v>
      </c>
      <c r="N44" s="6">
        <v>23</v>
      </c>
      <c r="O44" s="6"/>
      <c r="P44" s="7">
        <v>40337.4458217593</v>
      </c>
      <c r="Q44" s="5" t="s">
        <v>36</v>
      </c>
      <c r="R44" s="5" t="s">
        <v>37</v>
      </c>
      <c r="S44" s="4" t="s">
        <v>38</v>
      </c>
      <c r="T44" s="5"/>
      <c r="U44" s="8" t="str">
        <f>HYPERLINK("https://pbs.twimg.com/profile_images/1328876879647006723/JwcN8Y-O.jpg","View")</f>
        <v>View</v>
      </c>
    </row>
    <row r="45" spans="1:21">
      <c r="A45" s="3">
        <v>44204.1482407407</v>
      </c>
      <c r="B45" s="4" t="str">
        <f>HYPERLINK("https://twitter.com/rauldiazdiez","@rauldiazdiez")</f>
        <v>@rauldiazdiez</v>
      </c>
      <c r="C45" s="5" t="s">
        <v>176</v>
      </c>
      <c r="D45" s="5" t="s">
        <v>177</v>
      </c>
      <c r="E45" s="4" t="str">
        <f>HYPERLINK("https://twitter.com/rauldiazdiez/status/1347506704884371457","1347506704884371457")</f>
        <v>1347506704884371457</v>
      </c>
      <c r="F45" s="5" t="s">
        <v>178</v>
      </c>
      <c r="G45" s="5"/>
      <c r="H45" s="5"/>
      <c r="I45" s="5">
        <v>0</v>
      </c>
      <c r="J45" s="5">
        <v>3</v>
      </c>
      <c r="K45" s="4" t="str">
        <f>HYPERLINK("http://twitter.com/download/android","Twitter for Android")</f>
        <v>Twitter for Android</v>
      </c>
      <c r="L45" s="6">
        <v>5155</v>
      </c>
      <c r="M45" s="6">
        <v>3170</v>
      </c>
      <c r="N45" s="6">
        <v>33</v>
      </c>
      <c r="O45" s="6"/>
      <c r="P45" s="7">
        <v>40723.3934375</v>
      </c>
      <c r="Q45" s="5" t="s">
        <v>179</v>
      </c>
      <c r="R45" s="5" t="s">
        <v>180</v>
      </c>
      <c r="S45" s="5"/>
      <c r="T45" s="5"/>
      <c r="U45" s="8" t="str">
        <f>HYPERLINK("https://pbs.twimg.com/profile_images/1310782276104577024/Gbj7ppis.jpg","View")</f>
        <v>View</v>
      </c>
    </row>
    <row r="46" spans="1:21">
      <c r="A46" s="3">
        <v>44204.0833796296</v>
      </c>
      <c r="B46" s="4" t="str">
        <f>HYPERLINK("https://twitter.com/escuelacursiva","@escuelacursiva")</f>
        <v>@escuelacursiva</v>
      </c>
      <c r="C46" s="5" t="s">
        <v>181</v>
      </c>
      <c r="D46" s="5" t="s">
        <v>182</v>
      </c>
      <c r="E46" s="4" t="str">
        <f>HYPERLINK("https://twitter.com/escuelacursiva/status/1347483201325985792","1347483201325985792")</f>
        <v>1347483201325985792</v>
      </c>
      <c r="F46" s="4" t="s">
        <v>183</v>
      </c>
      <c r="G46" s="4" t="s">
        <v>184</v>
      </c>
      <c r="H46" s="5"/>
      <c r="I46" s="5">
        <v>0</v>
      </c>
      <c r="J46" s="5">
        <v>0</v>
      </c>
      <c r="K46" s="4" t="str">
        <f>HYPERLINK("http://meetedgar.com","MeetEdgar")</f>
        <v>MeetEdgar</v>
      </c>
      <c r="L46" s="6">
        <v>5867</v>
      </c>
      <c r="M46" s="6">
        <v>1253</v>
      </c>
      <c r="N46" s="6">
        <v>85</v>
      </c>
      <c r="O46" s="6"/>
      <c r="P46" s="7">
        <v>42187.1472106482</v>
      </c>
      <c r="Q46" s="5"/>
      <c r="R46" s="5" t="s">
        <v>185</v>
      </c>
      <c r="S46" s="4" t="s">
        <v>186</v>
      </c>
      <c r="T46" s="5"/>
      <c r="U46" s="8" t="str">
        <f>HYPERLINK("https://pbs.twimg.com/profile_images/1156507094633390080/hvqllUhY.png","View")</f>
        <v>View</v>
      </c>
    </row>
    <row r="47" spans="1:21">
      <c r="A47" s="3">
        <v>44203.6197685185</v>
      </c>
      <c r="B47" s="4" t="str">
        <f>HYPERLINK("https://twitter.com/AxelArano","@AxelArano")</f>
        <v>@AxelArano</v>
      </c>
      <c r="C47" s="5" t="s">
        <v>187</v>
      </c>
      <c r="D47" s="5" t="s">
        <v>188</v>
      </c>
      <c r="E47" s="4" t="str">
        <f>HYPERLINK("https://twitter.com/AxelArano/status/1347315192338788362","1347315192338788362")</f>
        <v>1347315192338788362</v>
      </c>
      <c r="F47" s="4" t="s">
        <v>189</v>
      </c>
      <c r="G47" s="5"/>
      <c r="H47" s="5"/>
      <c r="I47" s="5">
        <v>0</v>
      </c>
      <c r="J47" s="5">
        <v>2</v>
      </c>
      <c r="K47" s="4" t="str">
        <f>HYPERLINK("http://twitter.com/download/iphone","Twitter for iPhone")</f>
        <v>Twitter for iPhone</v>
      </c>
      <c r="L47" s="6">
        <v>3935</v>
      </c>
      <c r="M47" s="6">
        <v>956</v>
      </c>
      <c r="N47" s="6">
        <v>62</v>
      </c>
      <c r="O47" s="6"/>
      <c r="P47" s="7">
        <v>40563.676712963</v>
      </c>
      <c r="Q47" s="5" t="s">
        <v>190</v>
      </c>
      <c r="R47" s="5"/>
      <c r="S47" s="4" t="s">
        <v>191</v>
      </c>
      <c r="T47" s="5"/>
      <c r="U47" s="8" t="str">
        <f>HYPERLINK("https://pbs.twimg.com/profile_images/2958084938/5e8561bf13453d31c6fb15258885d4a0.jpeg","View")</f>
        <v>View</v>
      </c>
    </row>
    <row r="48" spans="1:21">
      <c r="A48" s="3">
        <v>44203.526400463</v>
      </c>
      <c r="B48" s="4" t="str">
        <f t="shared" ref="B48:B51" si="12">HYPERLINK("https://twitter.com/SOLQR","@SOLQR")</f>
        <v>@SOLQR</v>
      </c>
      <c r="C48" s="5" t="s">
        <v>33</v>
      </c>
      <c r="D48" s="5" t="s">
        <v>192</v>
      </c>
      <c r="E48" s="4" t="str">
        <f>HYPERLINK("https://twitter.com/SOLQR/status/1347281357056192513","1347281357056192513")</f>
        <v>1347281357056192513</v>
      </c>
      <c r="F48" s="4" t="s">
        <v>193</v>
      </c>
      <c r="G48" s="5"/>
      <c r="H48" s="5"/>
      <c r="I48" s="5">
        <v>0</v>
      </c>
      <c r="J48" s="5">
        <v>0</v>
      </c>
      <c r="K48" s="4" t="str">
        <f t="shared" ref="K48:K52" si="13">HYPERLINK("https://mobile.twitter.com","Twitter Web App")</f>
        <v>Twitter Web App</v>
      </c>
      <c r="L48" s="6">
        <v>1094</v>
      </c>
      <c r="M48" s="6">
        <v>319</v>
      </c>
      <c r="N48" s="6">
        <v>23</v>
      </c>
      <c r="O48" s="6"/>
      <c r="P48" s="7">
        <v>40337.4458217593</v>
      </c>
      <c r="Q48" s="5" t="s">
        <v>36</v>
      </c>
      <c r="R48" s="5" t="s">
        <v>37</v>
      </c>
      <c r="S48" s="4" t="s">
        <v>38</v>
      </c>
      <c r="T48" s="5"/>
      <c r="U48" s="8" t="str">
        <f t="shared" ref="U48:U51" si="14">HYPERLINK("https://pbs.twimg.com/profile_images/1328876879647006723/JwcN8Y-O.jpg","View")</f>
        <v>View</v>
      </c>
    </row>
    <row r="49" spans="1:21">
      <c r="A49" s="3">
        <v>44203.4496412037</v>
      </c>
      <c r="B49" s="4" t="str">
        <f t="shared" si="12"/>
        <v>@SOLQR</v>
      </c>
      <c r="C49" s="5" t="s">
        <v>33</v>
      </c>
      <c r="D49" s="5" t="s">
        <v>194</v>
      </c>
      <c r="E49" s="4" t="str">
        <f>HYPERLINK("https://twitter.com/SOLQR/status/1347253540889239552","1347253540889239552")</f>
        <v>1347253540889239552</v>
      </c>
      <c r="F49" s="4" t="s">
        <v>195</v>
      </c>
      <c r="G49" s="5"/>
      <c r="H49" s="5"/>
      <c r="I49" s="5">
        <v>0</v>
      </c>
      <c r="J49" s="5">
        <v>0</v>
      </c>
      <c r="K49" s="4" t="str">
        <f t="shared" si="13"/>
        <v>Twitter Web App</v>
      </c>
      <c r="L49" s="6">
        <v>1094</v>
      </c>
      <c r="M49" s="6">
        <v>319</v>
      </c>
      <c r="N49" s="6">
        <v>23</v>
      </c>
      <c r="O49" s="6"/>
      <c r="P49" s="7">
        <v>40337.4458217593</v>
      </c>
      <c r="Q49" s="5" t="s">
        <v>36</v>
      </c>
      <c r="R49" s="5" t="s">
        <v>37</v>
      </c>
      <c r="S49" s="4" t="s">
        <v>38</v>
      </c>
      <c r="T49" s="5"/>
      <c r="U49" s="8" t="str">
        <f t="shared" si="14"/>
        <v>View</v>
      </c>
    </row>
    <row r="50" spans="1:21">
      <c r="A50" s="3">
        <v>44203.3052662037</v>
      </c>
      <c r="B50" s="4" t="str">
        <f t="shared" si="12"/>
        <v>@SOLQR</v>
      </c>
      <c r="C50" s="5" t="s">
        <v>33</v>
      </c>
      <c r="D50" s="5" t="s">
        <v>196</v>
      </c>
      <c r="E50" s="4" t="str">
        <f>HYPERLINK("https://twitter.com/SOLQR/status/1347201222407823363","1347201222407823363")</f>
        <v>1347201222407823363</v>
      </c>
      <c r="F50" s="4" t="s">
        <v>197</v>
      </c>
      <c r="G50" s="5"/>
      <c r="H50" s="5"/>
      <c r="I50" s="5">
        <v>0</v>
      </c>
      <c r="J50" s="5">
        <v>0</v>
      </c>
      <c r="K50" s="4" t="str">
        <f t="shared" si="13"/>
        <v>Twitter Web App</v>
      </c>
      <c r="L50" s="6">
        <v>1094</v>
      </c>
      <c r="M50" s="6">
        <v>319</v>
      </c>
      <c r="N50" s="6">
        <v>23</v>
      </c>
      <c r="O50" s="6"/>
      <c r="P50" s="7">
        <v>40337.4458217593</v>
      </c>
      <c r="Q50" s="5" t="s">
        <v>36</v>
      </c>
      <c r="R50" s="5" t="s">
        <v>37</v>
      </c>
      <c r="S50" s="4" t="s">
        <v>38</v>
      </c>
      <c r="T50" s="5"/>
      <c r="U50" s="8" t="str">
        <f t="shared" si="14"/>
        <v>View</v>
      </c>
    </row>
    <row r="51" spans="1:21">
      <c r="A51" s="3">
        <v>44203.2359722222</v>
      </c>
      <c r="B51" s="4" t="str">
        <f t="shared" si="12"/>
        <v>@SOLQR</v>
      </c>
      <c r="C51" s="5" t="s">
        <v>33</v>
      </c>
      <c r="D51" s="5" t="s">
        <v>198</v>
      </c>
      <c r="E51" s="4" t="str">
        <f>HYPERLINK("https://twitter.com/SOLQR/status/1347176108685471746","1347176108685471746")</f>
        <v>1347176108685471746</v>
      </c>
      <c r="F51" s="4" t="s">
        <v>199</v>
      </c>
      <c r="G51" s="5"/>
      <c r="H51" s="5"/>
      <c r="I51" s="5">
        <v>0</v>
      </c>
      <c r="J51" s="5">
        <v>0</v>
      </c>
      <c r="K51" s="4" t="str">
        <f t="shared" si="13"/>
        <v>Twitter Web App</v>
      </c>
      <c r="L51" s="6">
        <v>1094</v>
      </c>
      <c r="M51" s="6">
        <v>319</v>
      </c>
      <c r="N51" s="6">
        <v>23</v>
      </c>
      <c r="O51" s="6"/>
      <c r="P51" s="7">
        <v>40337.4458217593</v>
      </c>
      <c r="Q51" s="5" t="s">
        <v>36</v>
      </c>
      <c r="R51" s="5" t="s">
        <v>37</v>
      </c>
      <c r="S51" s="4" t="s">
        <v>38</v>
      </c>
      <c r="T51" s="5"/>
      <c r="U51" s="8" t="str">
        <f t="shared" si="14"/>
        <v>View</v>
      </c>
    </row>
    <row r="52" spans="1:21">
      <c r="A52" s="3">
        <v>44202.8616782407</v>
      </c>
      <c r="B52" s="4" t="str">
        <f>HYPERLINK("https://twitter.com/Vickyfahnrich","@Vickyfahnrich")</f>
        <v>@Vickyfahnrich</v>
      </c>
      <c r="C52" s="5" t="s">
        <v>200</v>
      </c>
      <c r="D52" s="5" t="s">
        <v>201</v>
      </c>
      <c r="E52" s="4" t="str">
        <f>HYPERLINK("https://twitter.com/Vickyfahnrich/status/1347040471139442688","1347040471139442688")</f>
        <v>1347040471139442688</v>
      </c>
      <c r="F52" s="4" t="s">
        <v>202</v>
      </c>
      <c r="G52" s="5"/>
      <c r="H52" s="5"/>
      <c r="I52" s="5">
        <v>0</v>
      </c>
      <c r="J52" s="5">
        <v>0</v>
      </c>
      <c r="K52" s="4" t="str">
        <f t="shared" si="13"/>
        <v>Twitter Web App</v>
      </c>
      <c r="L52" s="6">
        <v>379</v>
      </c>
      <c r="M52" s="6">
        <v>507</v>
      </c>
      <c r="N52" s="6">
        <v>28</v>
      </c>
      <c r="O52" s="6"/>
      <c r="P52" s="7">
        <v>40463.2593055556</v>
      </c>
      <c r="Q52" s="5" t="s">
        <v>203</v>
      </c>
      <c r="R52" s="5" t="s">
        <v>204</v>
      </c>
      <c r="S52" s="5"/>
      <c r="T52" s="5"/>
      <c r="U52" s="8" t="str">
        <f>HYPERLINK("https://pbs.twimg.com/profile_images/1344155809014558721/_tITAZvg.jpg","View")</f>
        <v>View</v>
      </c>
    </row>
    <row r="53" spans="1:21">
      <c r="A53" s="3">
        <v>44202.6729282407</v>
      </c>
      <c r="B53" s="4" t="str">
        <f>HYPERLINK("https://twitter.com/VirtualGenio","@VirtualGenio")</f>
        <v>@VirtualGenio</v>
      </c>
      <c r="C53" s="5" t="s">
        <v>205</v>
      </c>
      <c r="D53" s="5" t="s">
        <v>206</v>
      </c>
      <c r="E53" s="4" t="str">
        <f>HYPERLINK("https://twitter.com/VirtualGenio/status/1346972068382793728","1346972068382793728")</f>
        <v>1346972068382793728</v>
      </c>
      <c r="F53" s="4" t="s">
        <v>207</v>
      </c>
      <c r="G53" s="5"/>
      <c r="H53" s="5"/>
      <c r="I53" s="5">
        <v>0</v>
      </c>
      <c r="J53" s="5">
        <v>1</v>
      </c>
      <c r="K53" s="4" t="str">
        <f t="shared" ref="K53:K54" si="15">HYPERLINK("http://twitter.com/download/android","Twitter for Android")</f>
        <v>Twitter for Android</v>
      </c>
      <c r="L53" s="6">
        <v>261</v>
      </c>
      <c r="M53" s="6">
        <v>239</v>
      </c>
      <c r="N53" s="6">
        <v>6</v>
      </c>
      <c r="O53" s="6"/>
      <c r="P53" s="7">
        <v>42118.4890046296</v>
      </c>
      <c r="Q53" s="5" t="s">
        <v>208</v>
      </c>
      <c r="R53" s="5"/>
      <c r="S53" s="4" t="s">
        <v>209</v>
      </c>
      <c r="T53" s="5"/>
      <c r="U53" s="8" t="str">
        <f>HYPERLINK("https://pbs.twimg.com/profile_images/696471758703042560/D1v5_dWA.jpg","View")</f>
        <v>View</v>
      </c>
    </row>
    <row r="54" spans="1:21">
      <c r="A54" s="3">
        <v>44202.6526388889</v>
      </c>
      <c r="B54" s="4" t="str">
        <f>HYPERLINK("https://twitter.com/MariferBoCa","@MariferBoCa")</f>
        <v>@MariferBoCa</v>
      </c>
      <c r="C54" s="5" t="s">
        <v>210</v>
      </c>
      <c r="D54" s="5" t="s">
        <v>211</v>
      </c>
      <c r="E54" s="4" t="str">
        <f>HYPERLINK("https://twitter.com/MariferBoCa/status/1346964714635448323","1346964714635448323")</f>
        <v>1346964714635448323</v>
      </c>
      <c r="F54" s="5" t="s">
        <v>212</v>
      </c>
      <c r="G54" s="5"/>
      <c r="H54" s="5"/>
      <c r="I54" s="5">
        <v>0</v>
      </c>
      <c r="J54" s="5">
        <v>0</v>
      </c>
      <c r="K54" s="4" t="str">
        <f t="shared" si="15"/>
        <v>Twitter for Android</v>
      </c>
      <c r="L54" s="6">
        <v>119</v>
      </c>
      <c r="M54" s="6">
        <v>96</v>
      </c>
      <c r="N54" s="6">
        <v>0</v>
      </c>
      <c r="O54" s="6"/>
      <c r="P54" s="7">
        <v>43226.9549421296</v>
      </c>
      <c r="Q54" s="5"/>
      <c r="R54" s="5" t="s">
        <v>213</v>
      </c>
      <c r="S54" s="5"/>
      <c r="T54" s="5"/>
      <c r="U54" s="8" t="str">
        <f>HYPERLINK("https://pbs.twimg.com/profile_images/1332374550374387712/aOBEzX-o.jpg","View")</f>
        <v>View</v>
      </c>
    </row>
    <row r="55" spans="1:21">
      <c r="A55" s="3">
        <v>44202.5116203704</v>
      </c>
      <c r="B55" s="4" t="str">
        <f>HYPERLINK("https://twitter.com/LizCervantes26","@LizCervantes26")</f>
        <v>@LizCervantes26</v>
      </c>
      <c r="C55" s="5" t="s">
        <v>214</v>
      </c>
      <c r="D55" s="5" t="s">
        <v>215</v>
      </c>
      <c r="E55" s="4" t="str">
        <f>HYPERLINK("https://twitter.com/LizCervantes26/status/1346913614951804934","1346913614951804934")</f>
        <v>1346913614951804934</v>
      </c>
      <c r="F55" s="4" t="s">
        <v>216</v>
      </c>
      <c r="G55" s="5"/>
      <c r="H55" s="5"/>
      <c r="I55" s="5">
        <v>0</v>
      </c>
      <c r="J55" s="5">
        <v>1</v>
      </c>
      <c r="K55" s="4" t="str">
        <f>HYPERLINK("http://twitter.com/download/iphone","Twitter for iPhone")</f>
        <v>Twitter for iPhone</v>
      </c>
      <c r="L55" s="6">
        <v>1373</v>
      </c>
      <c r="M55" s="6">
        <v>1698</v>
      </c>
      <c r="N55" s="6">
        <v>21</v>
      </c>
      <c r="O55" s="6"/>
      <c r="P55" s="7">
        <v>40403.7880787037</v>
      </c>
      <c r="Q55" s="5" t="s">
        <v>217</v>
      </c>
      <c r="R55" s="5" t="s">
        <v>218</v>
      </c>
      <c r="S55" s="4" t="s">
        <v>219</v>
      </c>
      <c r="T55" s="5"/>
      <c r="U55" s="8" t="str">
        <f>HYPERLINK("https://pbs.twimg.com/profile_images/1319772663355641856/v-ZDKwoS.jpg","View")</f>
        <v>View</v>
      </c>
    </row>
    <row r="56" spans="1:21">
      <c r="A56" s="3">
        <v>44202.4173263889</v>
      </c>
      <c r="B56" s="4" t="str">
        <f>HYPERLINK("https://twitter.com/hlachino","@hlachino")</f>
        <v>@hlachino</v>
      </c>
      <c r="C56" s="5" t="s">
        <v>220</v>
      </c>
      <c r="D56" s="5" t="s">
        <v>221</v>
      </c>
      <c r="E56" s="4" t="str">
        <f>HYPERLINK("https://twitter.com/hlachino/status/1346879440165416962","1346879440165416962")</f>
        <v>1346879440165416962</v>
      </c>
      <c r="F56" s="5"/>
      <c r="G56" s="5"/>
      <c r="H56" s="5"/>
      <c r="I56" s="5">
        <v>0</v>
      </c>
      <c r="J56" s="5">
        <v>1</v>
      </c>
      <c r="K56" s="4" t="str">
        <f t="shared" ref="K56:K59" si="16">HYPERLINK("https://mobile.twitter.com","Twitter Web App")</f>
        <v>Twitter Web App</v>
      </c>
      <c r="L56" s="6">
        <v>1861</v>
      </c>
      <c r="M56" s="6">
        <v>1351</v>
      </c>
      <c r="N56" s="6">
        <v>33</v>
      </c>
      <c r="O56" s="6"/>
      <c r="P56" s="7">
        <v>40004.4999189815</v>
      </c>
      <c r="Q56" s="5" t="s">
        <v>42</v>
      </c>
      <c r="R56" s="5" t="s">
        <v>222</v>
      </c>
      <c r="S56" s="4" t="s">
        <v>223</v>
      </c>
      <c r="T56" s="5"/>
      <c r="U56" s="8" t="str">
        <f>HYPERLINK("https://pbs.twimg.com/profile_images/1327346993467973638/Bkpkb742.jpg","View")</f>
        <v>View</v>
      </c>
    </row>
    <row r="57" spans="1:21">
      <c r="A57" s="3">
        <v>44202.3541898148</v>
      </c>
      <c r="B57" s="4" t="str">
        <f t="shared" ref="B57:B59" si="17">HYPERLINK("https://twitter.com/SOLQR","@SOLQR")</f>
        <v>@SOLQR</v>
      </c>
      <c r="C57" s="5" t="s">
        <v>33</v>
      </c>
      <c r="D57" s="5" t="s">
        <v>224</v>
      </c>
      <c r="E57" s="4" t="str">
        <f>HYPERLINK("https://twitter.com/SOLQR/status/1346856564230131715","1346856564230131715")</f>
        <v>1346856564230131715</v>
      </c>
      <c r="F57" s="4" t="s">
        <v>225</v>
      </c>
      <c r="G57" s="5"/>
      <c r="H57" s="5"/>
      <c r="I57" s="5">
        <v>0</v>
      </c>
      <c r="J57" s="5">
        <v>0</v>
      </c>
      <c r="K57" s="4" t="str">
        <f t="shared" si="16"/>
        <v>Twitter Web App</v>
      </c>
      <c r="L57" s="6">
        <v>1094</v>
      </c>
      <c r="M57" s="6">
        <v>319</v>
      </c>
      <c r="N57" s="6">
        <v>23</v>
      </c>
      <c r="O57" s="6"/>
      <c r="P57" s="7">
        <v>40337.4458217593</v>
      </c>
      <c r="Q57" s="5" t="s">
        <v>36</v>
      </c>
      <c r="R57" s="5" t="s">
        <v>37</v>
      </c>
      <c r="S57" s="4" t="s">
        <v>38</v>
      </c>
      <c r="T57" s="5"/>
      <c r="U57" s="8" t="str">
        <f t="shared" ref="U57:U59" si="18">HYPERLINK("https://pbs.twimg.com/profile_images/1328876879647006723/JwcN8Y-O.jpg","View")</f>
        <v>View</v>
      </c>
    </row>
    <row r="58" spans="1:21">
      <c r="A58" s="3">
        <v>44202.239537037</v>
      </c>
      <c r="B58" s="4" t="str">
        <f t="shared" si="17"/>
        <v>@SOLQR</v>
      </c>
      <c r="C58" s="5" t="s">
        <v>33</v>
      </c>
      <c r="D58" s="5" t="s">
        <v>226</v>
      </c>
      <c r="E58" s="4" t="str">
        <f>HYPERLINK("https://twitter.com/SOLQR/status/1346815014292828163","1346815014292828163")</f>
        <v>1346815014292828163</v>
      </c>
      <c r="F58" s="4" t="s">
        <v>227</v>
      </c>
      <c r="G58" s="5"/>
      <c r="H58" s="5"/>
      <c r="I58" s="5">
        <v>0</v>
      </c>
      <c r="J58" s="5">
        <v>0</v>
      </c>
      <c r="K58" s="4" t="str">
        <f t="shared" si="16"/>
        <v>Twitter Web App</v>
      </c>
      <c r="L58" s="6">
        <v>1094</v>
      </c>
      <c r="M58" s="6">
        <v>319</v>
      </c>
      <c r="N58" s="6">
        <v>23</v>
      </c>
      <c r="O58" s="6"/>
      <c r="P58" s="7">
        <v>40337.4458217593</v>
      </c>
      <c r="Q58" s="5" t="s">
        <v>36</v>
      </c>
      <c r="R58" s="5" t="s">
        <v>37</v>
      </c>
      <c r="S58" s="4" t="s">
        <v>38</v>
      </c>
      <c r="T58" s="5"/>
      <c r="U58" s="8" t="str">
        <f t="shared" si="18"/>
        <v>View</v>
      </c>
    </row>
    <row r="59" spans="1:21">
      <c r="A59" s="3">
        <v>44202.1806712963</v>
      </c>
      <c r="B59" s="4" t="str">
        <f t="shared" si="17"/>
        <v>@SOLQR</v>
      </c>
      <c r="C59" s="5" t="s">
        <v>33</v>
      </c>
      <c r="D59" s="5" t="s">
        <v>228</v>
      </c>
      <c r="E59" s="4" t="str">
        <f>HYPERLINK("https://twitter.com/SOLQR/status/1346793680900915200","1346793680900915200")</f>
        <v>1346793680900915200</v>
      </c>
      <c r="F59" s="4" t="s">
        <v>229</v>
      </c>
      <c r="G59" s="5"/>
      <c r="H59" s="5"/>
      <c r="I59" s="5">
        <v>0</v>
      </c>
      <c r="J59" s="5">
        <v>0</v>
      </c>
      <c r="K59" s="4" t="str">
        <f t="shared" si="16"/>
        <v>Twitter Web App</v>
      </c>
      <c r="L59" s="6">
        <v>1094</v>
      </c>
      <c r="M59" s="6">
        <v>319</v>
      </c>
      <c r="N59" s="6">
        <v>23</v>
      </c>
      <c r="O59" s="6"/>
      <c r="P59" s="7">
        <v>40337.4458217593</v>
      </c>
      <c r="Q59" s="5" t="s">
        <v>36</v>
      </c>
      <c r="R59" s="5" t="s">
        <v>37</v>
      </c>
      <c r="S59" s="4" t="s">
        <v>38</v>
      </c>
      <c r="T59" s="5"/>
      <c r="U59" s="8" t="str">
        <f t="shared" si="18"/>
        <v>View</v>
      </c>
    </row>
    <row r="60" spans="1:21">
      <c r="A60" s="3"/>
      <c r="B60" s="5"/>
      <c r="C60" s="5"/>
      <c r="D60" s="5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6"/>
      <c r="Q60" s="5"/>
      <c r="R60" s="5"/>
      <c r="S60" s="5"/>
      <c r="T60" s="5"/>
      <c r="U60" s="6"/>
    </row>
    <row r="61" spans="1:21">
      <c r="A61" s="3"/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6"/>
      <c r="Q61" s="5"/>
      <c r="R61" s="5"/>
      <c r="S61" s="5"/>
      <c r="T61" s="5"/>
      <c r="U61" s="6"/>
    </row>
    <row r="62" spans="1:21">
      <c r="A62" s="3"/>
      <c r="B62" s="5"/>
      <c r="C62" s="5"/>
      <c r="D62" s="5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6"/>
      <c r="Q62" s="5"/>
      <c r="R62" s="5"/>
      <c r="S62" s="5"/>
      <c r="T62" s="5"/>
      <c r="U62" s="6"/>
    </row>
    <row r="63" spans="1:21">
      <c r="A63" s="3"/>
      <c r="B63" s="5"/>
      <c r="C63" s="5"/>
      <c r="D63" s="5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6"/>
      <c r="Q63" s="5"/>
      <c r="R63" s="5"/>
      <c r="S63" s="5"/>
      <c r="T63" s="5"/>
      <c r="U63" s="6"/>
    </row>
    <row r="64" spans="1:21">
      <c r="A64" s="3"/>
      <c r="B64" s="5"/>
      <c r="C64" s="5"/>
      <c r="D64" s="5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6"/>
      <c r="Q64" s="5"/>
      <c r="R64" s="5"/>
      <c r="S64" s="5"/>
      <c r="T64" s="5"/>
      <c r="U64" s="6"/>
    </row>
    <row r="65" spans="1:21">
      <c r="A65" s="3"/>
      <c r="B65" s="5"/>
      <c r="C65" s="5"/>
      <c r="D65" s="5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6"/>
      <c r="Q65" s="5"/>
      <c r="R65" s="5"/>
      <c r="S65" s="5"/>
      <c r="T65" s="5"/>
      <c r="U65" s="6"/>
    </row>
    <row r="66" spans="1:21">
      <c r="A66" s="3"/>
      <c r="B66" s="5"/>
      <c r="C66" s="5"/>
      <c r="D66" s="5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6"/>
      <c r="Q66" s="5"/>
      <c r="R66" s="5"/>
      <c r="S66" s="5"/>
      <c r="T66" s="5"/>
      <c r="U66" s="6"/>
    </row>
    <row r="67" spans="1:21">
      <c r="A67" s="3"/>
      <c r="B67" s="5"/>
      <c r="C67" s="5"/>
      <c r="D67" s="5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6"/>
      <c r="Q67" s="5"/>
      <c r="R67" s="5"/>
      <c r="S67" s="5"/>
      <c r="T67" s="5"/>
      <c r="U67" s="6"/>
    </row>
    <row r="68" spans="1:21">
      <c r="A68" s="3"/>
      <c r="B68" s="5"/>
      <c r="C68" s="5"/>
      <c r="D68" s="5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6"/>
      <c r="Q68" s="5"/>
      <c r="R68" s="5"/>
      <c r="S68" s="5"/>
      <c r="T68" s="5"/>
      <c r="U68" s="6"/>
    </row>
    <row r="69" spans="1:21">
      <c r="A69" s="3"/>
      <c r="B69" s="5"/>
      <c r="C69" s="5"/>
      <c r="D69" s="5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6"/>
      <c r="Q69" s="5"/>
      <c r="R69" s="5"/>
      <c r="S69" s="5"/>
      <c r="T69" s="5"/>
      <c r="U69" s="6"/>
    </row>
    <row r="70" spans="1:21">
      <c r="A70" s="3"/>
      <c r="B70" s="5"/>
      <c r="C70" s="5"/>
      <c r="D70" s="5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6"/>
      <c r="Q70" s="5"/>
      <c r="R70" s="5"/>
      <c r="S70" s="5"/>
      <c r="T70" s="5"/>
      <c r="U70" s="6"/>
    </row>
    <row r="71" spans="1:21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6"/>
      <c r="Q71" s="5"/>
      <c r="R71" s="5"/>
      <c r="S71" s="5"/>
      <c r="T71" s="5"/>
      <c r="U71" s="6"/>
    </row>
    <row r="72" spans="1:21">
      <c r="A72" s="3"/>
      <c r="B72" s="5"/>
      <c r="C72" s="5"/>
      <c r="D72" s="5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6"/>
      <c r="Q72" s="5"/>
      <c r="R72" s="5"/>
      <c r="S72" s="5"/>
      <c r="T72" s="5"/>
      <c r="U72" s="6"/>
    </row>
    <row r="73" spans="1:21">
      <c r="A73" s="3"/>
      <c r="B73" s="5"/>
      <c r="C73" s="5"/>
      <c r="D73" s="5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6"/>
      <c r="Q73" s="5"/>
      <c r="R73" s="5"/>
      <c r="S73" s="5"/>
      <c r="T73" s="5"/>
      <c r="U73" s="6"/>
    </row>
    <row r="74" spans="1:21">
      <c r="A74" s="3"/>
      <c r="B74" s="5"/>
      <c r="C74" s="5"/>
      <c r="D74" s="5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6"/>
      <c r="Q74" s="5"/>
      <c r="R74" s="5"/>
      <c r="S74" s="5"/>
      <c r="T74" s="5"/>
      <c r="U74" s="6"/>
    </row>
    <row r="75" spans="1:21">
      <c r="A75" s="3"/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6"/>
      <c r="Q75" s="5"/>
      <c r="R75" s="5"/>
      <c r="S75" s="5"/>
      <c r="T75" s="5"/>
      <c r="U75" s="6"/>
    </row>
    <row r="76" spans="1:21">
      <c r="A76" s="3"/>
      <c r="B76" s="5"/>
      <c r="C76" s="5"/>
      <c r="D76" s="5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6"/>
      <c r="Q76" s="5"/>
      <c r="R76" s="5"/>
      <c r="S76" s="5"/>
      <c r="T76" s="5"/>
      <c r="U76" s="6"/>
    </row>
    <row r="77" spans="1:21">
      <c r="A77" s="3"/>
      <c r="B77" s="5"/>
      <c r="C77" s="5"/>
      <c r="D77" s="5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6"/>
      <c r="Q77" s="5"/>
      <c r="R77" s="5"/>
      <c r="S77" s="5"/>
      <c r="T77" s="5"/>
      <c r="U77" s="6"/>
    </row>
    <row r="78" spans="1:21">
      <c r="A78" s="3"/>
      <c r="B78" s="5"/>
      <c r="C78" s="5"/>
      <c r="D78" s="5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6"/>
      <c r="Q78" s="5"/>
      <c r="R78" s="5"/>
      <c r="S78" s="5"/>
      <c r="T78" s="5"/>
      <c r="U78" s="6"/>
    </row>
    <row r="79" spans="1:21">
      <c r="A79" s="3"/>
      <c r="B79" s="5"/>
      <c r="C79" s="5"/>
      <c r="D79" s="5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6"/>
      <c r="Q79" s="5"/>
      <c r="R79" s="5"/>
      <c r="S79" s="5"/>
      <c r="T79" s="5"/>
      <c r="U79" s="6"/>
    </row>
    <row r="80" spans="1:21">
      <c r="A80" s="3"/>
      <c r="B80" s="5"/>
      <c r="C80" s="5"/>
      <c r="D80" s="5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6"/>
      <c r="Q80" s="5"/>
      <c r="R80" s="5"/>
      <c r="S80" s="5"/>
      <c r="T80" s="5"/>
      <c r="U80" s="6"/>
    </row>
    <row r="81" spans="1:21">
      <c r="A81" s="3"/>
      <c r="B81" s="5"/>
      <c r="C81" s="5"/>
      <c r="D81" s="5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6"/>
      <c r="Q81" s="5"/>
      <c r="R81" s="5"/>
      <c r="S81" s="5"/>
      <c r="T81" s="5"/>
      <c r="U81" s="6"/>
    </row>
    <row r="82" spans="1:21">
      <c r="A82" s="3"/>
      <c r="B82" s="5"/>
      <c r="C82" s="5"/>
      <c r="D82" s="5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6"/>
      <c r="Q82" s="5"/>
      <c r="R82" s="5"/>
      <c r="S82" s="5"/>
      <c r="T82" s="5"/>
      <c r="U82" s="6"/>
    </row>
    <row r="83" spans="1:21">
      <c r="A83" s="3"/>
      <c r="B83" s="5"/>
      <c r="C83" s="5"/>
      <c r="D83" s="5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6"/>
      <c r="Q83" s="5"/>
      <c r="R83" s="5"/>
      <c r="S83" s="5"/>
      <c r="T83" s="5"/>
      <c r="U83" s="6"/>
    </row>
    <row r="84" spans="1:21">
      <c r="A84" s="3"/>
      <c r="B84" s="5"/>
      <c r="C84" s="5"/>
      <c r="D84" s="5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6"/>
      <c r="Q84" s="5"/>
      <c r="R84" s="5"/>
      <c r="S84" s="5"/>
      <c r="T84" s="5"/>
      <c r="U84" s="6"/>
    </row>
    <row r="85" spans="1:21">
      <c r="A85" s="3"/>
      <c r="B85" s="5"/>
      <c r="C85" s="5"/>
      <c r="D85" s="5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6"/>
      <c r="Q85" s="5"/>
      <c r="R85" s="5"/>
      <c r="S85" s="5"/>
      <c r="T85" s="5"/>
      <c r="U85" s="6"/>
    </row>
    <row r="86" spans="1:21">
      <c r="A86" s="3"/>
      <c r="B86" s="5"/>
      <c r="C86" s="5"/>
      <c r="D86" s="5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6"/>
      <c r="Q86" s="5"/>
      <c r="R86" s="5"/>
      <c r="S86" s="5"/>
      <c r="T86" s="5"/>
      <c r="U86" s="6"/>
    </row>
    <row r="87" spans="1:21">
      <c r="A87" s="3"/>
      <c r="B87" s="5"/>
      <c r="C87" s="5"/>
      <c r="D87" s="5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6"/>
      <c r="Q87" s="5"/>
      <c r="R87" s="5"/>
      <c r="S87" s="5"/>
      <c r="T87" s="5"/>
      <c r="U87" s="6"/>
    </row>
    <row r="88" spans="1:21">
      <c r="A88" s="3"/>
      <c r="B88" s="5"/>
      <c r="C88" s="5"/>
      <c r="D88" s="5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6"/>
      <c r="Q88" s="5"/>
      <c r="R88" s="5"/>
      <c r="S88" s="5"/>
      <c r="T88" s="5"/>
      <c r="U88" s="6"/>
    </row>
    <row r="89" spans="1:21">
      <c r="A89" s="3"/>
      <c r="B89" s="5"/>
      <c r="C89" s="5"/>
      <c r="D89" s="5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6"/>
      <c r="Q89" s="5"/>
      <c r="R89" s="5"/>
      <c r="S89" s="5"/>
      <c r="T89" s="5"/>
      <c r="U89" s="6"/>
    </row>
    <row r="90" spans="1:21">
      <c r="A90" s="3"/>
      <c r="B90" s="5"/>
      <c r="C90" s="5"/>
      <c r="D90" s="5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6"/>
      <c r="Q90" s="5"/>
      <c r="R90" s="5"/>
      <c r="S90" s="5"/>
      <c r="T90" s="5"/>
      <c r="U90" s="6"/>
    </row>
    <row r="91" spans="1:21">
      <c r="A91" s="3"/>
      <c r="B91" s="5"/>
      <c r="C91" s="5"/>
      <c r="D91" s="5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6"/>
      <c r="Q91" s="5"/>
      <c r="R91" s="5"/>
      <c r="S91" s="5"/>
      <c r="T91" s="5"/>
      <c r="U91" s="6"/>
    </row>
    <row r="92" spans="1:21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6"/>
      <c r="Q92" s="5"/>
      <c r="R92" s="5"/>
      <c r="S92" s="5"/>
      <c r="T92" s="5"/>
      <c r="U92" s="6"/>
    </row>
    <row r="93" spans="1:21">
      <c r="A93" s="3"/>
      <c r="B93" s="5"/>
      <c r="C93" s="5"/>
      <c r="D93" s="5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6"/>
      <c r="Q93" s="5"/>
      <c r="R93" s="5"/>
      <c r="S93" s="5"/>
      <c r="T93" s="5"/>
      <c r="U93" s="6"/>
    </row>
    <row r="94" spans="1:21">
      <c r="A94" s="3"/>
      <c r="B94" s="5"/>
      <c r="C94" s="5"/>
      <c r="D94" s="5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6"/>
      <c r="Q94" s="5"/>
      <c r="R94" s="5"/>
      <c r="S94" s="5"/>
      <c r="T94" s="5"/>
      <c r="U94" s="6"/>
    </row>
    <row r="95" spans="1:21">
      <c r="A95" s="3"/>
      <c r="B95" s="5"/>
      <c r="C95" s="5"/>
      <c r="D95" s="5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6"/>
      <c r="Q95" s="5"/>
      <c r="R95" s="5"/>
      <c r="S95" s="5"/>
      <c r="T95" s="5"/>
      <c r="U95" s="6"/>
    </row>
    <row r="96" spans="1:21">
      <c r="A96" s="3"/>
      <c r="B96" s="5"/>
      <c r="C96" s="5"/>
      <c r="D96" s="5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6"/>
      <c r="Q96" s="5"/>
      <c r="R96" s="5"/>
      <c r="S96" s="5"/>
      <c r="T96" s="5"/>
      <c r="U96" s="6"/>
    </row>
    <row r="97" spans="1:21">
      <c r="A97" s="3"/>
      <c r="B97" s="5"/>
      <c r="C97" s="5"/>
      <c r="D97" s="5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6"/>
      <c r="Q97" s="5"/>
      <c r="R97" s="5"/>
      <c r="S97" s="5"/>
      <c r="T97" s="5"/>
      <c r="U97" s="6"/>
    </row>
    <row r="98" spans="1:21">
      <c r="A98" s="3"/>
      <c r="B98" s="5"/>
      <c r="C98" s="5"/>
      <c r="D98" s="5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6"/>
      <c r="Q98" s="5"/>
      <c r="R98" s="5"/>
      <c r="S98" s="5"/>
      <c r="T98" s="5"/>
      <c r="U98" s="6"/>
    </row>
    <row r="99" spans="1:21">
      <c r="A99" s="3"/>
      <c r="B99" s="5"/>
      <c r="C99" s="5"/>
      <c r="D99" s="5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6"/>
      <c r="Q99" s="5"/>
      <c r="R99" s="5"/>
      <c r="S99" s="5"/>
      <c r="T99" s="5"/>
      <c r="U99" s="6"/>
    </row>
    <row r="100" spans="1:21">
      <c r="A100" s="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6"/>
      <c r="Q100" s="5"/>
      <c r="R100" s="5"/>
      <c r="S100" s="5"/>
      <c r="T100" s="5"/>
      <c r="U100" s="6"/>
    </row>
    <row r="101" spans="1:21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6"/>
      <c r="Q101" s="5"/>
      <c r="R101" s="5"/>
      <c r="S101" s="5"/>
      <c r="T101" s="5"/>
      <c r="U101" s="6"/>
    </row>
    <row r="102" spans="1:21">
      <c r="A102" s="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6"/>
      <c r="Q102" s="5"/>
      <c r="R102" s="5"/>
      <c r="S102" s="5"/>
      <c r="T102" s="5"/>
      <c r="U102" s="6"/>
    </row>
    <row r="103" spans="1:21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6"/>
      <c r="Q103" s="5"/>
      <c r="R103" s="5"/>
      <c r="S103" s="5"/>
      <c r="T103" s="5"/>
      <c r="U103" s="6"/>
    </row>
    <row r="104" spans="1:21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6"/>
      <c r="Q104" s="5"/>
      <c r="R104" s="5"/>
      <c r="S104" s="5"/>
      <c r="T104" s="5"/>
      <c r="U104" s="6"/>
    </row>
    <row r="105" spans="1:21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6"/>
      <c r="Q105" s="5"/>
      <c r="R105" s="5"/>
      <c r="S105" s="5"/>
      <c r="T105" s="5"/>
      <c r="U105" s="6"/>
    </row>
    <row r="106" spans="1:21">
      <c r="A106" s="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6"/>
      <c r="Q106" s="5"/>
      <c r="R106" s="5"/>
      <c r="S106" s="5"/>
      <c r="T106" s="5"/>
      <c r="U106" s="6"/>
    </row>
    <row r="107" spans="1:21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6"/>
      <c r="Q107" s="5"/>
      <c r="R107" s="5"/>
      <c r="S107" s="5"/>
      <c r="T107" s="5"/>
      <c r="U107" s="6"/>
    </row>
    <row r="108" spans="1:21">
      <c r="A108" s="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6"/>
      <c r="Q108" s="5"/>
      <c r="R108" s="5"/>
      <c r="S108" s="5"/>
      <c r="T108" s="5"/>
      <c r="U108" s="6"/>
    </row>
    <row r="109" spans="1:21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6"/>
      <c r="Q109" s="5"/>
      <c r="R109" s="5"/>
      <c r="S109" s="5"/>
      <c r="T109" s="5"/>
      <c r="U109" s="6"/>
    </row>
    <row r="110" spans="1:21">
      <c r="A110" s="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6"/>
      <c r="Q110" s="5"/>
      <c r="R110" s="5"/>
      <c r="S110" s="5"/>
      <c r="T110" s="5"/>
      <c r="U110" s="6"/>
    </row>
    <row r="111" spans="1:21">
      <c r="A111" s="3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6"/>
      <c r="Q111" s="5"/>
      <c r="R111" s="5"/>
      <c r="S111" s="5"/>
      <c r="T111" s="5"/>
      <c r="U111" s="6"/>
    </row>
    <row r="112" spans="1:21">
      <c r="A112" s="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6"/>
      <c r="Q112" s="5"/>
      <c r="R112" s="5"/>
      <c r="S112" s="5"/>
      <c r="T112" s="5"/>
      <c r="U112" s="6"/>
    </row>
    <row r="113" spans="1:21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6"/>
      <c r="Q113" s="5"/>
      <c r="R113" s="5"/>
      <c r="S113" s="5"/>
      <c r="T113" s="5"/>
      <c r="U113" s="6"/>
    </row>
    <row r="114" spans="1:21">
      <c r="A114" s="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6"/>
      <c r="Q114" s="5"/>
      <c r="R114" s="5"/>
      <c r="S114" s="5"/>
      <c r="T114" s="5"/>
      <c r="U114" s="6"/>
    </row>
    <row r="115" spans="1:21">
      <c r="A115" s="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6"/>
      <c r="Q115" s="5"/>
      <c r="R115" s="5"/>
      <c r="S115" s="5"/>
      <c r="T115" s="5"/>
      <c r="U115" s="6"/>
    </row>
    <row r="116" spans="1:21">
      <c r="A116" s="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6"/>
      <c r="Q116" s="5"/>
      <c r="R116" s="5"/>
      <c r="S116" s="5"/>
      <c r="T116" s="5"/>
      <c r="U116" s="6"/>
    </row>
    <row r="117" spans="1:21">
      <c r="A117" s="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6"/>
      <c r="Q117" s="5"/>
      <c r="R117" s="5"/>
      <c r="S117" s="5"/>
      <c r="T117" s="5"/>
      <c r="U117" s="6"/>
    </row>
    <row r="118" spans="1:21">
      <c r="A118" s="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6"/>
      <c r="Q118" s="5"/>
      <c r="R118" s="5"/>
      <c r="S118" s="5"/>
      <c r="T118" s="5"/>
      <c r="U118" s="6"/>
    </row>
    <row r="119" spans="1:21">
      <c r="A119" s="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6"/>
      <c r="Q119" s="5"/>
      <c r="R119" s="5"/>
      <c r="S119" s="5"/>
      <c r="T119" s="5"/>
      <c r="U119" s="6"/>
    </row>
    <row r="120" spans="1:21">
      <c r="A120" s="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6"/>
      <c r="Q120" s="5"/>
      <c r="R120" s="5"/>
      <c r="S120" s="5"/>
      <c r="T120" s="5"/>
      <c r="U120" s="6"/>
    </row>
    <row r="121" spans="1:21">
      <c r="A121" s="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6"/>
      <c r="Q121" s="5"/>
      <c r="R121" s="5"/>
      <c r="S121" s="5"/>
      <c r="T121" s="5"/>
      <c r="U121" s="6"/>
    </row>
    <row r="122" spans="1:21">
      <c r="A122" s="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6"/>
      <c r="Q122" s="5"/>
      <c r="R122" s="5"/>
      <c r="S122" s="5"/>
      <c r="T122" s="5"/>
      <c r="U122" s="6"/>
    </row>
    <row r="123" spans="1:21">
      <c r="A123" s="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6"/>
      <c r="Q123" s="5"/>
      <c r="R123" s="5"/>
      <c r="S123" s="5"/>
      <c r="T123" s="5"/>
      <c r="U123" s="6"/>
    </row>
    <row r="124" spans="1:21">
      <c r="A124" s="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6"/>
      <c r="Q124" s="5"/>
      <c r="R124" s="5"/>
      <c r="S124" s="5"/>
      <c r="T124" s="5"/>
      <c r="U124" s="6"/>
    </row>
    <row r="125" spans="1:21">
      <c r="A125" s="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6"/>
      <c r="Q125" s="5"/>
      <c r="R125" s="5"/>
      <c r="S125" s="5"/>
      <c r="T125" s="5"/>
      <c r="U125" s="6"/>
    </row>
    <row r="126" spans="1:21">
      <c r="A126" s="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6"/>
      <c r="Q126" s="5"/>
      <c r="R126" s="5"/>
      <c r="S126" s="5"/>
      <c r="T126" s="5"/>
      <c r="U126" s="6"/>
    </row>
    <row r="127" spans="1:21">
      <c r="A127" s="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6"/>
      <c r="Q127" s="5"/>
      <c r="R127" s="5"/>
      <c r="S127" s="5"/>
      <c r="T127" s="5"/>
      <c r="U127" s="6"/>
    </row>
    <row r="128" spans="1:21">
      <c r="A128" s="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6"/>
      <c r="Q128" s="5"/>
      <c r="R128" s="5"/>
      <c r="S128" s="5"/>
      <c r="T128" s="5"/>
      <c r="U128" s="6"/>
    </row>
    <row r="129" spans="1:21">
      <c r="A129" s="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6"/>
      <c r="Q129" s="5"/>
      <c r="R129" s="5"/>
      <c r="S129" s="5"/>
      <c r="T129" s="5"/>
      <c r="U129" s="6"/>
    </row>
    <row r="130" spans="1:21">
      <c r="A130" s="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6"/>
      <c r="Q130" s="5"/>
      <c r="R130" s="5"/>
      <c r="S130" s="5"/>
      <c r="T130" s="5"/>
      <c r="U130" s="6"/>
    </row>
    <row r="131" spans="1:21">
      <c r="A131" s="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6"/>
      <c r="Q131" s="5"/>
      <c r="R131" s="5"/>
      <c r="S131" s="5"/>
      <c r="T131" s="5"/>
      <c r="U131" s="6"/>
    </row>
    <row r="132" spans="1:21">
      <c r="A132" s="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6"/>
      <c r="Q132" s="5"/>
      <c r="R132" s="5"/>
      <c r="S132" s="5"/>
      <c r="T132" s="5"/>
      <c r="U132" s="6"/>
    </row>
    <row r="133" spans="1:21">
      <c r="A133" s="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6"/>
      <c r="Q133" s="5"/>
      <c r="R133" s="5"/>
      <c r="S133" s="5"/>
      <c r="T133" s="5"/>
      <c r="U133" s="6"/>
    </row>
    <row r="134" spans="1:21">
      <c r="A134" s="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6"/>
      <c r="Q134" s="5"/>
      <c r="R134" s="5"/>
      <c r="S134" s="5"/>
      <c r="T134" s="5"/>
      <c r="U134" s="6"/>
    </row>
    <row r="135" spans="1:21">
      <c r="A135" s="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6"/>
      <c r="Q135" s="5"/>
      <c r="R135" s="5"/>
      <c r="S135" s="5"/>
      <c r="T135" s="5"/>
      <c r="U135" s="6"/>
    </row>
    <row r="136" spans="1:21">
      <c r="A136" s="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6"/>
      <c r="Q136" s="5"/>
      <c r="R136" s="5"/>
      <c r="S136" s="5"/>
      <c r="T136" s="5"/>
      <c r="U136" s="6"/>
    </row>
    <row r="137" spans="1:21">
      <c r="A137" s="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6"/>
      <c r="Q137" s="5"/>
      <c r="R137" s="5"/>
      <c r="S137" s="5"/>
      <c r="T137" s="5"/>
      <c r="U137" s="6"/>
    </row>
    <row r="138" spans="1:21">
      <c r="A138" s="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6"/>
      <c r="Q138" s="5"/>
      <c r="R138" s="5"/>
      <c r="S138" s="5"/>
      <c r="T138" s="5"/>
      <c r="U138" s="6"/>
    </row>
    <row r="139" spans="1:21">
      <c r="A139" s="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6"/>
      <c r="Q139" s="5"/>
      <c r="R139" s="5"/>
      <c r="S139" s="5"/>
      <c r="T139" s="5"/>
      <c r="U139" s="6"/>
    </row>
    <row r="140" spans="1:21">
      <c r="A140" s="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6"/>
      <c r="Q140" s="5"/>
      <c r="R140" s="5"/>
      <c r="S140" s="5"/>
      <c r="T140" s="5"/>
      <c r="U140" s="6"/>
    </row>
    <row r="141" spans="1:21">
      <c r="A141" s="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6"/>
      <c r="Q141" s="5"/>
      <c r="R141" s="5"/>
      <c r="S141" s="5"/>
      <c r="T141" s="5"/>
      <c r="U141" s="6"/>
    </row>
    <row r="142" spans="1:21">
      <c r="A142" s="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6"/>
      <c r="Q142" s="5"/>
      <c r="R142" s="5"/>
      <c r="S142" s="5"/>
      <c r="T142" s="5"/>
      <c r="U142" s="6"/>
    </row>
    <row r="143" spans="1:21">
      <c r="A143" s="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6"/>
      <c r="Q143" s="5"/>
      <c r="R143" s="5"/>
      <c r="S143" s="5"/>
      <c r="T143" s="5"/>
      <c r="U143" s="6"/>
    </row>
    <row r="144" spans="1:21">
      <c r="A144" s="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6"/>
      <c r="Q144" s="5"/>
      <c r="R144" s="5"/>
      <c r="S144" s="5"/>
      <c r="T144" s="5"/>
      <c r="U144" s="6"/>
    </row>
    <row r="145" spans="1:21">
      <c r="A145" s="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6"/>
      <c r="Q145" s="5"/>
      <c r="R145" s="5"/>
      <c r="S145" s="5"/>
      <c r="T145" s="5"/>
      <c r="U145" s="6"/>
    </row>
    <row r="146" spans="1:21">
      <c r="A146" s="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6"/>
      <c r="Q146" s="5"/>
      <c r="R146" s="5"/>
      <c r="S146" s="5"/>
      <c r="T146" s="5"/>
      <c r="U146" s="6"/>
    </row>
    <row r="147" spans="1:21">
      <c r="A147" s="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6"/>
      <c r="Q147" s="5"/>
      <c r="R147" s="5"/>
      <c r="S147" s="5"/>
      <c r="T147" s="5"/>
      <c r="U147" s="6"/>
    </row>
    <row r="148" spans="1:21">
      <c r="A148" s="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6"/>
      <c r="Q148" s="5"/>
      <c r="R148" s="5"/>
      <c r="S148" s="5"/>
      <c r="T148" s="5"/>
      <c r="U148" s="6"/>
    </row>
    <row r="149" spans="1:21">
      <c r="A149" s="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6"/>
      <c r="Q149" s="5"/>
      <c r="R149" s="5"/>
      <c r="S149" s="5"/>
      <c r="T149" s="5"/>
      <c r="U149" s="6"/>
    </row>
    <row r="150" spans="1:21">
      <c r="A150" s="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6"/>
      <c r="Q150" s="5"/>
      <c r="R150" s="5"/>
      <c r="S150" s="5"/>
      <c r="T150" s="5"/>
      <c r="U150" s="6"/>
    </row>
    <row r="151" spans="1:21">
      <c r="A151" s="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6"/>
      <c r="Q151" s="5"/>
      <c r="R151" s="5"/>
      <c r="S151" s="5"/>
      <c r="T151" s="5"/>
      <c r="U151" s="6"/>
    </row>
    <row r="152" spans="1:21">
      <c r="A152" s="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6"/>
      <c r="Q152" s="5"/>
      <c r="R152" s="5"/>
      <c r="S152" s="5"/>
      <c r="T152" s="5"/>
      <c r="U152" s="6"/>
    </row>
    <row r="153" spans="1:21">
      <c r="A153" s="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6"/>
      <c r="Q153" s="5"/>
      <c r="R153" s="5"/>
      <c r="S153" s="5"/>
      <c r="T153" s="5"/>
      <c r="U153" s="6"/>
    </row>
    <row r="154" spans="1:21">
      <c r="A154" s="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6"/>
      <c r="Q154" s="5"/>
      <c r="R154" s="5"/>
      <c r="S154" s="5"/>
      <c r="T154" s="5"/>
      <c r="U154" s="6"/>
    </row>
    <row r="155" spans="1:21">
      <c r="A155" s="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6"/>
      <c r="Q155" s="5"/>
      <c r="R155" s="5"/>
      <c r="S155" s="5"/>
      <c r="T155" s="5"/>
      <c r="U155" s="6"/>
    </row>
    <row r="156" spans="1:21">
      <c r="A156" s="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6"/>
      <c r="Q156" s="5"/>
      <c r="R156" s="5"/>
      <c r="S156" s="5"/>
      <c r="T156" s="5"/>
      <c r="U156" s="6"/>
    </row>
    <row r="157" spans="1:21">
      <c r="A157" s="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6"/>
      <c r="Q157" s="5"/>
      <c r="R157" s="5"/>
      <c r="S157" s="5"/>
      <c r="T157" s="5"/>
      <c r="U157" s="6"/>
    </row>
    <row r="158" spans="1:21">
      <c r="A158" s="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6"/>
      <c r="Q158" s="5"/>
      <c r="R158" s="5"/>
      <c r="S158" s="5"/>
      <c r="T158" s="5"/>
      <c r="U158" s="6"/>
    </row>
    <row r="159" spans="1:21">
      <c r="A159" s="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6"/>
      <c r="Q159" s="5"/>
      <c r="R159" s="5"/>
      <c r="S159" s="5"/>
      <c r="T159" s="5"/>
      <c r="U159" s="6"/>
    </row>
    <row r="160" spans="1:21">
      <c r="A160" s="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6"/>
      <c r="Q160" s="5"/>
      <c r="R160" s="5"/>
      <c r="S160" s="5"/>
      <c r="T160" s="5"/>
      <c r="U160" s="6"/>
    </row>
    <row r="161" spans="1:21">
      <c r="A161" s="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6"/>
      <c r="Q161" s="5"/>
      <c r="R161" s="5"/>
      <c r="S161" s="5"/>
      <c r="T161" s="5"/>
      <c r="U161" s="6"/>
    </row>
    <row r="162" spans="1:21">
      <c r="A162" s="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6"/>
      <c r="Q162" s="5"/>
      <c r="R162" s="5"/>
      <c r="S162" s="5"/>
      <c r="T162" s="5"/>
      <c r="U162" s="6"/>
    </row>
    <row r="163" spans="1:21">
      <c r="A163" s="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6"/>
      <c r="Q163" s="5"/>
      <c r="R163" s="5"/>
      <c r="S163" s="5"/>
      <c r="T163" s="5"/>
      <c r="U163" s="6"/>
    </row>
    <row r="164" spans="1:21">
      <c r="A164" s="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6"/>
      <c r="Q164" s="5"/>
      <c r="R164" s="5"/>
      <c r="S164" s="5"/>
      <c r="T164" s="5"/>
      <c r="U164" s="6"/>
    </row>
    <row r="165" spans="1:21">
      <c r="A165" s="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6"/>
      <c r="Q165" s="5"/>
      <c r="R165" s="5"/>
      <c r="S165" s="5"/>
      <c r="T165" s="5"/>
      <c r="U165" s="6"/>
    </row>
    <row r="166" spans="1:21">
      <c r="A166" s="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6"/>
      <c r="Q166" s="5"/>
      <c r="R166" s="5"/>
      <c r="S166" s="5"/>
      <c r="T166" s="5"/>
      <c r="U166" s="6"/>
    </row>
    <row r="167" spans="1:21">
      <c r="A167" s="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6"/>
      <c r="Q167" s="5"/>
      <c r="R167" s="5"/>
      <c r="S167" s="5"/>
      <c r="T167" s="5"/>
      <c r="U167" s="6"/>
    </row>
    <row r="168" spans="1:21">
      <c r="A168" s="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6"/>
      <c r="Q168" s="5"/>
      <c r="R168" s="5"/>
      <c r="S168" s="5"/>
      <c r="T168" s="5"/>
      <c r="U168" s="6"/>
    </row>
    <row r="169" spans="1:21">
      <c r="A169" s="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6"/>
      <c r="Q169" s="5"/>
      <c r="R169" s="5"/>
      <c r="S169" s="5"/>
      <c r="T169" s="5"/>
      <c r="U169" s="6"/>
    </row>
    <row r="170" spans="1:21">
      <c r="A170" s="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6"/>
      <c r="Q170" s="5"/>
      <c r="R170" s="5"/>
      <c r="S170" s="5"/>
      <c r="T170" s="5"/>
      <c r="U170" s="6"/>
    </row>
    <row r="171" spans="1:21">
      <c r="A171" s="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6"/>
      <c r="Q171" s="5"/>
      <c r="R171" s="5"/>
      <c r="S171" s="5"/>
      <c r="T171" s="5"/>
      <c r="U171" s="6"/>
    </row>
    <row r="172" spans="1:21">
      <c r="A172" s="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6"/>
      <c r="Q172" s="5"/>
      <c r="R172" s="5"/>
      <c r="S172" s="5"/>
      <c r="T172" s="5"/>
      <c r="U172" s="6"/>
    </row>
    <row r="173" spans="1:21">
      <c r="A173" s="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6"/>
      <c r="Q173" s="5"/>
      <c r="R173" s="5"/>
      <c r="S173" s="5"/>
      <c r="T173" s="5"/>
      <c r="U173" s="6"/>
    </row>
    <row r="174" spans="1:21">
      <c r="A174" s="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6"/>
      <c r="Q174" s="5"/>
      <c r="R174" s="5"/>
      <c r="S174" s="5"/>
      <c r="T174" s="5"/>
      <c r="U174" s="6"/>
    </row>
    <row r="175" spans="1:21">
      <c r="A175" s="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6"/>
      <c r="Q175" s="5"/>
      <c r="R175" s="5"/>
      <c r="S175" s="5"/>
      <c r="T175" s="5"/>
      <c r="U175" s="6"/>
    </row>
    <row r="176" spans="1:21">
      <c r="A176" s="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6"/>
      <c r="Q176" s="5"/>
      <c r="R176" s="5"/>
      <c r="S176" s="5"/>
      <c r="T176" s="5"/>
      <c r="U176" s="6"/>
    </row>
    <row r="177" spans="1:21">
      <c r="A177" s="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6"/>
      <c r="Q177" s="5"/>
      <c r="R177" s="5"/>
      <c r="S177" s="5"/>
      <c r="T177" s="5"/>
      <c r="U177" s="6"/>
    </row>
    <row r="178" spans="1:21">
      <c r="A178" s="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6"/>
      <c r="Q178" s="5"/>
      <c r="R178" s="5"/>
      <c r="S178" s="5"/>
      <c r="T178" s="5"/>
      <c r="U178" s="6"/>
    </row>
    <row r="179" spans="1:21">
      <c r="A179" s="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6"/>
      <c r="Q179" s="5"/>
      <c r="R179" s="5"/>
      <c r="S179" s="5"/>
      <c r="T179" s="5"/>
      <c r="U179" s="6"/>
    </row>
    <row r="180" spans="1:21">
      <c r="A180" s="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6"/>
      <c r="Q180" s="5"/>
      <c r="R180" s="5"/>
      <c r="S180" s="5"/>
      <c r="T180" s="5"/>
      <c r="U180" s="6"/>
    </row>
    <row r="181" spans="1:21">
      <c r="A181" s="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6"/>
      <c r="Q181" s="5"/>
      <c r="R181" s="5"/>
      <c r="S181" s="5"/>
      <c r="T181" s="5"/>
      <c r="U181" s="6"/>
    </row>
    <row r="182" spans="1:21">
      <c r="A182" s="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6"/>
      <c r="Q182" s="5"/>
      <c r="R182" s="5"/>
      <c r="S182" s="5"/>
      <c r="T182" s="5"/>
      <c r="U182" s="6"/>
    </row>
    <row r="183" spans="1:21">
      <c r="A183" s="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6"/>
      <c r="Q183" s="5"/>
      <c r="R183" s="5"/>
      <c r="S183" s="5"/>
      <c r="T183" s="5"/>
      <c r="U183" s="6"/>
    </row>
    <row r="184" spans="1:21">
      <c r="A184" s="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6"/>
      <c r="Q184" s="5"/>
      <c r="R184" s="5"/>
      <c r="S184" s="5"/>
      <c r="T184" s="5"/>
      <c r="U184" s="6"/>
    </row>
    <row r="185" spans="1:21">
      <c r="A185" s="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6"/>
      <c r="Q185" s="5"/>
      <c r="R185" s="5"/>
      <c r="S185" s="5"/>
      <c r="T185" s="5"/>
      <c r="U185" s="6"/>
    </row>
    <row r="186" spans="1:21">
      <c r="A186" s="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6"/>
      <c r="Q186" s="5"/>
      <c r="R186" s="5"/>
      <c r="S186" s="5"/>
      <c r="T186" s="5"/>
      <c r="U186" s="6"/>
    </row>
    <row r="187" spans="1:21">
      <c r="A187" s="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6"/>
      <c r="Q187" s="5"/>
      <c r="R187" s="5"/>
      <c r="S187" s="5"/>
      <c r="T187" s="5"/>
      <c r="U187" s="6"/>
    </row>
    <row r="188" spans="1:21">
      <c r="A188" s="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6"/>
      <c r="Q188" s="5"/>
      <c r="R188" s="5"/>
      <c r="S188" s="5"/>
      <c r="T188" s="5"/>
      <c r="U188" s="6"/>
    </row>
    <row r="189" spans="1:21">
      <c r="A189" s="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6"/>
      <c r="Q189" s="5"/>
      <c r="R189" s="5"/>
      <c r="S189" s="5"/>
      <c r="T189" s="5"/>
      <c r="U189" s="6"/>
    </row>
    <row r="190" spans="1:21">
      <c r="A190" s="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6"/>
      <c r="Q190" s="5"/>
      <c r="R190" s="5"/>
      <c r="S190" s="5"/>
      <c r="T190" s="5"/>
      <c r="U190" s="6"/>
    </row>
    <row r="191" spans="1:21">
      <c r="A191" s="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6"/>
      <c r="Q191" s="5"/>
      <c r="R191" s="5"/>
      <c r="S191" s="5"/>
      <c r="T191" s="5"/>
      <c r="U191" s="6"/>
    </row>
    <row r="192" spans="1:21">
      <c r="A192" s="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6"/>
      <c r="Q192" s="5"/>
      <c r="R192" s="5"/>
      <c r="S192" s="5"/>
      <c r="T192" s="5"/>
      <c r="U192" s="6"/>
    </row>
    <row r="193" spans="1:21">
      <c r="A193" s="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6"/>
      <c r="Q193" s="5"/>
      <c r="R193" s="5"/>
      <c r="S193" s="5"/>
      <c r="T193" s="5"/>
      <c r="U193" s="6"/>
    </row>
    <row r="194" spans="1:21">
      <c r="A194" s="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6"/>
      <c r="Q194" s="5"/>
      <c r="R194" s="5"/>
      <c r="S194" s="5"/>
      <c r="T194" s="5"/>
      <c r="U194" s="6"/>
    </row>
    <row r="195" spans="1:21">
      <c r="A195" s="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6"/>
      <c r="Q195" s="5"/>
      <c r="R195" s="5"/>
      <c r="S195" s="5"/>
      <c r="T195" s="5"/>
      <c r="U195" s="6"/>
    </row>
    <row r="196" spans="1:21">
      <c r="A196" s="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6"/>
      <c r="Q196" s="5"/>
      <c r="R196" s="5"/>
      <c r="S196" s="5"/>
      <c r="T196" s="5"/>
      <c r="U196" s="6"/>
    </row>
    <row r="197" spans="1:21">
      <c r="A197" s="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6"/>
      <c r="Q197" s="5"/>
      <c r="R197" s="5"/>
      <c r="S197" s="5"/>
      <c r="T197" s="5"/>
      <c r="U197" s="6"/>
    </row>
    <row r="198" spans="1:21">
      <c r="A198" s="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6"/>
      <c r="Q198" s="5"/>
      <c r="R198" s="5"/>
      <c r="S198" s="5"/>
      <c r="T198" s="5"/>
      <c r="U198" s="6"/>
    </row>
    <row r="199" spans="1:21">
      <c r="A199" s="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6"/>
      <c r="Q199" s="5"/>
      <c r="R199" s="5"/>
      <c r="S199" s="5"/>
      <c r="T199" s="5"/>
      <c r="U199" s="6"/>
    </row>
    <row r="200" spans="1:21">
      <c r="A200" s="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6"/>
      <c r="Q200" s="5"/>
      <c r="R200" s="5"/>
      <c r="S200" s="5"/>
      <c r="T200" s="5"/>
      <c r="U200" s="6"/>
    </row>
    <row r="201" spans="1:21">
      <c r="A201" s="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6"/>
      <c r="Q201" s="5"/>
      <c r="R201" s="5"/>
      <c r="S201" s="5"/>
      <c r="T201" s="5"/>
      <c r="U201" s="6"/>
    </row>
    <row r="202" spans="1:21">
      <c r="A202" s="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6"/>
      <c r="Q202" s="5"/>
      <c r="R202" s="5"/>
      <c r="S202" s="5"/>
      <c r="T202" s="5"/>
      <c r="U202" s="6"/>
    </row>
    <row r="203" spans="1:21">
      <c r="A203" s="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6"/>
      <c r="Q203" s="5"/>
      <c r="R203" s="5"/>
      <c r="S203" s="5"/>
      <c r="T203" s="5"/>
      <c r="U203" s="6"/>
    </row>
    <row r="204" spans="1:21">
      <c r="A204" s="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6"/>
      <c r="Q204" s="5"/>
      <c r="R204" s="5"/>
      <c r="S204" s="5"/>
      <c r="T204" s="5"/>
      <c r="U204" s="6"/>
    </row>
    <row r="205" spans="1:21">
      <c r="A205" s="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6"/>
      <c r="Q205" s="5"/>
      <c r="R205" s="5"/>
      <c r="S205" s="5"/>
      <c r="T205" s="5"/>
      <c r="U205" s="6"/>
    </row>
    <row r="206" spans="1:21">
      <c r="A206" s="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6"/>
      <c r="Q206" s="5"/>
      <c r="R206" s="5"/>
      <c r="S206" s="5"/>
      <c r="T206" s="5"/>
      <c r="U206" s="6"/>
    </row>
    <row r="207" spans="1:21">
      <c r="A207" s="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6"/>
      <c r="Q207" s="5"/>
      <c r="R207" s="5"/>
      <c r="S207" s="5"/>
      <c r="T207" s="5"/>
      <c r="U207" s="6"/>
    </row>
    <row r="208" spans="1:21">
      <c r="A208" s="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6"/>
      <c r="Q208" s="5"/>
      <c r="R208" s="5"/>
      <c r="S208" s="5"/>
      <c r="T208" s="5"/>
      <c r="U208" s="6"/>
    </row>
    <row r="209" spans="1:21">
      <c r="A209" s="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6"/>
      <c r="Q209" s="5"/>
      <c r="R209" s="5"/>
      <c r="S209" s="5"/>
      <c r="T209" s="5"/>
      <c r="U209" s="6"/>
    </row>
    <row r="210" spans="1:21">
      <c r="A210" s="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6"/>
      <c r="Q210" s="5"/>
      <c r="R210" s="5"/>
      <c r="S210" s="5"/>
      <c r="T210" s="5"/>
      <c r="U210" s="6"/>
    </row>
    <row r="211" spans="1:21">
      <c r="A211" s="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6"/>
      <c r="Q211" s="5"/>
      <c r="R211" s="5"/>
      <c r="S211" s="5"/>
      <c r="T211" s="5"/>
      <c r="U211" s="6"/>
    </row>
    <row r="212" spans="1:21">
      <c r="A212" s="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6"/>
      <c r="Q212" s="5"/>
      <c r="R212" s="5"/>
      <c r="S212" s="5"/>
      <c r="T212" s="5"/>
      <c r="U212" s="6"/>
    </row>
    <row r="213" spans="1:21">
      <c r="A213" s="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6"/>
      <c r="Q213" s="5"/>
      <c r="R213" s="5"/>
      <c r="S213" s="5"/>
      <c r="T213" s="5"/>
      <c r="U213" s="6"/>
    </row>
    <row r="214" spans="1:21">
      <c r="A214" s="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6"/>
      <c r="Q214" s="5"/>
      <c r="R214" s="5"/>
      <c r="S214" s="5"/>
      <c r="T214" s="5"/>
      <c r="U214" s="6"/>
    </row>
    <row r="215" spans="1:21">
      <c r="A215" s="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6"/>
      <c r="Q215" s="5"/>
      <c r="R215" s="5"/>
      <c r="S215" s="5"/>
      <c r="T215" s="5"/>
      <c r="U215" s="6"/>
    </row>
    <row r="216" spans="1:21">
      <c r="A216" s="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6"/>
      <c r="Q216" s="5"/>
      <c r="R216" s="5"/>
      <c r="S216" s="5"/>
      <c r="T216" s="5"/>
      <c r="U216" s="6"/>
    </row>
    <row r="217" spans="1:21">
      <c r="A217" s="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6"/>
      <c r="Q217" s="5"/>
      <c r="R217" s="5"/>
      <c r="S217" s="5"/>
      <c r="T217" s="5"/>
      <c r="U217" s="6"/>
    </row>
    <row r="218" spans="1:21">
      <c r="A218" s="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6"/>
      <c r="Q218" s="5"/>
      <c r="R218" s="5"/>
      <c r="S218" s="5"/>
      <c r="T218" s="5"/>
      <c r="U218" s="6"/>
    </row>
    <row r="219" spans="1:21">
      <c r="A219" s="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6"/>
      <c r="Q219" s="5"/>
      <c r="R219" s="5"/>
      <c r="S219" s="5"/>
      <c r="T219" s="5"/>
      <c r="U219" s="6"/>
    </row>
    <row r="220" spans="1:21">
      <c r="A220" s="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6"/>
      <c r="Q220" s="5"/>
      <c r="R220" s="5"/>
      <c r="S220" s="5"/>
      <c r="T220" s="5"/>
      <c r="U220" s="6"/>
    </row>
    <row r="221" spans="1:21">
      <c r="A221" s="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6"/>
      <c r="Q221" s="5"/>
      <c r="R221" s="5"/>
      <c r="S221" s="5"/>
      <c r="T221" s="5"/>
      <c r="U221" s="6"/>
    </row>
    <row r="222" spans="1:21">
      <c r="A222" s="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6"/>
      <c r="Q222" s="5"/>
      <c r="R222" s="5"/>
      <c r="S222" s="5"/>
      <c r="T222" s="5"/>
      <c r="U222" s="6"/>
    </row>
    <row r="223" spans="1:21">
      <c r="A223" s="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6"/>
      <c r="Q223" s="5"/>
      <c r="R223" s="5"/>
      <c r="S223" s="5"/>
      <c r="T223" s="5"/>
      <c r="U223" s="6"/>
    </row>
    <row r="224" spans="1:21">
      <c r="A224" s="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6"/>
      <c r="Q224" s="5"/>
      <c r="R224" s="5"/>
      <c r="S224" s="5"/>
      <c r="T224" s="5"/>
      <c r="U224" s="6"/>
    </row>
    <row r="225" spans="1:21">
      <c r="A225" s="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6"/>
      <c r="Q225" s="5"/>
      <c r="R225" s="5"/>
      <c r="S225" s="5"/>
      <c r="T225" s="5"/>
      <c r="U225" s="6"/>
    </row>
    <row r="226" spans="1:21">
      <c r="A226" s="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6"/>
      <c r="Q226" s="5"/>
      <c r="R226" s="5"/>
      <c r="S226" s="5"/>
      <c r="T226" s="5"/>
      <c r="U226" s="6"/>
    </row>
    <row r="227" spans="1:21">
      <c r="A227" s="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6"/>
      <c r="Q227" s="5"/>
      <c r="R227" s="5"/>
      <c r="S227" s="5"/>
      <c r="T227" s="5"/>
      <c r="U227" s="6"/>
    </row>
    <row r="228" spans="1:21">
      <c r="A228" s="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6"/>
      <c r="Q228" s="5"/>
      <c r="R228" s="5"/>
      <c r="S228" s="5"/>
      <c r="T228" s="5"/>
      <c r="U228" s="6"/>
    </row>
    <row r="229" spans="1:21">
      <c r="A229" s="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6"/>
      <c r="Q229" s="5"/>
      <c r="R229" s="5"/>
      <c r="S229" s="5"/>
      <c r="T229" s="5"/>
      <c r="U229" s="6"/>
    </row>
    <row r="230" spans="1:21">
      <c r="A230" s="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6"/>
      <c r="Q230" s="5"/>
      <c r="R230" s="5"/>
      <c r="S230" s="5"/>
      <c r="T230" s="5"/>
      <c r="U230" s="6"/>
    </row>
    <row r="231" spans="1:21">
      <c r="A231" s="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6"/>
      <c r="Q231" s="5"/>
      <c r="R231" s="5"/>
      <c r="S231" s="5"/>
      <c r="T231" s="5"/>
      <c r="U231" s="6"/>
    </row>
    <row r="232" spans="1:21">
      <c r="A232" s="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6"/>
      <c r="Q232" s="5"/>
      <c r="R232" s="5"/>
      <c r="S232" s="5"/>
      <c r="T232" s="5"/>
      <c r="U232" s="6"/>
    </row>
    <row r="233" spans="1:21">
      <c r="A233" s="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6"/>
      <c r="Q233" s="5"/>
      <c r="R233" s="5"/>
      <c r="S233" s="5"/>
      <c r="T233" s="5"/>
      <c r="U233" s="6"/>
    </row>
    <row r="234" spans="1:21">
      <c r="A234" s="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6"/>
      <c r="Q234" s="5"/>
      <c r="R234" s="5"/>
      <c r="S234" s="5"/>
      <c r="T234" s="5"/>
      <c r="U234" s="6"/>
    </row>
    <row r="235" spans="1:21">
      <c r="A235" s="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6"/>
      <c r="Q235" s="5"/>
      <c r="R235" s="5"/>
      <c r="S235" s="5"/>
      <c r="T235" s="5"/>
      <c r="U235" s="6"/>
    </row>
    <row r="236" spans="1:21">
      <c r="A236" s="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6"/>
      <c r="Q236" s="5"/>
      <c r="R236" s="5"/>
      <c r="S236" s="5"/>
      <c r="T236" s="5"/>
      <c r="U236" s="6"/>
    </row>
    <row r="237" spans="1:21">
      <c r="A237" s="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6"/>
      <c r="Q237" s="5"/>
      <c r="R237" s="5"/>
      <c r="S237" s="5"/>
      <c r="T237" s="5"/>
      <c r="U237" s="6"/>
    </row>
    <row r="238" spans="1:21">
      <c r="A238" s="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6"/>
      <c r="Q238" s="5"/>
      <c r="R238" s="5"/>
      <c r="S238" s="5"/>
      <c r="T238" s="5"/>
      <c r="U238" s="6"/>
    </row>
    <row r="239" spans="1:21">
      <c r="A239" s="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6"/>
      <c r="Q239" s="5"/>
      <c r="R239" s="5"/>
      <c r="S239" s="5"/>
      <c r="T239" s="5"/>
      <c r="U239" s="6"/>
    </row>
    <row r="240" spans="1:21">
      <c r="A240" s="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6"/>
      <c r="Q240" s="5"/>
      <c r="R240" s="5"/>
      <c r="S240" s="5"/>
      <c r="T240" s="5"/>
      <c r="U240" s="6"/>
    </row>
    <row r="241" spans="1:21">
      <c r="A241" s="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6"/>
      <c r="Q241" s="5"/>
      <c r="R241" s="5"/>
      <c r="S241" s="5"/>
      <c r="T241" s="5"/>
      <c r="U241" s="6"/>
    </row>
    <row r="242" spans="1:21">
      <c r="A242" s="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6"/>
      <c r="Q242" s="5"/>
      <c r="R242" s="5"/>
      <c r="S242" s="5"/>
      <c r="T242" s="5"/>
      <c r="U242" s="6"/>
    </row>
    <row r="243" spans="1:21">
      <c r="A243" s="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6"/>
      <c r="Q243" s="5"/>
      <c r="R243" s="5"/>
      <c r="S243" s="5"/>
      <c r="T243" s="5"/>
      <c r="U243" s="6"/>
    </row>
    <row r="244" spans="1:21">
      <c r="A244" s="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6"/>
      <c r="Q244" s="5"/>
      <c r="R244" s="5"/>
      <c r="S244" s="5"/>
      <c r="T244" s="5"/>
      <c r="U244" s="6"/>
    </row>
    <row r="245" spans="1:21">
      <c r="A245" s="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6"/>
      <c r="Q245" s="5"/>
      <c r="R245" s="5"/>
      <c r="S245" s="5"/>
      <c r="T245" s="5"/>
      <c r="U245" s="6"/>
    </row>
    <row r="246" spans="1:21">
      <c r="A246" s="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6"/>
      <c r="Q246" s="5"/>
      <c r="R246" s="5"/>
      <c r="S246" s="5"/>
      <c r="T246" s="5"/>
      <c r="U246" s="6"/>
    </row>
    <row r="247" spans="1:21">
      <c r="A247" s="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6"/>
      <c r="Q247" s="5"/>
      <c r="R247" s="5"/>
      <c r="S247" s="5"/>
      <c r="T247" s="5"/>
      <c r="U247" s="6"/>
    </row>
    <row r="248" spans="1:21">
      <c r="A248" s="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6"/>
      <c r="Q248" s="5"/>
      <c r="R248" s="5"/>
      <c r="S248" s="5"/>
      <c r="T248" s="5"/>
      <c r="U248" s="6"/>
    </row>
    <row r="249" spans="1:21">
      <c r="A249" s="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6"/>
      <c r="Q249" s="5"/>
      <c r="R249" s="5"/>
      <c r="S249" s="5"/>
      <c r="T249" s="5"/>
      <c r="U249" s="6"/>
    </row>
    <row r="250" spans="1:21">
      <c r="A250" s="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6"/>
      <c r="Q250" s="5"/>
      <c r="R250" s="5"/>
      <c r="S250" s="5"/>
      <c r="T250" s="5"/>
      <c r="U250" s="6"/>
    </row>
    <row r="251" spans="1:21">
      <c r="A251" s="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6"/>
      <c r="Q251" s="5"/>
      <c r="R251" s="5"/>
      <c r="S251" s="5"/>
      <c r="T251" s="5"/>
      <c r="U251" s="6"/>
    </row>
    <row r="252" spans="1:21">
      <c r="A252" s="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6"/>
      <c r="Q252" s="5"/>
      <c r="R252" s="5"/>
      <c r="S252" s="5"/>
      <c r="T252" s="5"/>
      <c r="U252" s="6"/>
    </row>
    <row r="253" spans="1:21">
      <c r="A253" s="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6"/>
      <c r="Q253" s="5"/>
      <c r="R253" s="5"/>
      <c r="S253" s="5"/>
      <c r="T253" s="5"/>
      <c r="U253" s="6"/>
    </row>
    <row r="254" spans="1:21">
      <c r="A254" s="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6"/>
      <c r="Q254" s="5"/>
      <c r="R254" s="5"/>
      <c r="S254" s="5"/>
      <c r="T254" s="5"/>
      <c r="U254" s="6"/>
    </row>
    <row r="255" spans="1:21">
      <c r="A255" s="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6"/>
      <c r="Q255" s="5"/>
      <c r="R255" s="5"/>
      <c r="S255" s="5"/>
      <c r="T255" s="5"/>
      <c r="U255" s="6"/>
    </row>
    <row r="256" spans="1:21">
      <c r="A256" s="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6"/>
      <c r="Q256" s="5"/>
      <c r="R256" s="5"/>
      <c r="S256" s="5"/>
      <c r="T256" s="5"/>
      <c r="U256" s="6"/>
    </row>
    <row r="257" spans="1:21">
      <c r="A257" s="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6"/>
      <c r="Q257" s="5"/>
      <c r="R257" s="5"/>
      <c r="S257" s="5"/>
      <c r="T257" s="5"/>
      <c r="U257" s="6"/>
    </row>
    <row r="258" spans="1:21">
      <c r="A258" s="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6"/>
      <c r="Q258" s="5"/>
      <c r="R258" s="5"/>
      <c r="S258" s="5"/>
      <c r="T258" s="5"/>
      <c r="U258" s="6"/>
    </row>
    <row r="259" spans="1:21">
      <c r="A259" s="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6"/>
      <c r="Q259" s="5"/>
      <c r="R259" s="5"/>
      <c r="S259" s="5"/>
      <c r="T259" s="5"/>
      <c r="U259" s="6"/>
    </row>
    <row r="260" spans="1:21">
      <c r="A260" s="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6"/>
      <c r="Q260" s="5"/>
      <c r="R260" s="5"/>
      <c r="S260" s="5"/>
      <c r="T260" s="5"/>
      <c r="U260" s="6"/>
    </row>
    <row r="261" spans="1:21">
      <c r="A261" s="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6"/>
      <c r="Q261" s="5"/>
      <c r="R261" s="5"/>
      <c r="S261" s="5"/>
      <c r="T261" s="5"/>
      <c r="U261" s="6"/>
    </row>
    <row r="262" spans="1:21">
      <c r="A262" s="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6"/>
      <c r="Q262" s="5"/>
      <c r="R262" s="5"/>
      <c r="S262" s="5"/>
      <c r="T262" s="5"/>
      <c r="U262" s="6"/>
    </row>
    <row r="263" spans="1:21">
      <c r="A263" s="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6"/>
      <c r="Q263" s="5"/>
      <c r="R263" s="5"/>
      <c r="S263" s="5"/>
      <c r="T263" s="5"/>
      <c r="U263" s="6"/>
    </row>
    <row r="264" spans="1:21">
      <c r="A264" s="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6"/>
      <c r="Q264" s="5"/>
      <c r="R264" s="5"/>
      <c r="S264" s="5"/>
      <c r="T264" s="5"/>
      <c r="U264" s="6"/>
    </row>
    <row r="265" spans="1:21">
      <c r="A265" s="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6"/>
      <c r="Q265" s="5"/>
      <c r="R265" s="5"/>
      <c r="S265" s="5"/>
      <c r="T265" s="5"/>
      <c r="U265" s="6"/>
    </row>
    <row r="266" spans="1:21">
      <c r="A266" s="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6"/>
      <c r="Q266" s="5"/>
      <c r="R266" s="5"/>
      <c r="S266" s="5"/>
      <c r="T266" s="5"/>
      <c r="U266" s="6"/>
    </row>
    <row r="267" spans="1:21">
      <c r="A267" s="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6"/>
      <c r="Q267" s="5"/>
      <c r="R267" s="5"/>
      <c r="S267" s="5"/>
      <c r="T267" s="5"/>
      <c r="U267" s="6"/>
    </row>
    <row r="268" spans="1:21">
      <c r="A268" s="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6"/>
      <c r="Q268" s="5"/>
      <c r="R268" s="5"/>
      <c r="S268" s="5"/>
      <c r="T268" s="5"/>
      <c r="U268" s="6"/>
    </row>
    <row r="269" spans="1:21">
      <c r="A269" s="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6"/>
      <c r="Q269" s="5"/>
      <c r="R269" s="5"/>
      <c r="S269" s="5"/>
      <c r="T269" s="5"/>
      <c r="U269" s="6"/>
    </row>
    <row r="270" spans="1:21">
      <c r="A270" s="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6"/>
      <c r="Q270" s="5"/>
      <c r="R270" s="5"/>
      <c r="S270" s="5"/>
      <c r="T270" s="5"/>
      <c r="U270" s="6"/>
    </row>
    <row r="271" spans="1:21">
      <c r="A271" s="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6"/>
      <c r="Q271" s="5"/>
      <c r="R271" s="5"/>
      <c r="S271" s="5"/>
      <c r="T271" s="5"/>
      <c r="U271" s="6"/>
    </row>
    <row r="272" spans="1:21">
      <c r="A272" s="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6"/>
      <c r="Q272" s="5"/>
      <c r="R272" s="5"/>
      <c r="S272" s="5"/>
      <c r="T272" s="5"/>
      <c r="U272" s="6"/>
    </row>
    <row r="273" spans="1:21">
      <c r="A273" s="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6"/>
      <c r="Q273" s="5"/>
      <c r="R273" s="5"/>
      <c r="S273" s="5"/>
      <c r="T273" s="5"/>
      <c r="U273" s="6"/>
    </row>
    <row r="274" spans="1:21">
      <c r="A274" s="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6"/>
      <c r="Q274" s="5"/>
      <c r="R274" s="5"/>
      <c r="S274" s="5"/>
      <c r="T274" s="5"/>
      <c r="U274" s="6"/>
    </row>
    <row r="275" spans="1:21">
      <c r="A275" s="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6"/>
      <c r="Q275" s="5"/>
      <c r="R275" s="5"/>
      <c r="S275" s="5"/>
      <c r="T275" s="5"/>
      <c r="U275" s="6"/>
    </row>
    <row r="276" spans="1:21">
      <c r="A276" s="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6"/>
      <c r="Q276" s="5"/>
      <c r="R276" s="5"/>
      <c r="S276" s="5"/>
      <c r="T276" s="5"/>
      <c r="U276" s="6"/>
    </row>
    <row r="277" spans="1:21">
      <c r="A277" s="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6"/>
      <c r="Q277" s="5"/>
      <c r="R277" s="5"/>
      <c r="S277" s="5"/>
      <c r="T277" s="5"/>
      <c r="U277" s="6"/>
    </row>
    <row r="278" spans="1:21">
      <c r="A278" s="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6"/>
      <c r="Q278" s="5"/>
      <c r="R278" s="5"/>
      <c r="S278" s="5"/>
      <c r="T278" s="5"/>
      <c r="U278" s="6"/>
    </row>
    <row r="279" spans="1:21">
      <c r="A279" s="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6"/>
      <c r="Q279" s="5"/>
      <c r="R279" s="5"/>
      <c r="S279" s="5"/>
      <c r="T279" s="5"/>
      <c r="U279" s="6"/>
    </row>
    <row r="280" spans="1:21">
      <c r="A280" s="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6"/>
      <c r="Q280" s="5"/>
      <c r="R280" s="5"/>
      <c r="S280" s="5"/>
      <c r="T280" s="5"/>
      <c r="U280" s="6"/>
    </row>
    <row r="281" spans="1:21">
      <c r="A281" s="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6"/>
      <c r="Q281" s="5"/>
      <c r="R281" s="5"/>
      <c r="S281" s="5"/>
      <c r="T281" s="5"/>
      <c r="U281" s="6"/>
    </row>
    <row r="282" spans="1:21">
      <c r="A282" s="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6"/>
      <c r="Q282" s="5"/>
      <c r="R282" s="5"/>
      <c r="S282" s="5"/>
      <c r="T282" s="5"/>
      <c r="U282" s="6"/>
    </row>
    <row r="283" spans="1:21">
      <c r="A283" s="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6"/>
      <c r="Q283" s="5"/>
      <c r="R283" s="5"/>
      <c r="S283" s="5"/>
      <c r="T283" s="5"/>
      <c r="U283" s="6"/>
    </row>
    <row r="284" spans="1:21">
      <c r="A284" s="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6"/>
      <c r="Q284" s="5"/>
      <c r="R284" s="5"/>
      <c r="S284" s="5"/>
      <c r="T284" s="5"/>
      <c r="U284" s="6"/>
    </row>
    <row r="285" spans="1:21">
      <c r="A285" s="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6"/>
      <c r="Q285" s="5"/>
      <c r="R285" s="5"/>
      <c r="S285" s="5"/>
      <c r="T285" s="5"/>
      <c r="U285" s="6"/>
    </row>
    <row r="286" spans="1:21">
      <c r="A286" s="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6"/>
      <c r="Q286" s="5"/>
      <c r="R286" s="5"/>
      <c r="S286" s="5"/>
      <c r="T286" s="5"/>
      <c r="U286" s="6"/>
    </row>
    <row r="287" spans="1:21">
      <c r="A287" s="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6"/>
      <c r="Q287" s="5"/>
      <c r="R287" s="5"/>
      <c r="S287" s="5"/>
      <c r="T287" s="5"/>
      <c r="U287" s="6"/>
    </row>
    <row r="288" spans="1:21">
      <c r="A288" s="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6"/>
      <c r="Q288" s="5"/>
      <c r="R288" s="5"/>
      <c r="S288" s="5"/>
      <c r="T288" s="5"/>
      <c r="U288" s="6"/>
    </row>
    <row r="289" spans="1:21">
      <c r="A289" s="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6"/>
      <c r="Q289" s="5"/>
      <c r="R289" s="5"/>
      <c r="S289" s="5"/>
      <c r="T289" s="5"/>
      <c r="U289" s="6"/>
    </row>
    <row r="290" spans="1:21">
      <c r="A290" s="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6"/>
      <c r="Q290" s="5"/>
      <c r="R290" s="5"/>
      <c r="S290" s="5"/>
      <c r="T290" s="5"/>
      <c r="U290" s="6"/>
    </row>
    <row r="291" spans="1:21">
      <c r="A291" s="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6"/>
      <c r="Q291" s="5"/>
      <c r="R291" s="5"/>
      <c r="S291" s="5"/>
      <c r="T291" s="5"/>
      <c r="U291" s="6"/>
    </row>
    <row r="292" spans="1:21">
      <c r="A292" s="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6"/>
      <c r="Q292" s="5"/>
      <c r="R292" s="5"/>
      <c r="S292" s="5"/>
      <c r="T292" s="5"/>
      <c r="U292" s="6"/>
    </row>
    <row r="293" spans="1:21">
      <c r="A293" s="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6"/>
      <c r="Q293" s="5"/>
      <c r="R293" s="5"/>
      <c r="S293" s="5"/>
      <c r="T293" s="5"/>
      <c r="U293" s="6"/>
    </row>
    <row r="294" spans="1:21">
      <c r="A294" s="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6"/>
      <c r="Q294" s="5"/>
      <c r="R294" s="5"/>
      <c r="S294" s="5"/>
      <c r="T294" s="5"/>
      <c r="U294" s="6"/>
    </row>
    <row r="295" spans="1:21">
      <c r="A295" s="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6"/>
      <c r="Q295" s="5"/>
      <c r="R295" s="5"/>
      <c r="S295" s="5"/>
      <c r="T295" s="5"/>
      <c r="U295" s="6"/>
    </row>
    <row r="296" spans="1:21">
      <c r="A296" s="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6"/>
      <c r="Q296" s="5"/>
      <c r="R296" s="5"/>
      <c r="S296" s="5"/>
      <c r="T296" s="5"/>
      <c r="U296" s="6"/>
    </row>
    <row r="297" spans="1:21">
      <c r="A297" s="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6"/>
      <c r="Q297" s="5"/>
      <c r="R297" s="5"/>
      <c r="S297" s="5"/>
      <c r="T297" s="5"/>
      <c r="U297" s="6"/>
    </row>
    <row r="298" spans="1:21">
      <c r="A298" s="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6"/>
      <c r="Q298" s="5"/>
      <c r="R298" s="5"/>
      <c r="S298" s="5"/>
      <c r="T298" s="5"/>
      <c r="U298" s="6"/>
    </row>
    <row r="299" spans="1:21">
      <c r="A299" s="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6"/>
      <c r="Q299" s="5"/>
      <c r="R299" s="5"/>
      <c r="S299" s="5"/>
      <c r="T299" s="5"/>
      <c r="U299" s="6"/>
    </row>
    <row r="300" spans="1:21">
      <c r="A300" s="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6"/>
      <c r="Q300" s="5"/>
      <c r="R300" s="5"/>
      <c r="S300" s="5"/>
      <c r="T300" s="5"/>
      <c r="U300" s="6"/>
    </row>
    <row r="301" spans="1:21">
      <c r="A301" s="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6"/>
      <c r="Q301" s="5"/>
      <c r="R301" s="5"/>
      <c r="S301" s="5"/>
      <c r="T301" s="5"/>
      <c r="U301" s="6"/>
    </row>
    <row r="302" spans="1:21">
      <c r="A302" s="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6"/>
      <c r="Q302" s="5"/>
      <c r="R302" s="5"/>
      <c r="S302" s="5"/>
      <c r="T302" s="5"/>
      <c r="U302" s="6"/>
    </row>
    <row r="303" spans="1:21">
      <c r="A303" s="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6"/>
      <c r="Q303" s="5"/>
      <c r="R303" s="5"/>
      <c r="S303" s="5"/>
      <c r="T303" s="5"/>
      <c r="U303" s="6"/>
    </row>
    <row r="304" spans="1:21">
      <c r="A304" s="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6"/>
      <c r="Q304" s="5"/>
      <c r="R304" s="5"/>
      <c r="S304" s="5"/>
      <c r="T304" s="5"/>
      <c r="U304" s="6"/>
    </row>
    <row r="305" spans="1:21">
      <c r="A305" s="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6"/>
      <c r="Q305" s="5"/>
      <c r="R305" s="5"/>
      <c r="S305" s="5"/>
      <c r="T305" s="5"/>
      <c r="U305" s="6"/>
    </row>
    <row r="306" spans="1:21">
      <c r="A306" s="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6"/>
      <c r="Q306" s="5"/>
      <c r="R306" s="5"/>
      <c r="S306" s="5"/>
      <c r="T306" s="5"/>
      <c r="U306" s="6"/>
    </row>
    <row r="307" spans="1:21">
      <c r="A307" s="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6"/>
      <c r="Q307" s="5"/>
      <c r="R307" s="5"/>
      <c r="S307" s="5"/>
      <c r="T307" s="5"/>
      <c r="U307" s="6"/>
    </row>
    <row r="308" spans="1:21">
      <c r="A308" s="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6"/>
      <c r="Q308" s="5"/>
      <c r="R308" s="5"/>
      <c r="S308" s="5"/>
      <c r="T308" s="5"/>
      <c r="U308" s="6"/>
    </row>
    <row r="309" spans="1:21">
      <c r="A309" s="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6"/>
      <c r="Q309" s="5"/>
      <c r="R309" s="5"/>
      <c r="S309" s="5"/>
      <c r="T309" s="5"/>
      <c r="U309" s="6"/>
    </row>
    <row r="310" spans="1:21">
      <c r="A310" s="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6"/>
      <c r="Q310" s="5"/>
      <c r="R310" s="5"/>
      <c r="S310" s="5"/>
      <c r="T310" s="5"/>
      <c r="U310" s="6"/>
    </row>
    <row r="311" spans="1:21">
      <c r="A311" s="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6"/>
      <c r="Q311" s="5"/>
      <c r="R311" s="5"/>
      <c r="S311" s="5"/>
      <c r="T311" s="5"/>
      <c r="U311" s="6"/>
    </row>
    <row r="312" spans="1:21">
      <c r="A312" s="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6"/>
      <c r="Q312" s="5"/>
      <c r="R312" s="5"/>
      <c r="S312" s="5"/>
      <c r="T312" s="5"/>
      <c r="U312" s="6"/>
    </row>
    <row r="313" spans="1:21">
      <c r="A313" s="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6"/>
      <c r="Q313" s="5"/>
      <c r="R313" s="5"/>
      <c r="S313" s="5"/>
      <c r="T313" s="5"/>
      <c r="U313" s="6"/>
    </row>
    <row r="314" spans="1:21">
      <c r="A314" s="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6"/>
      <c r="Q314" s="5"/>
      <c r="R314" s="5"/>
      <c r="S314" s="5"/>
      <c r="T314" s="5"/>
      <c r="U314" s="6"/>
    </row>
    <row r="315" spans="1:21">
      <c r="A315" s="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6"/>
      <c r="Q315" s="5"/>
      <c r="R315" s="5"/>
      <c r="S315" s="5"/>
      <c r="T315" s="5"/>
      <c r="U315" s="6"/>
    </row>
    <row r="316" spans="1:21">
      <c r="A316" s="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6"/>
      <c r="Q316" s="5"/>
      <c r="R316" s="5"/>
      <c r="S316" s="5"/>
      <c r="T316" s="5"/>
      <c r="U316" s="6"/>
    </row>
    <row r="317" spans="1:21">
      <c r="A317" s="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6"/>
      <c r="Q317" s="5"/>
      <c r="R317" s="5"/>
      <c r="S317" s="5"/>
      <c r="T317" s="5"/>
      <c r="U317" s="6"/>
    </row>
    <row r="318" spans="1:21">
      <c r="A318" s="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6"/>
      <c r="Q318" s="5"/>
      <c r="R318" s="5"/>
      <c r="S318" s="5"/>
      <c r="T318" s="5"/>
      <c r="U318" s="6"/>
    </row>
    <row r="319" spans="1:21">
      <c r="A319" s="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6"/>
      <c r="Q319" s="5"/>
      <c r="R319" s="5"/>
      <c r="S319" s="5"/>
      <c r="T319" s="5"/>
      <c r="U319" s="6"/>
    </row>
    <row r="320" spans="1:21">
      <c r="A320" s="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6"/>
      <c r="Q320" s="5"/>
      <c r="R320" s="5"/>
      <c r="S320" s="5"/>
      <c r="T320" s="5"/>
      <c r="U320" s="6"/>
    </row>
    <row r="321" spans="1:21">
      <c r="A321" s="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6"/>
      <c r="Q321" s="5"/>
      <c r="R321" s="5"/>
      <c r="S321" s="5"/>
      <c r="T321" s="5"/>
      <c r="U321" s="6"/>
    </row>
    <row r="322" spans="1:21">
      <c r="A322" s="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6"/>
      <c r="Q322" s="5"/>
      <c r="R322" s="5"/>
      <c r="S322" s="5"/>
      <c r="T322" s="5"/>
      <c r="U322" s="6"/>
    </row>
    <row r="323" spans="1:21">
      <c r="A323" s="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6"/>
      <c r="Q323" s="5"/>
      <c r="R323" s="5"/>
      <c r="S323" s="5"/>
      <c r="T323" s="5"/>
      <c r="U323" s="6"/>
    </row>
    <row r="324" spans="1:21">
      <c r="A324" s="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6"/>
      <c r="Q324" s="5"/>
      <c r="R324" s="5"/>
      <c r="S324" s="5"/>
      <c r="T324" s="5"/>
      <c r="U324" s="6"/>
    </row>
    <row r="325" spans="1:21">
      <c r="A325" s="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6"/>
      <c r="Q325" s="5"/>
      <c r="R325" s="5"/>
      <c r="S325" s="5"/>
      <c r="T325" s="5"/>
      <c r="U325" s="6"/>
    </row>
    <row r="326" spans="1:21">
      <c r="A326" s="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6"/>
      <c r="Q326" s="5"/>
      <c r="R326" s="5"/>
      <c r="S326" s="5"/>
      <c r="T326" s="5"/>
      <c r="U326" s="6"/>
    </row>
    <row r="327" spans="1:21">
      <c r="A327" s="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6"/>
      <c r="Q327" s="5"/>
      <c r="R327" s="5"/>
      <c r="S327" s="5"/>
      <c r="T327" s="5"/>
      <c r="U327" s="6"/>
    </row>
    <row r="328" spans="1:21">
      <c r="A328" s="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6"/>
      <c r="Q328" s="5"/>
      <c r="R328" s="5"/>
      <c r="S328" s="5"/>
      <c r="T328" s="5"/>
      <c r="U328" s="6"/>
    </row>
    <row r="329" spans="1:21">
      <c r="A329" s="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6"/>
      <c r="Q329" s="5"/>
      <c r="R329" s="5"/>
      <c r="S329" s="5"/>
      <c r="T329" s="5"/>
      <c r="U329" s="6"/>
    </row>
    <row r="330" spans="1:21">
      <c r="A330" s="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6"/>
      <c r="Q330" s="5"/>
      <c r="R330" s="5"/>
      <c r="S330" s="5"/>
      <c r="T330" s="5"/>
      <c r="U330" s="6"/>
    </row>
    <row r="331" spans="1:21">
      <c r="A331" s="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6"/>
      <c r="Q331" s="5"/>
      <c r="R331" s="5"/>
      <c r="S331" s="5"/>
      <c r="T331" s="5"/>
      <c r="U331" s="6"/>
    </row>
    <row r="332" spans="1:21">
      <c r="A332" s="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6"/>
      <c r="Q332" s="5"/>
      <c r="R332" s="5"/>
      <c r="S332" s="5"/>
      <c r="T332" s="5"/>
      <c r="U332" s="6"/>
    </row>
    <row r="333" spans="1:21">
      <c r="A333" s="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6"/>
      <c r="Q333" s="5"/>
      <c r="R333" s="5"/>
      <c r="S333" s="5"/>
      <c r="T333" s="5"/>
      <c r="U333" s="6"/>
    </row>
    <row r="334" spans="1:21">
      <c r="A334" s="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6"/>
      <c r="Q334" s="5"/>
      <c r="R334" s="5"/>
      <c r="S334" s="5"/>
      <c r="T334" s="5"/>
      <c r="U334" s="6"/>
    </row>
    <row r="335" spans="1:21">
      <c r="A335" s="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6"/>
      <c r="Q335" s="5"/>
      <c r="R335" s="5"/>
      <c r="S335" s="5"/>
      <c r="T335" s="5"/>
      <c r="U335" s="6"/>
    </row>
    <row r="336" spans="1:21">
      <c r="A336" s="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6"/>
      <c r="Q336" s="5"/>
      <c r="R336" s="5"/>
      <c r="S336" s="5"/>
      <c r="T336" s="5"/>
      <c r="U336" s="6"/>
    </row>
    <row r="337" spans="1:21">
      <c r="A337" s="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6"/>
      <c r="Q337" s="5"/>
      <c r="R337" s="5"/>
      <c r="S337" s="5"/>
      <c r="T337" s="5"/>
      <c r="U337" s="6"/>
    </row>
    <row r="338" spans="1:21">
      <c r="A338" s="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6"/>
      <c r="Q338" s="5"/>
      <c r="R338" s="5"/>
      <c r="S338" s="5"/>
      <c r="T338" s="5"/>
      <c r="U338" s="6"/>
    </row>
    <row r="339" spans="1:21">
      <c r="A339" s="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6"/>
      <c r="Q339" s="5"/>
      <c r="R339" s="5"/>
      <c r="S339" s="5"/>
      <c r="T339" s="5"/>
      <c r="U339" s="6"/>
    </row>
    <row r="340" spans="1:21">
      <c r="A340" s="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6"/>
      <c r="Q340" s="5"/>
      <c r="R340" s="5"/>
      <c r="S340" s="5"/>
      <c r="T340" s="5"/>
      <c r="U340" s="6"/>
    </row>
    <row r="341" spans="1:21">
      <c r="A341" s="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6"/>
      <c r="Q341" s="5"/>
      <c r="R341" s="5"/>
      <c r="S341" s="5"/>
      <c r="T341" s="5"/>
      <c r="U341" s="6"/>
    </row>
    <row r="342" spans="1:21">
      <c r="A342" s="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6"/>
      <c r="Q342" s="5"/>
      <c r="R342" s="5"/>
      <c r="S342" s="5"/>
      <c r="T342" s="5"/>
      <c r="U342" s="6"/>
    </row>
    <row r="343" spans="1:21">
      <c r="A343" s="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6"/>
      <c r="Q343" s="5"/>
      <c r="R343" s="5"/>
      <c r="S343" s="5"/>
      <c r="T343" s="5"/>
      <c r="U343" s="6"/>
    </row>
    <row r="344" spans="1:21">
      <c r="A344" s="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6"/>
      <c r="Q344" s="5"/>
      <c r="R344" s="5"/>
      <c r="S344" s="5"/>
      <c r="T344" s="5"/>
      <c r="U344" s="6"/>
    </row>
    <row r="345" spans="1:21">
      <c r="A345" s="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6"/>
      <c r="Q345" s="5"/>
      <c r="R345" s="5"/>
      <c r="S345" s="5"/>
      <c r="T345" s="5"/>
      <c r="U345" s="6"/>
    </row>
    <row r="346" spans="1:21">
      <c r="A346" s="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6"/>
      <c r="Q346" s="5"/>
      <c r="R346" s="5"/>
      <c r="S346" s="5"/>
      <c r="T346" s="5"/>
      <c r="U346" s="6"/>
    </row>
    <row r="347" spans="1:21">
      <c r="A347" s="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6"/>
      <c r="Q347" s="5"/>
      <c r="R347" s="5"/>
      <c r="S347" s="5"/>
      <c r="T347" s="5"/>
      <c r="U347" s="6"/>
    </row>
    <row r="348" spans="1:21">
      <c r="A348" s="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6"/>
      <c r="Q348" s="5"/>
      <c r="R348" s="5"/>
      <c r="S348" s="5"/>
      <c r="T348" s="5"/>
      <c r="U348" s="6"/>
    </row>
    <row r="349" spans="1:21">
      <c r="A349" s="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6"/>
      <c r="Q349" s="5"/>
      <c r="R349" s="5"/>
      <c r="S349" s="5"/>
      <c r="T349" s="5"/>
      <c r="U349" s="6"/>
    </row>
    <row r="350" spans="1:21">
      <c r="A350" s="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6"/>
      <c r="Q350" s="5"/>
      <c r="R350" s="5"/>
      <c r="S350" s="5"/>
      <c r="T350" s="5"/>
      <c r="U350" s="6"/>
    </row>
    <row r="351" spans="1:21">
      <c r="A351" s="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6"/>
      <c r="Q351" s="5"/>
      <c r="R351" s="5"/>
      <c r="S351" s="5"/>
      <c r="T351" s="5"/>
      <c r="U351" s="6"/>
    </row>
    <row r="352" spans="1:21">
      <c r="A352" s="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6"/>
      <c r="Q352" s="5"/>
      <c r="R352" s="5"/>
      <c r="S352" s="5"/>
      <c r="T352" s="5"/>
      <c r="U352" s="6"/>
    </row>
    <row r="353" spans="1:21">
      <c r="A353" s="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6"/>
      <c r="Q353" s="5"/>
      <c r="R353" s="5"/>
      <c r="S353" s="5"/>
      <c r="T353" s="5"/>
      <c r="U353" s="6"/>
    </row>
    <row r="354" spans="1:21">
      <c r="A354" s="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6"/>
      <c r="Q354" s="5"/>
      <c r="R354" s="5"/>
      <c r="S354" s="5"/>
      <c r="T354" s="5"/>
      <c r="U354" s="6"/>
    </row>
    <row r="355" spans="1:21">
      <c r="A355" s="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6"/>
      <c r="Q355" s="5"/>
      <c r="R355" s="5"/>
      <c r="S355" s="5"/>
      <c r="T355" s="5"/>
      <c r="U355" s="6"/>
    </row>
    <row r="356" spans="1:21">
      <c r="A356" s="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6"/>
      <c r="Q356" s="5"/>
      <c r="R356" s="5"/>
      <c r="S356" s="5"/>
      <c r="T356" s="5"/>
      <c r="U356" s="6"/>
    </row>
    <row r="357" spans="1:21">
      <c r="A357" s="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6"/>
      <c r="Q357" s="5"/>
      <c r="R357" s="5"/>
      <c r="S357" s="5"/>
      <c r="T357" s="5"/>
      <c r="U357" s="6"/>
    </row>
    <row r="358" spans="1:21">
      <c r="A358" s="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6"/>
      <c r="Q358" s="5"/>
      <c r="R358" s="5"/>
      <c r="S358" s="5"/>
      <c r="T358" s="5"/>
      <c r="U358" s="6"/>
    </row>
    <row r="359" spans="1:21">
      <c r="A359" s="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6"/>
      <c r="Q359" s="5"/>
      <c r="R359" s="5"/>
      <c r="S359" s="5"/>
      <c r="T359" s="5"/>
      <c r="U359" s="6"/>
    </row>
    <row r="360" spans="1:21">
      <c r="A360" s="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6"/>
      <c r="Q360" s="5"/>
      <c r="R360" s="5"/>
      <c r="S360" s="5"/>
      <c r="T360" s="5"/>
      <c r="U360" s="6"/>
    </row>
    <row r="361" spans="1:21">
      <c r="A361" s="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6"/>
      <c r="Q361" s="5"/>
      <c r="R361" s="5"/>
      <c r="S361" s="5"/>
      <c r="T361" s="5"/>
      <c r="U361" s="6"/>
    </row>
    <row r="362" spans="1:21">
      <c r="A362" s="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6"/>
      <c r="Q362" s="5"/>
      <c r="R362" s="5"/>
      <c r="S362" s="5"/>
      <c r="T362" s="5"/>
      <c r="U362" s="6"/>
    </row>
    <row r="363" spans="1:21">
      <c r="A363" s="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6"/>
      <c r="Q363" s="5"/>
      <c r="R363" s="5"/>
      <c r="S363" s="5"/>
      <c r="T363" s="5"/>
      <c r="U363" s="6"/>
    </row>
    <row r="364" spans="1:21">
      <c r="A364" s="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6"/>
      <c r="Q364" s="5"/>
      <c r="R364" s="5"/>
      <c r="S364" s="5"/>
      <c r="T364" s="5"/>
      <c r="U364" s="6"/>
    </row>
    <row r="365" spans="1:21">
      <c r="A365" s="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6"/>
      <c r="Q365" s="5"/>
      <c r="R365" s="5"/>
      <c r="S365" s="5"/>
      <c r="T365" s="5"/>
      <c r="U365" s="6"/>
    </row>
    <row r="366" spans="1:21">
      <c r="A366" s="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6"/>
      <c r="Q366" s="5"/>
      <c r="R366" s="5"/>
      <c r="S366" s="5"/>
      <c r="T366" s="5"/>
      <c r="U366" s="6"/>
    </row>
    <row r="367" spans="1:21">
      <c r="A367" s="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6"/>
      <c r="Q367" s="5"/>
      <c r="R367" s="5"/>
      <c r="S367" s="5"/>
      <c r="T367" s="5"/>
      <c r="U367" s="6"/>
    </row>
    <row r="368" spans="1:21">
      <c r="A368" s="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6"/>
      <c r="Q368" s="5"/>
      <c r="R368" s="5"/>
      <c r="S368" s="5"/>
      <c r="T368" s="5"/>
      <c r="U368" s="6"/>
    </row>
    <row r="369" spans="1:21">
      <c r="A369" s="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6"/>
      <c r="Q369" s="5"/>
      <c r="R369" s="5"/>
      <c r="S369" s="5"/>
      <c r="T369" s="5"/>
      <c r="U369" s="6"/>
    </row>
    <row r="370" spans="1:21">
      <c r="A370" s="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6"/>
      <c r="Q370" s="5"/>
      <c r="R370" s="5"/>
      <c r="S370" s="5"/>
      <c r="T370" s="5"/>
      <c r="U370" s="6"/>
    </row>
    <row r="371" spans="1:21">
      <c r="A371" s="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6"/>
      <c r="Q371" s="5"/>
      <c r="R371" s="5"/>
      <c r="S371" s="5"/>
      <c r="T371" s="5"/>
      <c r="U371" s="6"/>
    </row>
    <row r="372" spans="1:21">
      <c r="A372" s="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6"/>
      <c r="Q372" s="5"/>
      <c r="R372" s="5"/>
      <c r="S372" s="5"/>
      <c r="T372" s="5"/>
      <c r="U372" s="6"/>
    </row>
    <row r="373" spans="1:21">
      <c r="A373" s="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6"/>
      <c r="Q373" s="5"/>
      <c r="R373" s="5"/>
      <c r="S373" s="5"/>
      <c r="T373" s="5"/>
      <c r="U373" s="6"/>
    </row>
    <row r="374" spans="1:21">
      <c r="A374" s="3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6"/>
      <c r="Q374" s="5"/>
      <c r="R374" s="5"/>
      <c r="S374" s="5"/>
      <c r="T374" s="5"/>
      <c r="U374" s="6"/>
    </row>
    <row r="375" spans="1:21">
      <c r="A375" s="3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6"/>
      <c r="Q375" s="5"/>
      <c r="R375" s="5"/>
      <c r="S375" s="5"/>
      <c r="T375" s="5"/>
      <c r="U375" s="6"/>
    </row>
    <row r="376" spans="1:21">
      <c r="A376" s="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6"/>
      <c r="Q376" s="5"/>
      <c r="R376" s="5"/>
      <c r="S376" s="5"/>
      <c r="T376" s="5"/>
      <c r="U376" s="6"/>
    </row>
    <row r="377" spans="1:21">
      <c r="A377" s="3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6"/>
      <c r="Q377" s="5"/>
      <c r="R377" s="5"/>
      <c r="S377" s="5"/>
      <c r="T377" s="5"/>
      <c r="U377" s="6"/>
    </row>
    <row r="378" spans="1:21">
      <c r="A378" s="3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6"/>
      <c r="Q378" s="5"/>
      <c r="R378" s="5"/>
      <c r="S378" s="5"/>
      <c r="T378" s="5"/>
      <c r="U378" s="6"/>
    </row>
    <row r="379" spans="1:21">
      <c r="A379" s="3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6"/>
      <c r="Q379" s="5"/>
      <c r="R379" s="5"/>
      <c r="S379" s="5"/>
      <c r="T379" s="5"/>
      <c r="U379" s="6"/>
    </row>
    <row r="380" spans="1:21">
      <c r="A380" s="3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6"/>
      <c r="Q380" s="5"/>
      <c r="R380" s="5"/>
      <c r="S380" s="5"/>
      <c r="T380" s="5"/>
      <c r="U380" s="6"/>
    </row>
    <row r="381" spans="1:21">
      <c r="A381" s="3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6"/>
      <c r="Q381" s="5"/>
      <c r="R381" s="5"/>
      <c r="S381" s="5"/>
      <c r="T381" s="5"/>
      <c r="U381" s="6"/>
    </row>
    <row r="382" spans="1:21">
      <c r="A382" s="3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6"/>
      <c r="Q382" s="5"/>
      <c r="R382" s="5"/>
      <c r="S382" s="5"/>
      <c r="T382" s="5"/>
      <c r="U382" s="6"/>
    </row>
    <row r="383" spans="1:21">
      <c r="A383" s="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6"/>
      <c r="Q383" s="5"/>
      <c r="R383" s="5"/>
      <c r="S383" s="5"/>
      <c r="T383" s="5"/>
      <c r="U383" s="6"/>
    </row>
    <row r="384" spans="1:21">
      <c r="A384" s="3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6"/>
      <c r="Q384" s="5"/>
      <c r="R384" s="5"/>
      <c r="S384" s="5"/>
      <c r="T384" s="5"/>
      <c r="U384" s="6"/>
    </row>
    <row r="385" spans="1:21">
      <c r="A385" s="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6"/>
      <c r="Q385" s="5"/>
      <c r="R385" s="5"/>
      <c r="S385" s="5"/>
      <c r="T385" s="5"/>
      <c r="U385" s="6"/>
    </row>
    <row r="386" spans="1:21">
      <c r="A386" s="3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6"/>
      <c r="Q386" s="5"/>
      <c r="R386" s="5"/>
      <c r="S386" s="5"/>
      <c r="T386" s="5"/>
      <c r="U386" s="6"/>
    </row>
    <row r="387" spans="1:21">
      <c r="A387" s="3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6"/>
      <c r="Q387" s="5"/>
      <c r="R387" s="5"/>
      <c r="S387" s="5"/>
      <c r="T387" s="5"/>
      <c r="U387" s="6"/>
    </row>
    <row r="388" spans="1:21">
      <c r="A388" s="3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6"/>
      <c r="Q388" s="5"/>
      <c r="R388" s="5"/>
      <c r="S388" s="5"/>
      <c r="T388" s="5"/>
      <c r="U388" s="6"/>
    </row>
    <row r="389" spans="1:21">
      <c r="A389" s="3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6"/>
      <c r="Q389" s="5"/>
      <c r="R389" s="5"/>
      <c r="S389" s="5"/>
      <c r="T389" s="5"/>
      <c r="U389" s="6"/>
    </row>
    <row r="390" spans="1:21">
      <c r="A390" s="3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6"/>
      <c r="Q390" s="5"/>
      <c r="R390" s="5"/>
      <c r="S390" s="5"/>
      <c r="T390" s="5"/>
      <c r="U390" s="6"/>
    </row>
    <row r="391" spans="1:21">
      <c r="A391" s="3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6"/>
      <c r="Q391" s="5"/>
      <c r="R391" s="5"/>
      <c r="S391" s="5"/>
      <c r="T391" s="5"/>
      <c r="U391" s="6"/>
    </row>
    <row r="392" spans="1:21">
      <c r="A392" s="3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6"/>
      <c r="Q392" s="5"/>
      <c r="R392" s="5"/>
      <c r="S392" s="5"/>
      <c r="T392" s="5"/>
      <c r="U392" s="6"/>
    </row>
    <row r="393" spans="1:21">
      <c r="A393" s="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6"/>
      <c r="Q393" s="5"/>
      <c r="R393" s="5"/>
      <c r="S393" s="5"/>
      <c r="T393" s="5"/>
      <c r="U393" s="6"/>
    </row>
    <row r="394" spans="1:21">
      <c r="A394" s="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6"/>
      <c r="Q394" s="5"/>
      <c r="R394" s="5"/>
      <c r="S394" s="5"/>
      <c r="T394" s="5"/>
      <c r="U394" s="6"/>
    </row>
    <row r="395" spans="1:21">
      <c r="A395" s="3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6"/>
      <c r="Q395" s="5"/>
      <c r="R395" s="5"/>
      <c r="S395" s="5"/>
      <c r="T395" s="5"/>
      <c r="U395" s="6"/>
    </row>
    <row r="396" spans="1:21">
      <c r="A396" s="3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6"/>
      <c r="Q396" s="5"/>
      <c r="R396" s="5"/>
      <c r="S396" s="5"/>
      <c r="T396" s="5"/>
      <c r="U396" s="6"/>
    </row>
    <row r="397" spans="1:21">
      <c r="A397" s="3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6"/>
      <c r="Q397" s="5"/>
      <c r="R397" s="5"/>
      <c r="S397" s="5"/>
      <c r="T397" s="5"/>
      <c r="U397" s="6"/>
    </row>
    <row r="398" spans="1:21">
      <c r="A398" s="3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6"/>
      <c r="Q398" s="5"/>
      <c r="R398" s="5"/>
      <c r="S398" s="5"/>
      <c r="T398" s="5"/>
      <c r="U398" s="6"/>
    </row>
    <row r="399" spans="1:21">
      <c r="A399" s="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6"/>
      <c r="Q399" s="5"/>
      <c r="R399" s="5"/>
      <c r="S399" s="5"/>
      <c r="T399" s="5"/>
      <c r="U399" s="6"/>
    </row>
    <row r="400" spans="1:21">
      <c r="A400" s="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6"/>
      <c r="Q400" s="5"/>
      <c r="R400" s="5"/>
      <c r="S400" s="5"/>
      <c r="T400" s="5"/>
      <c r="U400" s="6"/>
    </row>
    <row r="401" spans="1:21">
      <c r="A401" s="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6"/>
      <c r="Q401" s="5"/>
      <c r="R401" s="5"/>
      <c r="S401" s="5"/>
      <c r="T401" s="5"/>
      <c r="U401" s="6"/>
    </row>
    <row r="402" spans="1:21">
      <c r="A402" s="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6"/>
      <c r="Q402" s="5"/>
      <c r="R402" s="5"/>
      <c r="S402" s="5"/>
      <c r="T402" s="5"/>
      <c r="U402" s="6"/>
    </row>
    <row r="403" spans="1:21">
      <c r="A403" s="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6"/>
      <c r="Q403" s="5"/>
      <c r="R403" s="5"/>
      <c r="S403" s="5"/>
      <c r="T403" s="5"/>
      <c r="U403" s="6"/>
    </row>
    <row r="404" spans="1:21">
      <c r="A404" s="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6"/>
      <c r="Q404" s="5"/>
      <c r="R404" s="5"/>
      <c r="S404" s="5"/>
      <c r="T404" s="5"/>
      <c r="U404" s="6"/>
    </row>
    <row r="405" spans="1:21">
      <c r="A405" s="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6"/>
      <c r="Q405" s="5"/>
      <c r="R405" s="5"/>
      <c r="S405" s="5"/>
      <c r="T405" s="5"/>
      <c r="U405" s="6"/>
    </row>
    <row r="406" spans="1:21">
      <c r="A406" s="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6"/>
      <c r="Q406" s="5"/>
      <c r="R406" s="5"/>
      <c r="S406" s="5"/>
      <c r="T406" s="5"/>
      <c r="U406" s="6"/>
    </row>
    <row r="407" spans="1:21">
      <c r="A407" s="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6"/>
      <c r="Q407" s="5"/>
      <c r="R407" s="5"/>
      <c r="S407" s="5"/>
      <c r="T407" s="5"/>
      <c r="U407" s="6"/>
    </row>
    <row r="408" spans="1:21">
      <c r="A408" s="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6"/>
      <c r="Q408" s="5"/>
      <c r="R408" s="5"/>
      <c r="S408" s="5"/>
      <c r="T408" s="5"/>
      <c r="U408" s="6"/>
    </row>
    <row r="409" spans="1:21">
      <c r="A409" s="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6"/>
      <c r="Q409" s="5"/>
      <c r="R409" s="5"/>
      <c r="S409" s="5"/>
      <c r="T409" s="5"/>
      <c r="U409" s="6"/>
    </row>
    <row r="410" spans="1:21">
      <c r="A410" s="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6"/>
      <c r="Q410" s="5"/>
      <c r="R410" s="5"/>
      <c r="S410" s="5"/>
      <c r="T410" s="5"/>
      <c r="U410" s="6"/>
    </row>
    <row r="411" spans="1:21">
      <c r="A411" s="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6"/>
      <c r="Q411" s="5"/>
      <c r="R411" s="5"/>
      <c r="S411" s="5"/>
      <c r="T411" s="5"/>
      <c r="U411" s="6"/>
    </row>
    <row r="412" spans="1:21">
      <c r="A412" s="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6"/>
      <c r="Q412" s="5"/>
      <c r="R412" s="5"/>
      <c r="S412" s="5"/>
      <c r="T412" s="5"/>
      <c r="U412" s="6"/>
    </row>
    <row r="413" spans="1:21">
      <c r="A413" s="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6"/>
      <c r="Q413" s="5"/>
      <c r="R413" s="5"/>
      <c r="S413" s="5"/>
      <c r="T413" s="5"/>
      <c r="U413" s="6"/>
    </row>
    <row r="414" spans="1:21">
      <c r="A414" s="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6"/>
      <c r="Q414" s="5"/>
      <c r="R414" s="5"/>
      <c r="S414" s="5"/>
      <c r="T414" s="5"/>
      <c r="U414" s="6"/>
    </row>
    <row r="415" spans="1:21">
      <c r="A415" s="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6"/>
      <c r="Q415" s="5"/>
      <c r="R415" s="5"/>
      <c r="S415" s="5"/>
      <c r="T415" s="5"/>
      <c r="U415" s="6"/>
    </row>
    <row r="416" spans="1:21">
      <c r="A416" s="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6"/>
      <c r="Q416" s="5"/>
      <c r="R416" s="5"/>
      <c r="S416" s="5"/>
      <c r="T416" s="5"/>
      <c r="U416" s="6"/>
    </row>
    <row r="417" spans="1:21">
      <c r="A417" s="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6"/>
      <c r="Q417" s="5"/>
      <c r="R417" s="5"/>
      <c r="S417" s="5"/>
      <c r="T417" s="5"/>
      <c r="U417" s="6"/>
    </row>
    <row r="418" spans="1:21">
      <c r="A418" s="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6"/>
      <c r="Q418" s="5"/>
      <c r="R418" s="5"/>
      <c r="S418" s="5"/>
      <c r="T418" s="5"/>
      <c r="U418" s="6"/>
    </row>
    <row r="419" spans="1:21">
      <c r="A419" s="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6"/>
      <c r="Q419" s="5"/>
      <c r="R419" s="5"/>
      <c r="S419" s="5"/>
      <c r="T419" s="5"/>
      <c r="U419" s="6"/>
    </row>
    <row r="420" spans="1:21">
      <c r="A420" s="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6"/>
      <c r="Q420" s="5"/>
      <c r="R420" s="5"/>
      <c r="S420" s="5"/>
      <c r="T420" s="5"/>
      <c r="U420" s="6"/>
    </row>
    <row r="421" spans="1:21">
      <c r="A421" s="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6"/>
      <c r="Q421" s="5"/>
      <c r="R421" s="5"/>
      <c r="S421" s="5"/>
      <c r="T421" s="5"/>
      <c r="U421" s="6"/>
    </row>
    <row r="422" spans="1:21">
      <c r="A422" s="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6"/>
      <c r="Q422" s="5"/>
      <c r="R422" s="5"/>
      <c r="S422" s="5"/>
      <c r="T422" s="5"/>
      <c r="U422" s="6"/>
    </row>
    <row r="423" spans="1:21">
      <c r="A423" s="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6"/>
      <c r="Q423" s="5"/>
      <c r="R423" s="5"/>
      <c r="S423" s="5"/>
      <c r="T423" s="5"/>
      <c r="U423" s="6"/>
    </row>
    <row r="424" spans="1:21">
      <c r="A424" s="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6"/>
      <c r="Q424" s="5"/>
      <c r="R424" s="5"/>
      <c r="S424" s="5"/>
      <c r="T424" s="5"/>
      <c r="U424" s="6"/>
    </row>
    <row r="425" spans="1:21">
      <c r="A425" s="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6"/>
      <c r="Q425" s="5"/>
      <c r="R425" s="5"/>
      <c r="S425" s="5"/>
      <c r="T425" s="5"/>
      <c r="U425" s="6"/>
    </row>
    <row r="426" spans="1:21">
      <c r="A426" s="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6"/>
      <c r="Q426" s="5"/>
      <c r="R426" s="5"/>
      <c r="S426" s="5"/>
      <c r="T426" s="5"/>
      <c r="U426" s="6"/>
    </row>
    <row r="427" spans="1:21">
      <c r="A427" s="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6"/>
      <c r="Q427" s="5"/>
      <c r="R427" s="5"/>
      <c r="S427" s="5"/>
      <c r="T427" s="5"/>
      <c r="U427" s="6"/>
    </row>
    <row r="428" spans="1:21">
      <c r="A428" s="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6"/>
      <c r="Q428" s="5"/>
      <c r="R428" s="5"/>
      <c r="S428" s="5"/>
      <c r="T428" s="5"/>
      <c r="U428" s="6"/>
    </row>
    <row r="429" spans="1:21">
      <c r="A429" s="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6"/>
      <c r="Q429" s="5"/>
      <c r="R429" s="5"/>
      <c r="S429" s="5"/>
      <c r="T429" s="5"/>
      <c r="U429" s="6"/>
    </row>
    <row r="430" spans="1:21">
      <c r="A430" s="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6"/>
      <c r="Q430" s="5"/>
      <c r="R430" s="5"/>
      <c r="S430" s="5"/>
      <c r="T430" s="5"/>
      <c r="U430" s="6"/>
    </row>
    <row r="431" spans="1:21">
      <c r="A431" s="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6"/>
      <c r="Q431" s="5"/>
      <c r="R431" s="5"/>
      <c r="S431" s="5"/>
      <c r="T431" s="5"/>
      <c r="U431" s="6"/>
    </row>
    <row r="432" spans="1:21">
      <c r="A432" s="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6"/>
      <c r="Q432" s="5"/>
      <c r="R432" s="5"/>
      <c r="S432" s="5"/>
      <c r="T432" s="5"/>
      <c r="U432" s="6"/>
    </row>
    <row r="433" spans="1:21">
      <c r="A433" s="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6"/>
      <c r="Q433" s="5"/>
      <c r="R433" s="5"/>
      <c r="S433" s="5"/>
      <c r="T433" s="5"/>
      <c r="U433" s="6"/>
    </row>
    <row r="434" spans="1:21">
      <c r="A434" s="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6"/>
      <c r="Q434" s="5"/>
      <c r="R434" s="5"/>
      <c r="S434" s="5"/>
      <c r="T434" s="5"/>
      <c r="U434" s="6"/>
    </row>
    <row r="435" spans="1:21">
      <c r="A435" s="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6"/>
      <c r="Q435" s="5"/>
      <c r="R435" s="5"/>
      <c r="S435" s="5"/>
      <c r="T435" s="5"/>
      <c r="U435" s="6"/>
    </row>
    <row r="436" spans="1:21">
      <c r="A436" s="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6"/>
      <c r="Q436" s="5"/>
      <c r="R436" s="5"/>
      <c r="S436" s="5"/>
      <c r="T436" s="5"/>
      <c r="U436" s="6"/>
    </row>
    <row r="437" spans="1:21">
      <c r="A437" s="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6"/>
      <c r="Q437" s="5"/>
      <c r="R437" s="5"/>
      <c r="S437" s="5"/>
      <c r="T437" s="5"/>
      <c r="U437" s="6"/>
    </row>
    <row r="438" spans="1:21">
      <c r="A438" s="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6"/>
      <c r="Q438" s="5"/>
      <c r="R438" s="5"/>
      <c r="S438" s="5"/>
      <c r="T438" s="5"/>
      <c r="U438" s="6"/>
    </row>
    <row r="439" spans="1:21">
      <c r="A439" s="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6"/>
      <c r="Q439" s="5"/>
      <c r="R439" s="5"/>
      <c r="S439" s="5"/>
      <c r="T439" s="5"/>
      <c r="U439" s="6"/>
    </row>
    <row r="440" spans="1:21">
      <c r="A440" s="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6"/>
      <c r="Q440" s="5"/>
      <c r="R440" s="5"/>
      <c r="S440" s="5"/>
      <c r="T440" s="5"/>
      <c r="U440" s="6"/>
    </row>
    <row r="441" spans="1:21">
      <c r="A441" s="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6"/>
      <c r="Q441" s="5"/>
      <c r="R441" s="5"/>
      <c r="S441" s="5"/>
      <c r="T441" s="5"/>
      <c r="U441" s="6"/>
    </row>
    <row r="442" spans="1:21">
      <c r="A442" s="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6"/>
      <c r="Q442" s="5"/>
      <c r="R442" s="5"/>
      <c r="S442" s="5"/>
      <c r="T442" s="5"/>
      <c r="U442" s="6"/>
    </row>
    <row r="443" spans="1:21">
      <c r="A443" s="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6"/>
      <c r="Q443" s="5"/>
      <c r="R443" s="5"/>
      <c r="S443" s="5"/>
      <c r="T443" s="5"/>
      <c r="U443" s="6"/>
    </row>
    <row r="444" spans="1:21">
      <c r="A444" s="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6"/>
      <c r="Q444" s="5"/>
      <c r="R444" s="5"/>
      <c r="S444" s="5"/>
      <c r="T444" s="5"/>
      <c r="U444" s="6"/>
    </row>
    <row r="445" spans="1:21">
      <c r="A445" s="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6"/>
      <c r="Q445" s="5"/>
      <c r="R445" s="5"/>
      <c r="S445" s="5"/>
      <c r="T445" s="5"/>
      <c r="U445" s="6"/>
    </row>
    <row r="446" spans="1:21">
      <c r="A446" s="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6"/>
      <c r="Q446" s="5"/>
      <c r="R446" s="5"/>
      <c r="S446" s="5"/>
      <c r="T446" s="5"/>
      <c r="U446" s="6"/>
    </row>
    <row r="447" spans="1:21">
      <c r="A447" s="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6"/>
      <c r="Q447" s="5"/>
      <c r="R447" s="5"/>
      <c r="S447" s="5"/>
      <c r="T447" s="5"/>
      <c r="U447" s="6"/>
    </row>
    <row r="448" spans="1:21">
      <c r="A448" s="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6"/>
      <c r="Q448" s="5"/>
      <c r="R448" s="5"/>
      <c r="S448" s="5"/>
      <c r="T448" s="5"/>
      <c r="U448" s="6"/>
    </row>
    <row r="449" spans="1:21">
      <c r="A449" s="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6"/>
      <c r="Q449" s="5"/>
      <c r="R449" s="5"/>
      <c r="S449" s="5"/>
      <c r="T449" s="5"/>
      <c r="U449" s="6"/>
    </row>
    <row r="450" spans="1:21">
      <c r="A450" s="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6"/>
      <c r="Q450" s="5"/>
      <c r="R450" s="5"/>
      <c r="S450" s="5"/>
      <c r="T450" s="5"/>
      <c r="U450" s="6"/>
    </row>
    <row r="451" spans="1:21">
      <c r="A451" s="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6"/>
      <c r="Q451" s="5"/>
      <c r="R451" s="5"/>
      <c r="S451" s="5"/>
      <c r="T451" s="5"/>
      <c r="U451" s="6"/>
    </row>
    <row r="452" spans="1:21">
      <c r="A452" s="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6"/>
      <c r="Q452" s="5"/>
      <c r="R452" s="5"/>
      <c r="S452" s="5"/>
      <c r="T452" s="5"/>
      <c r="U452" s="6"/>
    </row>
    <row r="453" spans="1:21">
      <c r="A453" s="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6"/>
      <c r="Q453" s="5"/>
      <c r="R453" s="5"/>
      <c r="S453" s="5"/>
      <c r="T453" s="5"/>
      <c r="U453" s="6"/>
    </row>
    <row r="454" spans="1:21">
      <c r="A454" s="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6"/>
      <c r="Q454" s="5"/>
      <c r="R454" s="5"/>
      <c r="S454" s="5"/>
      <c r="T454" s="5"/>
      <c r="U454" s="6"/>
    </row>
    <row r="455" spans="1:21">
      <c r="A455" s="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6"/>
      <c r="Q455" s="5"/>
      <c r="R455" s="5"/>
      <c r="S455" s="5"/>
      <c r="T455" s="5"/>
      <c r="U455" s="6"/>
    </row>
    <row r="456" spans="1:21">
      <c r="A456" s="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6"/>
      <c r="Q456" s="5"/>
      <c r="R456" s="5"/>
      <c r="S456" s="5"/>
      <c r="T456" s="5"/>
      <c r="U456" s="6"/>
    </row>
    <row r="457" spans="1:21">
      <c r="A457" s="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6"/>
      <c r="Q457" s="5"/>
      <c r="R457" s="5"/>
      <c r="S457" s="5"/>
      <c r="T457" s="5"/>
      <c r="U457" s="6"/>
    </row>
    <row r="458" spans="1:21">
      <c r="A458" s="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6"/>
      <c r="Q458" s="5"/>
      <c r="R458" s="5"/>
      <c r="S458" s="5"/>
      <c r="T458" s="5"/>
      <c r="U458" s="6"/>
    </row>
    <row r="459" spans="1:21">
      <c r="A459" s="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6"/>
      <c r="Q459" s="5"/>
      <c r="R459" s="5"/>
      <c r="S459" s="5"/>
      <c r="T459" s="5"/>
      <c r="U459" s="6"/>
    </row>
    <row r="460" spans="1:21">
      <c r="A460" s="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6"/>
      <c r="Q460" s="5"/>
      <c r="R460" s="5"/>
      <c r="S460" s="5"/>
      <c r="T460" s="5"/>
      <c r="U460" s="6"/>
    </row>
    <row r="461" spans="1:21">
      <c r="A461" s="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6"/>
      <c r="Q461" s="5"/>
      <c r="R461" s="5"/>
      <c r="S461" s="5"/>
      <c r="T461" s="5"/>
      <c r="U461" s="6"/>
    </row>
    <row r="462" spans="1:21">
      <c r="A462" s="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6"/>
      <c r="Q462" s="5"/>
      <c r="R462" s="5"/>
      <c r="S462" s="5"/>
      <c r="T462" s="5"/>
      <c r="U462" s="6"/>
    </row>
    <row r="463" spans="1:21">
      <c r="A463" s="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6"/>
      <c r="Q463" s="5"/>
      <c r="R463" s="5"/>
      <c r="S463" s="5"/>
      <c r="T463" s="5"/>
      <c r="U463" s="6"/>
    </row>
    <row r="464" spans="1:21">
      <c r="A464" s="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6"/>
      <c r="Q464" s="5"/>
      <c r="R464" s="5"/>
      <c r="S464" s="5"/>
      <c r="T464" s="5"/>
      <c r="U464" s="6"/>
    </row>
    <row r="465" spans="1:21">
      <c r="A465" s="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6"/>
      <c r="Q465" s="5"/>
      <c r="R465" s="5"/>
      <c r="S465" s="5"/>
      <c r="T465" s="5"/>
      <c r="U465" s="6"/>
    </row>
    <row r="466" spans="1:21">
      <c r="A466" s="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6"/>
      <c r="Q466" s="5"/>
      <c r="R466" s="5"/>
      <c r="S466" s="5"/>
      <c r="T466" s="5"/>
      <c r="U466" s="6"/>
    </row>
    <row r="467" spans="1:21">
      <c r="A467" s="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6"/>
      <c r="Q467" s="5"/>
      <c r="R467" s="5"/>
      <c r="S467" s="5"/>
      <c r="T467" s="5"/>
      <c r="U467" s="6"/>
    </row>
    <row r="468" spans="1:21">
      <c r="A468" s="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6"/>
      <c r="Q468" s="5"/>
      <c r="R468" s="5"/>
      <c r="S468" s="5"/>
      <c r="T468" s="5"/>
      <c r="U468" s="6"/>
    </row>
    <row r="469" spans="1:21">
      <c r="A469" s="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6"/>
      <c r="Q469" s="5"/>
      <c r="R469" s="5"/>
      <c r="S469" s="5"/>
      <c r="T469" s="5"/>
      <c r="U469" s="6"/>
    </row>
    <row r="470" spans="1:21">
      <c r="A470" s="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6"/>
      <c r="Q470" s="5"/>
      <c r="R470" s="5"/>
      <c r="S470" s="5"/>
      <c r="T470" s="5"/>
      <c r="U470" s="6"/>
    </row>
    <row r="471" spans="1:21">
      <c r="A471" s="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6"/>
      <c r="Q471" s="5"/>
      <c r="R471" s="5"/>
      <c r="S471" s="5"/>
      <c r="T471" s="5"/>
      <c r="U471" s="6"/>
    </row>
    <row r="472" spans="1:21">
      <c r="A472" s="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6"/>
      <c r="Q472" s="5"/>
      <c r="R472" s="5"/>
      <c r="S472" s="5"/>
      <c r="T472" s="5"/>
      <c r="U472" s="6"/>
    </row>
    <row r="473" spans="1:21">
      <c r="A473" s="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6"/>
      <c r="Q473" s="5"/>
      <c r="R473" s="5"/>
      <c r="S473" s="5"/>
      <c r="T473" s="5"/>
      <c r="U473" s="6"/>
    </row>
    <row r="474" spans="1:21">
      <c r="A474" s="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6"/>
      <c r="Q474" s="5"/>
      <c r="R474" s="5"/>
      <c r="S474" s="5"/>
      <c r="T474" s="5"/>
      <c r="U474" s="6"/>
    </row>
    <row r="475" spans="1:21">
      <c r="A475" s="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6"/>
      <c r="Q475" s="5"/>
      <c r="R475" s="5"/>
      <c r="S475" s="5"/>
      <c r="T475" s="5"/>
      <c r="U475" s="6"/>
    </row>
    <row r="476" spans="1:21">
      <c r="A476" s="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6"/>
      <c r="Q476" s="5"/>
      <c r="R476" s="5"/>
      <c r="S476" s="5"/>
      <c r="T476" s="5"/>
      <c r="U476" s="6"/>
    </row>
    <row r="477" spans="1:21">
      <c r="A477" s="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6"/>
      <c r="Q477" s="5"/>
      <c r="R477" s="5"/>
      <c r="S477" s="5"/>
      <c r="T477" s="5"/>
      <c r="U477" s="6"/>
    </row>
    <row r="478" spans="1:21">
      <c r="A478" s="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6"/>
      <c r="Q478" s="5"/>
      <c r="R478" s="5"/>
      <c r="S478" s="5"/>
      <c r="T478" s="5"/>
      <c r="U478" s="6"/>
    </row>
    <row r="479" spans="1:21">
      <c r="A479" s="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6"/>
      <c r="Q479" s="5"/>
      <c r="R479" s="5"/>
      <c r="S479" s="5"/>
      <c r="T479" s="5"/>
      <c r="U479" s="6"/>
    </row>
    <row r="480" spans="1:21">
      <c r="A480" s="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6"/>
      <c r="Q480" s="5"/>
      <c r="R480" s="5"/>
      <c r="S480" s="5"/>
      <c r="T480" s="5"/>
      <c r="U480" s="6"/>
    </row>
    <row r="481" spans="1:21">
      <c r="A481" s="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6"/>
      <c r="Q481" s="5"/>
      <c r="R481" s="5"/>
      <c r="S481" s="5"/>
      <c r="T481" s="5"/>
      <c r="U481" s="6"/>
    </row>
    <row r="482" spans="1:21">
      <c r="A482" s="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6"/>
      <c r="Q482" s="5"/>
      <c r="R482" s="5"/>
      <c r="S482" s="5"/>
      <c r="T482" s="5"/>
      <c r="U482" s="6"/>
    </row>
    <row r="483" spans="1:21">
      <c r="A483" s="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6"/>
      <c r="Q483" s="5"/>
      <c r="R483" s="5"/>
      <c r="S483" s="5"/>
      <c r="T483" s="5"/>
      <c r="U483" s="6"/>
    </row>
    <row r="484" spans="1:21">
      <c r="A484" s="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6"/>
      <c r="Q484" s="5"/>
      <c r="R484" s="5"/>
      <c r="S484" s="5"/>
      <c r="T484" s="5"/>
      <c r="U484" s="6"/>
    </row>
    <row r="485" spans="1:21">
      <c r="A485" s="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6"/>
      <c r="Q485" s="5"/>
      <c r="R485" s="5"/>
      <c r="S485" s="5"/>
      <c r="T485" s="5"/>
      <c r="U485" s="6"/>
    </row>
    <row r="486" spans="1:21">
      <c r="A486" s="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6"/>
      <c r="Q486" s="5"/>
      <c r="R486" s="5"/>
      <c r="S486" s="5"/>
      <c r="T486" s="5"/>
      <c r="U486" s="6"/>
    </row>
    <row r="487" spans="1:21">
      <c r="A487" s="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6"/>
      <c r="Q487" s="5"/>
      <c r="R487" s="5"/>
      <c r="S487" s="5"/>
      <c r="T487" s="5"/>
      <c r="U487" s="6"/>
    </row>
    <row r="488" spans="1:21">
      <c r="A488" s="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6"/>
      <c r="Q488" s="5"/>
      <c r="R488" s="5"/>
      <c r="S488" s="5"/>
      <c r="T488" s="5"/>
      <c r="U488" s="6"/>
    </row>
    <row r="489" spans="1:21">
      <c r="A489" s="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6"/>
      <c r="Q489" s="5"/>
      <c r="R489" s="5"/>
      <c r="S489" s="5"/>
      <c r="T489" s="5"/>
      <c r="U489" s="6"/>
    </row>
    <row r="490" spans="1:21">
      <c r="A490" s="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6"/>
      <c r="Q490" s="5"/>
      <c r="R490" s="5"/>
      <c r="S490" s="5"/>
      <c r="T490" s="5"/>
      <c r="U490" s="6"/>
    </row>
    <row r="491" spans="1:21">
      <c r="A491" s="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6"/>
      <c r="Q491" s="5"/>
      <c r="R491" s="5"/>
      <c r="S491" s="5"/>
      <c r="T491" s="5"/>
      <c r="U491" s="6"/>
    </row>
    <row r="492" spans="1:21">
      <c r="A492" s="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6"/>
      <c r="Q492" s="5"/>
      <c r="R492" s="5"/>
      <c r="S492" s="5"/>
      <c r="T492" s="5"/>
      <c r="U492" s="6"/>
    </row>
    <row r="493" spans="1:21">
      <c r="A493" s="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6"/>
      <c r="Q493" s="5"/>
      <c r="R493" s="5"/>
      <c r="S493" s="5"/>
      <c r="T493" s="5"/>
      <c r="U493" s="6"/>
    </row>
    <row r="494" spans="1:21">
      <c r="A494" s="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6"/>
      <c r="Q494" s="5"/>
      <c r="R494" s="5"/>
      <c r="S494" s="5"/>
      <c r="T494" s="5"/>
      <c r="U494" s="6"/>
    </row>
    <row r="495" spans="1:21">
      <c r="A495" s="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6"/>
      <c r="Q495" s="5"/>
      <c r="R495" s="5"/>
      <c r="S495" s="5"/>
      <c r="T495" s="5"/>
      <c r="U495" s="6"/>
    </row>
    <row r="496" spans="1:21">
      <c r="A496" s="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6"/>
      <c r="Q496" s="5"/>
      <c r="R496" s="5"/>
      <c r="S496" s="5"/>
      <c r="T496" s="5"/>
      <c r="U496" s="6"/>
    </row>
    <row r="497" spans="1:21">
      <c r="A497" s="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6"/>
      <c r="Q497" s="5"/>
      <c r="R497" s="5"/>
      <c r="S497" s="5"/>
      <c r="T497" s="5"/>
      <c r="U497" s="6"/>
    </row>
    <row r="498" spans="1:21">
      <c r="A498" s="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6"/>
      <c r="Q498" s="5"/>
      <c r="R498" s="5"/>
      <c r="S498" s="5"/>
      <c r="T498" s="5"/>
      <c r="U498" s="6"/>
    </row>
    <row r="499" spans="1:21">
      <c r="A499" s="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6"/>
      <c r="Q499" s="5"/>
      <c r="R499" s="5"/>
      <c r="S499" s="5"/>
      <c r="T499" s="5"/>
      <c r="U499" s="6"/>
    </row>
    <row r="500" spans="1:21">
      <c r="A500" s="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6"/>
      <c r="Q500" s="5"/>
      <c r="R500" s="5"/>
      <c r="S500" s="5"/>
      <c r="T500" s="5"/>
      <c r="U500" s="6"/>
    </row>
    <row r="501" spans="1:21">
      <c r="A501" s="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6"/>
      <c r="Q501" s="5"/>
      <c r="R501" s="5"/>
      <c r="S501" s="5"/>
      <c r="T501" s="5"/>
      <c r="U501" s="6"/>
    </row>
    <row r="502" spans="1:21">
      <c r="A502" s="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6"/>
      <c r="Q502" s="5"/>
      <c r="R502" s="5"/>
      <c r="S502" s="5"/>
      <c r="T502" s="5"/>
      <c r="U502" s="6"/>
    </row>
    <row r="503" spans="1:21">
      <c r="A503" s="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6"/>
      <c r="Q503" s="5"/>
      <c r="R503" s="5"/>
      <c r="S503" s="5"/>
      <c r="T503" s="5"/>
      <c r="U503" s="6"/>
    </row>
    <row r="504" spans="1:21">
      <c r="A504" s="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6"/>
      <c r="Q504" s="5"/>
      <c r="R504" s="5"/>
      <c r="S504" s="5"/>
      <c r="T504" s="5"/>
      <c r="U504" s="6"/>
    </row>
    <row r="505" spans="1:21">
      <c r="A505" s="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6"/>
      <c r="Q505" s="5"/>
      <c r="R505" s="5"/>
      <c r="S505" s="5"/>
      <c r="T505" s="5"/>
      <c r="U505" s="6"/>
    </row>
    <row r="506" spans="1:21">
      <c r="A506" s="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6"/>
      <c r="Q506" s="5"/>
      <c r="R506" s="5"/>
      <c r="S506" s="5"/>
      <c r="T506" s="5"/>
      <c r="U506" s="6"/>
    </row>
    <row r="507" spans="1:21">
      <c r="A507" s="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6"/>
      <c r="Q507" s="5"/>
      <c r="R507" s="5"/>
      <c r="S507" s="5"/>
      <c r="T507" s="5"/>
      <c r="U507" s="6"/>
    </row>
    <row r="508" spans="1:21">
      <c r="A508" s="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6"/>
      <c r="Q508" s="5"/>
      <c r="R508" s="5"/>
      <c r="S508" s="5"/>
      <c r="T508" s="5"/>
      <c r="U508" s="6"/>
    </row>
    <row r="509" spans="1:21">
      <c r="A509" s="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6"/>
      <c r="Q509" s="5"/>
      <c r="R509" s="5"/>
      <c r="S509" s="5"/>
      <c r="T509" s="5"/>
      <c r="U509" s="6"/>
    </row>
    <row r="510" spans="1:21">
      <c r="A510" s="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6"/>
      <c r="Q510" s="5"/>
      <c r="R510" s="5"/>
      <c r="S510" s="5"/>
      <c r="T510" s="5"/>
      <c r="U510" s="6"/>
    </row>
    <row r="511" spans="1:21">
      <c r="A511" s="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6"/>
      <c r="Q511" s="5"/>
      <c r="R511" s="5"/>
      <c r="S511" s="5"/>
      <c r="T511" s="5"/>
      <c r="U511" s="6"/>
    </row>
    <row r="512" spans="1:21">
      <c r="A512" s="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6"/>
      <c r="Q512" s="5"/>
      <c r="R512" s="5"/>
      <c r="S512" s="5"/>
      <c r="T512" s="5"/>
      <c r="U512" s="6"/>
    </row>
    <row r="513" spans="1:21">
      <c r="A513" s="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6"/>
      <c r="Q513" s="5"/>
      <c r="R513" s="5"/>
      <c r="S513" s="5"/>
      <c r="T513" s="5"/>
      <c r="U513" s="6"/>
    </row>
    <row r="514" spans="1:21">
      <c r="A514" s="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6"/>
      <c r="Q514" s="5"/>
      <c r="R514" s="5"/>
      <c r="S514" s="5"/>
      <c r="T514" s="5"/>
      <c r="U514" s="6"/>
    </row>
    <row r="515" spans="1:21">
      <c r="A515" s="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6"/>
      <c r="Q515" s="5"/>
      <c r="R515" s="5"/>
      <c r="S515" s="5"/>
      <c r="T515" s="5"/>
      <c r="U515" s="6"/>
    </row>
    <row r="516" spans="1:21">
      <c r="A516" s="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6"/>
      <c r="Q516" s="5"/>
      <c r="R516" s="5"/>
      <c r="S516" s="5"/>
      <c r="T516" s="5"/>
      <c r="U516" s="6"/>
    </row>
    <row r="517" spans="1:21">
      <c r="A517" s="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6"/>
      <c r="Q517" s="5"/>
      <c r="R517" s="5"/>
      <c r="S517" s="5"/>
      <c r="T517" s="5"/>
      <c r="U517" s="6"/>
    </row>
    <row r="518" spans="1:21">
      <c r="A518" s="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6"/>
      <c r="Q518" s="5"/>
      <c r="R518" s="5"/>
      <c r="S518" s="5"/>
      <c r="T518" s="5"/>
      <c r="U518" s="6"/>
    </row>
    <row r="519" spans="1:21">
      <c r="A519" s="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6"/>
      <c r="Q519" s="5"/>
      <c r="R519" s="5"/>
      <c r="S519" s="5"/>
      <c r="T519" s="5"/>
      <c r="U519" s="6"/>
    </row>
    <row r="520" spans="1:21">
      <c r="A520" s="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6"/>
      <c r="Q520" s="5"/>
      <c r="R520" s="5"/>
      <c r="S520" s="5"/>
      <c r="T520" s="5"/>
      <c r="U520" s="6"/>
    </row>
    <row r="521" spans="1:21">
      <c r="A521" s="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6"/>
      <c r="Q521" s="5"/>
      <c r="R521" s="5"/>
      <c r="S521" s="5"/>
      <c r="T521" s="5"/>
      <c r="U521" s="6"/>
    </row>
    <row r="522" spans="1:21">
      <c r="A522" s="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6"/>
      <c r="Q522" s="5"/>
      <c r="R522" s="5"/>
      <c r="S522" s="5"/>
      <c r="T522" s="5"/>
      <c r="U522" s="6"/>
    </row>
    <row r="523" spans="1:21">
      <c r="A523" s="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6"/>
      <c r="Q523" s="5"/>
      <c r="R523" s="5"/>
      <c r="S523" s="5"/>
      <c r="T523" s="5"/>
      <c r="U523" s="6"/>
    </row>
    <row r="524" spans="1:21">
      <c r="A524" s="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6"/>
      <c r="Q524" s="5"/>
      <c r="R524" s="5"/>
      <c r="S524" s="5"/>
      <c r="T524" s="5"/>
      <c r="U524" s="6"/>
    </row>
    <row r="525" spans="1:21">
      <c r="A525" s="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6"/>
      <c r="Q525" s="5"/>
      <c r="R525" s="5"/>
      <c r="S525" s="5"/>
      <c r="T525" s="5"/>
      <c r="U525" s="6"/>
    </row>
    <row r="526" spans="1:21">
      <c r="A526" s="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6"/>
      <c r="Q526" s="5"/>
      <c r="R526" s="5"/>
      <c r="S526" s="5"/>
      <c r="T526" s="5"/>
      <c r="U526" s="6"/>
    </row>
    <row r="527" spans="1:21">
      <c r="A527" s="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6"/>
      <c r="Q527" s="5"/>
      <c r="R527" s="5"/>
      <c r="S527" s="5"/>
      <c r="T527" s="5"/>
      <c r="U527" s="6"/>
    </row>
    <row r="528" spans="1:21">
      <c r="A528" s="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6"/>
      <c r="Q528" s="5"/>
      <c r="R528" s="5"/>
      <c r="S528" s="5"/>
      <c r="T528" s="5"/>
      <c r="U528" s="6"/>
    </row>
    <row r="529" spans="1:21">
      <c r="A529" s="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6"/>
      <c r="Q529" s="5"/>
      <c r="R529" s="5"/>
      <c r="S529" s="5"/>
      <c r="T529" s="5"/>
      <c r="U529" s="6"/>
    </row>
    <row r="530" spans="1:21">
      <c r="A530" s="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6"/>
      <c r="Q530" s="5"/>
      <c r="R530" s="5"/>
      <c r="S530" s="5"/>
      <c r="T530" s="5"/>
      <c r="U530" s="6"/>
    </row>
    <row r="531" spans="1:21">
      <c r="A531" s="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6"/>
      <c r="Q531" s="5"/>
      <c r="R531" s="5"/>
      <c r="S531" s="5"/>
      <c r="T531" s="5"/>
      <c r="U531" s="6"/>
    </row>
    <row r="532" spans="1:21">
      <c r="A532" s="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6"/>
      <c r="Q532" s="5"/>
      <c r="R532" s="5"/>
      <c r="S532" s="5"/>
      <c r="T532" s="5"/>
      <c r="U532" s="6"/>
    </row>
    <row r="533" spans="1:21">
      <c r="A533" s="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6"/>
      <c r="Q533" s="5"/>
      <c r="R533" s="5"/>
      <c r="S533" s="5"/>
      <c r="T533" s="5"/>
      <c r="U533" s="6"/>
    </row>
    <row r="534" spans="1:21">
      <c r="A534" s="3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6"/>
      <c r="Q534" s="5"/>
      <c r="R534" s="5"/>
      <c r="S534" s="5"/>
      <c r="T534" s="5"/>
      <c r="U534" s="6"/>
    </row>
    <row r="535" spans="1:21">
      <c r="A535" s="3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6"/>
      <c r="Q535" s="5"/>
      <c r="R535" s="5"/>
      <c r="S535" s="5"/>
      <c r="T535" s="5"/>
      <c r="U535" s="6"/>
    </row>
    <row r="536" spans="1:21">
      <c r="A536" s="3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6"/>
      <c r="Q536" s="5"/>
      <c r="R536" s="5"/>
      <c r="S536" s="5"/>
      <c r="T536" s="5"/>
      <c r="U536" s="6"/>
    </row>
    <row r="537" spans="1:21">
      <c r="A537" s="3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6"/>
      <c r="Q537" s="5"/>
      <c r="R537" s="5"/>
      <c r="S537" s="5"/>
      <c r="T537" s="5"/>
      <c r="U537" s="6"/>
    </row>
    <row r="538" spans="1:21">
      <c r="A538" s="3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6"/>
      <c r="Q538" s="5"/>
      <c r="R538" s="5"/>
      <c r="S538" s="5"/>
      <c r="T538" s="5"/>
      <c r="U538" s="6"/>
    </row>
    <row r="539" spans="1:21">
      <c r="A539" s="3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6"/>
      <c r="Q539" s="5"/>
      <c r="R539" s="5"/>
      <c r="S539" s="5"/>
      <c r="T539" s="5"/>
      <c r="U539" s="6"/>
    </row>
    <row r="540" spans="1:21">
      <c r="A540" s="3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6"/>
      <c r="Q540" s="5"/>
      <c r="R540" s="5"/>
      <c r="S540" s="5"/>
      <c r="T540" s="5"/>
      <c r="U540" s="6"/>
    </row>
    <row r="541" spans="1:21">
      <c r="A541" s="3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6"/>
      <c r="Q541" s="5"/>
      <c r="R541" s="5"/>
      <c r="S541" s="5"/>
      <c r="T541" s="5"/>
      <c r="U541" s="6"/>
    </row>
    <row r="542" spans="1:21">
      <c r="A542" s="3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6"/>
      <c r="Q542" s="5"/>
      <c r="R542" s="5"/>
      <c r="S542" s="5"/>
      <c r="T542" s="5"/>
      <c r="U542" s="6"/>
    </row>
    <row r="543" spans="1:21">
      <c r="A543" s="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6"/>
      <c r="Q543" s="5"/>
      <c r="R543" s="5"/>
      <c r="S543" s="5"/>
      <c r="T543" s="5"/>
      <c r="U543" s="6"/>
    </row>
    <row r="544" spans="1:21">
      <c r="A544" s="3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6"/>
      <c r="Q544" s="5"/>
      <c r="R544" s="5"/>
      <c r="S544" s="5"/>
      <c r="T544" s="5"/>
      <c r="U544" s="6"/>
    </row>
    <row r="545" spans="1:21">
      <c r="A545" s="3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6"/>
      <c r="Q545" s="5"/>
      <c r="R545" s="5"/>
      <c r="S545" s="5"/>
      <c r="T545" s="5"/>
      <c r="U545" s="6"/>
    </row>
    <row r="546" spans="1:21">
      <c r="A546" s="3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6"/>
      <c r="Q546" s="5"/>
      <c r="R546" s="5"/>
      <c r="S546" s="5"/>
      <c r="T546" s="5"/>
      <c r="U546" s="6"/>
    </row>
    <row r="547" spans="1:21">
      <c r="A547" s="3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6"/>
      <c r="Q547" s="5"/>
      <c r="R547" s="5"/>
      <c r="S547" s="5"/>
      <c r="T547" s="5"/>
      <c r="U547" s="6"/>
    </row>
    <row r="548" spans="1:21">
      <c r="A548" s="3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6"/>
      <c r="Q548" s="5"/>
      <c r="R548" s="5"/>
      <c r="S548" s="5"/>
      <c r="T548" s="5"/>
      <c r="U548" s="6"/>
    </row>
    <row r="549" spans="1:21">
      <c r="A549" s="3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6"/>
      <c r="Q549" s="5"/>
      <c r="R549" s="5"/>
      <c r="S549" s="5"/>
      <c r="T549" s="5"/>
      <c r="U549" s="6"/>
    </row>
    <row r="550" spans="1:21">
      <c r="A550" s="3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6"/>
      <c r="Q550" s="5"/>
      <c r="R550" s="5"/>
      <c r="S550" s="5"/>
      <c r="T550" s="5"/>
      <c r="U550" s="6"/>
    </row>
    <row r="551" spans="1:21">
      <c r="A551" s="3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6"/>
      <c r="Q551" s="5"/>
      <c r="R551" s="5"/>
      <c r="S551" s="5"/>
      <c r="T551" s="5"/>
      <c r="U551" s="6"/>
    </row>
    <row r="552" spans="1:21">
      <c r="A552" s="3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6"/>
      <c r="Q552" s="5"/>
      <c r="R552" s="5"/>
      <c r="S552" s="5"/>
      <c r="T552" s="5"/>
      <c r="U552" s="6"/>
    </row>
    <row r="553" spans="1:21">
      <c r="A553" s="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6"/>
      <c r="Q553" s="5"/>
      <c r="R553" s="5"/>
      <c r="S553" s="5"/>
      <c r="T553" s="5"/>
      <c r="U553" s="6"/>
    </row>
    <row r="554" spans="1:21">
      <c r="A554" s="3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6"/>
      <c r="Q554" s="5"/>
      <c r="R554" s="5"/>
      <c r="S554" s="5"/>
      <c r="T554" s="5"/>
      <c r="U554" s="6"/>
    </row>
    <row r="555" spans="1:21">
      <c r="A555" s="3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6"/>
      <c r="Q555" s="5"/>
      <c r="R555" s="5"/>
      <c r="S555" s="5"/>
      <c r="T555" s="5"/>
      <c r="U555" s="6"/>
    </row>
    <row r="556" spans="1:21">
      <c r="A556" s="3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6"/>
      <c r="Q556" s="5"/>
      <c r="R556" s="5"/>
      <c r="S556" s="5"/>
      <c r="T556" s="5"/>
      <c r="U556" s="6"/>
    </row>
    <row r="557" spans="1:21">
      <c r="A557" s="3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6"/>
      <c r="Q557" s="5"/>
      <c r="R557" s="5"/>
      <c r="S557" s="5"/>
      <c r="T557" s="5"/>
      <c r="U557" s="6"/>
    </row>
    <row r="558" spans="1:21">
      <c r="A558" s="3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6"/>
      <c r="Q558" s="5"/>
      <c r="R558" s="5"/>
      <c r="S558" s="5"/>
      <c r="T558" s="5"/>
      <c r="U558" s="6"/>
    </row>
    <row r="559" spans="1:21">
      <c r="A559" s="3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6"/>
      <c r="Q559" s="5"/>
      <c r="R559" s="5"/>
      <c r="S559" s="5"/>
      <c r="T559" s="5"/>
      <c r="U559" s="6"/>
    </row>
    <row r="560" spans="1:21">
      <c r="A560" s="3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6"/>
      <c r="Q560" s="5"/>
      <c r="R560" s="5"/>
      <c r="S560" s="5"/>
      <c r="T560" s="5"/>
      <c r="U560" s="6"/>
    </row>
    <row r="561" spans="1:21">
      <c r="A561" s="3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6"/>
      <c r="Q561" s="5"/>
      <c r="R561" s="5"/>
      <c r="S561" s="5"/>
      <c r="T561" s="5"/>
      <c r="U561" s="6"/>
    </row>
    <row r="562" spans="1:21">
      <c r="A562" s="3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6"/>
      <c r="Q562" s="5"/>
      <c r="R562" s="5"/>
      <c r="S562" s="5"/>
      <c r="T562" s="5"/>
      <c r="U562" s="6"/>
    </row>
    <row r="563" spans="1:21">
      <c r="A563" s="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6"/>
      <c r="Q563" s="5"/>
      <c r="R563" s="5"/>
      <c r="S563" s="5"/>
      <c r="T563" s="5"/>
      <c r="U563" s="6"/>
    </row>
    <row r="564" spans="1:21">
      <c r="A564" s="3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6"/>
      <c r="Q564" s="5"/>
      <c r="R564" s="5"/>
      <c r="S564" s="5"/>
      <c r="T564" s="5"/>
      <c r="U564" s="6"/>
    </row>
    <row r="565" spans="1:21">
      <c r="A565" s="3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6"/>
      <c r="Q565" s="5"/>
      <c r="R565" s="5"/>
      <c r="S565" s="5"/>
      <c r="T565" s="5"/>
      <c r="U565" s="6"/>
    </row>
    <row r="566" spans="1:21">
      <c r="A566" s="3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6"/>
      <c r="Q566" s="5"/>
      <c r="R566" s="5"/>
      <c r="S566" s="5"/>
      <c r="T566" s="5"/>
      <c r="U566" s="6"/>
    </row>
    <row r="567" spans="1:21">
      <c r="A567" s="3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6"/>
      <c r="Q567" s="5"/>
      <c r="R567" s="5"/>
      <c r="S567" s="5"/>
      <c r="T567" s="5"/>
      <c r="U567" s="6"/>
    </row>
    <row r="568" spans="1:21">
      <c r="A568" s="3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6"/>
      <c r="Q568" s="5"/>
      <c r="R568" s="5"/>
      <c r="S568" s="5"/>
      <c r="T568" s="5"/>
      <c r="U568" s="6"/>
    </row>
    <row r="569" spans="1:21">
      <c r="A569" s="3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6"/>
      <c r="Q569" s="5"/>
      <c r="R569" s="5"/>
      <c r="S569" s="5"/>
      <c r="T569" s="5"/>
      <c r="U569" s="6"/>
    </row>
    <row r="570" spans="1:21">
      <c r="A570" s="3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6"/>
      <c r="Q570" s="5"/>
      <c r="R570" s="5"/>
      <c r="S570" s="5"/>
      <c r="T570" s="5"/>
      <c r="U570" s="6"/>
    </row>
    <row r="571" spans="1:21">
      <c r="A571" s="3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6"/>
      <c r="Q571" s="5"/>
      <c r="R571" s="5"/>
      <c r="S571" s="5"/>
      <c r="T571" s="5"/>
      <c r="U571" s="6"/>
    </row>
    <row r="572" spans="1:21">
      <c r="A572" s="3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6"/>
      <c r="Q572" s="5"/>
      <c r="R572" s="5"/>
      <c r="S572" s="5"/>
      <c r="T572" s="5"/>
      <c r="U572" s="6"/>
    </row>
    <row r="573" spans="1:21">
      <c r="A573" s="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6"/>
      <c r="Q573" s="5"/>
      <c r="R573" s="5"/>
      <c r="S573" s="5"/>
      <c r="T573" s="5"/>
      <c r="U573" s="6"/>
    </row>
    <row r="574" spans="1:21">
      <c r="A574" s="3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6"/>
      <c r="Q574" s="5"/>
      <c r="R574" s="5"/>
      <c r="S574" s="5"/>
      <c r="T574" s="5"/>
      <c r="U574" s="6"/>
    </row>
    <row r="575" spans="1:21">
      <c r="A575" s="3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6"/>
      <c r="Q575" s="5"/>
      <c r="R575" s="5"/>
      <c r="S575" s="5"/>
      <c r="T575" s="5"/>
      <c r="U575" s="6"/>
    </row>
    <row r="576" spans="1:21">
      <c r="A576" s="3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6"/>
      <c r="Q576" s="5"/>
      <c r="R576" s="5"/>
      <c r="S576" s="5"/>
      <c r="T576" s="5"/>
      <c r="U576" s="6"/>
    </row>
    <row r="577" spans="1:21">
      <c r="A577" s="3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6"/>
      <c r="Q577" s="5"/>
      <c r="R577" s="5"/>
      <c r="S577" s="5"/>
      <c r="T577" s="5"/>
      <c r="U577" s="6"/>
    </row>
    <row r="578" spans="1:21">
      <c r="A578" s="3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6"/>
      <c r="Q578" s="5"/>
      <c r="R578" s="5"/>
      <c r="S578" s="5"/>
      <c r="T578" s="5"/>
      <c r="U578" s="6"/>
    </row>
    <row r="579" spans="1:21">
      <c r="A579" s="3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6"/>
      <c r="Q579" s="5"/>
      <c r="R579" s="5"/>
      <c r="S579" s="5"/>
      <c r="T579" s="5"/>
      <c r="U579" s="6"/>
    </row>
    <row r="580" spans="1:21">
      <c r="A580" s="3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6"/>
      <c r="Q580" s="5"/>
      <c r="R580" s="5"/>
      <c r="S580" s="5"/>
      <c r="T580" s="5"/>
      <c r="U580" s="6"/>
    </row>
    <row r="581" spans="1:21">
      <c r="A581" s="3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6"/>
      <c r="Q581" s="5"/>
      <c r="R581" s="5"/>
      <c r="S581" s="5"/>
      <c r="T581" s="5"/>
      <c r="U581" s="6"/>
    </row>
    <row r="582" spans="1:21">
      <c r="A582" s="3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6"/>
      <c r="Q582" s="5"/>
      <c r="R582" s="5"/>
      <c r="S582" s="5"/>
      <c r="T582" s="5"/>
      <c r="U582" s="6"/>
    </row>
    <row r="583" spans="1:21">
      <c r="A583" s="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6"/>
      <c r="Q583" s="5"/>
      <c r="R583" s="5"/>
      <c r="S583" s="5"/>
      <c r="T583" s="5"/>
      <c r="U583" s="6"/>
    </row>
    <row r="584" spans="1:21">
      <c r="A584" s="3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6"/>
      <c r="Q584" s="5"/>
      <c r="R584" s="5"/>
      <c r="S584" s="5"/>
      <c r="T584" s="5"/>
      <c r="U584" s="6"/>
    </row>
    <row r="585" spans="1:21">
      <c r="A585" s="3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6"/>
      <c r="Q585" s="5"/>
      <c r="R585" s="5"/>
      <c r="S585" s="5"/>
      <c r="T585" s="5"/>
      <c r="U585" s="6"/>
    </row>
    <row r="586" spans="1:21">
      <c r="A586" s="3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6"/>
      <c r="Q586" s="5"/>
      <c r="R586" s="5"/>
      <c r="S586" s="5"/>
      <c r="T586" s="5"/>
      <c r="U586" s="6"/>
    </row>
    <row r="587" spans="1:21">
      <c r="A587" s="3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6"/>
      <c r="Q587" s="5"/>
      <c r="R587" s="5"/>
      <c r="S587" s="5"/>
      <c r="T587" s="5"/>
      <c r="U587" s="6"/>
    </row>
    <row r="588" spans="1:21">
      <c r="A588" s="3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6"/>
      <c r="Q588" s="5"/>
      <c r="R588" s="5"/>
      <c r="S588" s="5"/>
      <c r="T588" s="5"/>
      <c r="U588" s="6"/>
    </row>
    <row r="589" spans="1:21">
      <c r="A589" s="3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6"/>
      <c r="Q589" s="5"/>
      <c r="R589" s="5"/>
      <c r="S589" s="5"/>
      <c r="T589" s="5"/>
      <c r="U589" s="6"/>
    </row>
    <row r="590" spans="1:21">
      <c r="A590" s="3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6"/>
      <c r="Q590" s="5"/>
      <c r="R590" s="5"/>
      <c r="S590" s="5"/>
      <c r="T590" s="5"/>
      <c r="U590" s="6"/>
    </row>
    <row r="591" spans="1:21">
      <c r="A591" s="3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6"/>
      <c r="Q591" s="5"/>
      <c r="R591" s="5"/>
      <c r="S591" s="5"/>
      <c r="T591" s="5"/>
      <c r="U591" s="6"/>
    </row>
    <row r="592" spans="1:21">
      <c r="A592" s="3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6"/>
      <c r="Q592" s="5"/>
      <c r="R592" s="5"/>
      <c r="S592" s="5"/>
      <c r="T592" s="5"/>
      <c r="U592" s="6"/>
    </row>
    <row r="593" spans="1:21">
      <c r="A593" s="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6"/>
      <c r="Q593" s="5"/>
      <c r="R593" s="5"/>
      <c r="S593" s="5"/>
      <c r="T593" s="5"/>
      <c r="U593" s="6"/>
    </row>
    <row r="594" spans="1:21">
      <c r="A594" s="3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6"/>
      <c r="Q594" s="5"/>
      <c r="R594" s="5"/>
      <c r="S594" s="5"/>
      <c r="T594" s="5"/>
      <c r="U594" s="6"/>
    </row>
    <row r="595" spans="1:21">
      <c r="A595" s="3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6"/>
      <c r="Q595" s="5"/>
      <c r="R595" s="5"/>
      <c r="S595" s="5"/>
      <c r="T595" s="5"/>
      <c r="U595" s="6"/>
    </row>
    <row r="596" spans="1:21">
      <c r="A596" s="3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6"/>
      <c r="Q596" s="5"/>
      <c r="R596" s="5"/>
      <c r="S596" s="5"/>
      <c r="T596" s="5"/>
      <c r="U596" s="6"/>
    </row>
    <row r="597" spans="1:21">
      <c r="A597" s="3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6"/>
      <c r="Q597" s="5"/>
      <c r="R597" s="5"/>
      <c r="S597" s="5"/>
      <c r="T597" s="5"/>
      <c r="U597" s="6"/>
    </row>
    <row r="598" spans="1:21">
      <c r="A598" s="3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6"/>
      <c r="Q598" s="5"/>
      <c r="R598" s="5"/>
      <c r="S598" s="5"/>
      <c r="T598" s="5"/>
      <c r="U598" s="6"/>
    </row>
    <row r="599" spans="1:21">
      <c r="A599" s="3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6"/>
      <c r="Q599" s="5"/>
      <c r="R599" s="5"/>
      <c r="S599" s="5"/>
      <c r="T599" s="5"/>
      <c r="U599" s="6"/>
    </row>
    <row r="600" spans="1:21">
      <c r="A600" s="3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6"/>
      <c r="Q600" s="5"/>
      <c r="R600" s="5"/>
      <c r="S600" s="5"/>
      <c r="T600" s="5"/>
      <c r="U600" s="6"/>
    </row>
    <row r="601" spans="1:21">
      <c r="A601" s="3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6"/>
      <c r="Q601" s="5"/>
      <c r="R601" s="5"/>
      <c r="S601" s="5"/>
      <c r="T601" s="5"/>
      <c r="U601" s="6"/>
    </row>
    <row r="602" spans="1:21">
      <c r="A602" s="3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6"/>
      <c r="Q602" s="5"/>
      <c r="R602" s="5"/>
      <c r="S602" s="5"/>
      <c r="T602" s="5"/>
      <c r="U602" s="6"/>
    </row>
    <row r="603" spans="1:21">
      <c r="A603" s="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6"/>
      <c r="Q603" s="5"/>
      <c r="R603" s="5"/>
      <c r="S603" s="5"/>
      <c r="T603" s="5"/>
      <c r="U603" s="6"/>
    </row>
    <row r="604" spans="1:21">
      <c r="A604" s="3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6"/>
      <c r="Q604" s="5"/>
      <c r="R604" s="5"/>
      <c r="S604" s="5"/>
      <c r="T604" s="5"/>
      <c r="U604" s="6"/>
    </row>
    <row r="605" spans="1:21">
      <c r="A605" s="3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6"/>
      <c r="Q605" s="5"/>
      <c r="R605" s="5"/>
      <c r="S605" s="5"/>
      <c r="T605" s="5"/>
      <c r="U605" s="6"/>
    </row>
    <row r="606" spans="1:21">
      <c r="A606" s="3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6"/>
      <c r="Q606" s="5"/>
      <c r="R606" s="5"/>
      <c r="S606" s="5"/>
      <c r="T606" s="5"/>
      <c r="U606" s="6"/>
    </row>
    <row r="607" spans="1:21">
      <c r="A607" s="3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6"/>
      <c r="Q607" s="5"/>
      <c r="R607" s="5"/>
      <c r="S607" s="5"/>
      <c r="T607" s="5"/>
      <c r="U607" s="6"/>
    </row>
    <row r="608" spans="1:21">
      <c r="A608" s="3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6"/>
      <c r="Q608" s="5"/>
      <c r="R608" s="5"/>
      <c r="S608" s="5"/>
      <c r="T608" s="5"/>
      <c r="U608" s="6"/>
    </row>
    <row r="609" spans="1:21">
      <c r="A609" s="3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6"/>
      <c r="Q609" s="5"/>
      <c r="R609" s="5"/>
      <c r="S609" s="5"/>
      <c r="T609" s="5"/>
      <c r="U609" s="6"/>
    </row>
    <row r="610" spans="1:21">
      <c r="A610" s="3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6"/>
      <c r="Q610" s="5"/>
      <c r="R610" s="5"/>
      <c r="S610" s="5"/>
      <c r="T610" s="5"/>
      <c r="U610" s="6"/>
    </row>
    <row r="611" spans="1:21">
      <c r="A611" s="3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6"/>
      <c r="Q611" s="5"/>
      <c r="R611" s="5"/>
      <c r="S611" s="5"/>
      <c r="T611" s="5"/>
      <c r="U611" s="6"/>
    </row>
    <row r="612" spans="1:21">
      <c r="A612" s="3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6"/>
      <c r="Q612" s="5"/>
      <c r="R612" s="5"/>
      <c r="S612" s="5"/>
      <c r="T612" s="5"/>
      <c r="U612" s="6"/>
    </row>
    <row r="613" spans="1:21">
      <c r="A613" s="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6"/>
      <c r="Q613" s="5"/>
      <c r="R613" s="5"/>
      <c r="S613" s="5"/>
      <c r="T613" s="5"/>
      <c r="U613" s="6"/>
    </row>
    <row r="614" spans="1:21">
      <c r="A614" s="3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6"/>
      <c r="Q614" s="5"/>
      <c r="R614" s="5"/>
      <c r="S614" s="5"/>
      <c r="T614" s="5"/>
      <c r="U614" s="6"/>
    </row>
    <row r="615" spans="1:21">
      <c r="A615" s="3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6"/>
      <c r="Q615" s="5"/>
      <c r="R615" s="5"/>
      <c r="S615" s="5"/>
      <c r="T615" s="5"/>
      <c r="U615" s="6"/>
    </row>
    <row r="616" spans="1:21">
      <c r="A616" s="3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6"/>
      <c r="Q616" s="5"/>
      <c r="R616" s="5"/>
      <c r="S616" s="5"/>
      <c r="T616" s="5"/>
      <c r="U616" s="6"/>
    </row>
    <row r="617" spans="1:21">
      <c r="A617" s="3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6"/>
      <c r="Q617" s="5"/>
      <c r="R617" s="5"/>
      <c r="S617" s="5"/>
      <c r="T617" s="5"/>
      <c r="U617" s="6"/>
    </row>
    <row r="618" spans="1:21">
      <c r="A618" s="3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6"/>
      <c r="Q618" s="5"/>
      <c r="R618" s="5"/>
      <c r="S618" s="5"/>
      <c r="T618" s="5"/>
      <c r="U618" s="6"/>
    </row>
    <row r="619" spans="1:21">
      <c r="A619" s="3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6"/>
      <c r="Q619" s="5"/>
      <c r="R619" s="5"/>
      <c r="S619" s="5"/>
      <c r="T619" s="5"/>
      <c r="U619" s="6"/>
    </row>
    <row r="620" spans="1:21">
      <c r="A620" s="3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6"/>
      <c r="Q620" s="5"/>
      <c r="R620" s="5"/>
      <c r="S620" s="5"/>
      <c r="T620" s="5"/>
      <c r="U620" s="6"/>
    </row>
    <row r="621" spans="1:21">
      <c r="A621" s="3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6"/>
      <c r="Q621" s="5"/>
      <c r="R621" s="5"/>
      <c r="S621" s="5"/>
      <c r="T621" s="5"/>
      <c r="U621" s="6"/>
    </row>
    <row r="622" spans="1:21">
      <c r="A622" s="3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6"/>
      <c r="Q622" s="5"/>
      <c r="R622" s="5"/>
      <c r="S622" s="5"/>
      <c r="T622" s="5"/>
      <c r="U622" s="6"/>
    </row>
    <row r="623" spans="1:21">
      <c r="A623" s="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6"/>
      <c r="Q623" s="5"/>
      <c r="R623" s="5"/>
      <c r="S623" s="5"/>
      <c r="T623" s="5"/>
      <c r="U623" s="6"/>
    </row>
    <row r="624" spans="1:21">
      <c r="A624" s="3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6"/>
      <c r="Q624" s="5"/>
      <c r="R624" s="5"/>
      <c r="S624" s="5"/>
      <c r="T624" s="5"/>
      <c r="U624" s="6"/>
    </row>
    <row r="625" spans="1:21">
      <c r="A625" s="3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6"/>
      <c r="Q625" s="5"/>
      <c r="R625" s="5"/>
      <c r="S625" s="5"/>
      <c r="T625" s="5"/>
      <c r="U625" s="6"/>
    </row>
    <row r="626" spans="1:21">
      <c r="A626" s="3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6"/>
      <c r="Q626" s="5"/>
      <c r="R626" s="5"/>
      <c r="S626" s="5"/>
      <c r="T626" s="5"/>
      <c r="U626" s="6"/>
    </row>
    <row r="627" spans="1:21">
      <c r="A627" s="3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6"/>
      <c r="Q627" s="5"/>
      <c r="R627" s="5"/>
      <c r="S627" s="5"/>
      <c r="T627" s="5"/>
      <c r="U627" s="6"/>
    </row>
    <row r="628" spans="1:21">
      <c r="A628" s="3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6"/>
      <c r="Q628" s="5"/>
      <c r="R628" s="5"/>
      <c r="S628" s="5"/>
      <c r="T628" s="5"/>
      <c r="U628" s="6"/>
    </row>
    <row r="629" spans="1:21">
      <c r="A629" s="3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6"/>
      <c r="Q629" s="5"/>
      <c r="R629" s="5"/>
      <c r="S629" s="5"/>
      <c r="T629" s="5"/>
      <c r="U629" s="6"/>
    </row>
    <row r="630" spans="1:21">
      <c r="A630" s="3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6"/>
      <c r="Q630" s="5"/>
      <c r="R630" s="5"/>
      <c r="S630" s="5"/>
      <c r="T630" s="5"/>
      <c r="U630" s="6"/>
    </row>
    <row r="631" spans="1:21">
      <c r="A631" s="3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6"/>
      <c r="Q631" s="5"/>
      <c r="R631" s="5"/>
      <c r="S631" s="5"/>
      <c r="T631" s="5"/>
      <c r="U631" s="6"/>
    </row>
    <row r="632" spans="1:21">
      <c r="A632" s="3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6"/>
      <c r="Q632" s="5"/>
      <c r="R632" s="5"/>
      <c r="S632" s="5"/>
      <c r="T632" s="5"/>
      <c r="U632" s="6"/>
    </row>
    <row r="633" spans="1:21">
      <c r="A633" s="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6"/>
      <c r="Q633" s="5"/>
      <c r="R633" s="5"/>
      <c r="S633" s="5"/>
      <c r="T633" s="5"/>
      <c r="U633" s="6"/>
    </row>
    <row r="634" spans="1:21">
      <c r="A634" s="3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6"/>
      <c r="Q634" s="5"/>
      <c r="R634" s="5"/>
      <c r="S634" s="5"/>
      <c r="T634" s="5"/>
      <c r="U634" s="6"/>
    </row>
    <row r="635" spans="1:21">
      <c r="A635" s="3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6"/>
      <c r="Q635" s="5"/>
      <c r="R635" s="5"/>
      <c r="S635" s="5"/>
      <c r="T635" s="5"/>
      <c r="U635" s="6"/>
    </row>
    <row r="636" spans="1:21">
      <c r="A636" s="3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6"/>
      <c r="Q636" s="5"/>
      <c r="R636" s="5"/>
      <c r="S636" s="5"/>
      <c r="T636" s="5"/>
      <c r="U636" s="6"/>
    </row>
    <row r="637" spans="1:21">
      <c r="A637" s="3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6"/>
      <c r="Q637" s="5"/>
      <c r="R637" s="5"/>
      <c r="S637" s="5"/>
      <c r="T637" s="5"/>
      <c r="U637" s="6"/>
    </row>
    <row r="638" spans="1:21">
      <c r="A638" s="3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6"/>
      <c r="Q638" s="5"/>
      <c r="R638" s="5"/>
      <c r="S638" s="5"/>
      <c r="T638" s="5"/>
      <c r="U638" s="6"/>
    </row>
    <row r="639" spans="1:21">
      <c r="A639" s="3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6"/>
      <c r="Q639" s="5"/>
      <c r="R639" s="5"/>
      <c r="S639" s="5"/>
      <c r="T639" s="5"/>
      <c r="U639" s="6"/>
    </row>
    <row r="640" spans="1:21">
      <c r="A640" s="3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6"/>
      <c r="Q640" s="5"/>
      <c r="R640" s="5"/>
      <c r="S640" s="5"/>
      <c r="T640" s="5"/>
      <c r="U640" s="6"/>
    </row>
    <row r="641" spans="1:21">
      <c r="A641" s="3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6"/>
      <c r="Q641" s="5"/>
      <c r="R641" s="5"/>
      <c r="S641" s="5"/>
      <c r="T641" s="5"/>
      <c r="U641" s="6"/>
    </row>
    <row r="642" spans="1:21">
      <c r="A642" s="3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6"/>
      <c r="Q642" s="5"/>
      <c r="R642" s="5"/>
      <c r="S642" s="5"/>
      <c r="T642" s="5"/>
      <c r="U642" s="6"/>
    </row>
    <row r="643" spans="1:21">
      <c r="A643" s="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6"/>
      <c r="Q643" s="5"/>
      <c r="R643" s="5"/>
      <c r="S643" s="5"/>
      <c r="T643" s="5"/>
      <c r="U643" s="6"/>
    </row>
    <row r="644" spans="1:21">
      <c r="A644" s="3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6"/>
      <c r="Q644" s="5"/>
      <c r="R644" s="5"/>
      <c r="S644" s="5"/>
      <c r="T644" s="5"/>
      <c r="U644" s="6"/>
    </row>
    <row r="645" spans="1:21">
      <c r="A645" s="3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6"/>
      <c r="Q645" s="5"/>
      <c r="R645" s="5"/>
      <c r="S645" s="5"/>
      <c r="T645" s="5"/>
      <c r="U645" s="6"/>
    </row>
    <row r="646" spans="1:21">
      <c r="A646" s="3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6"/>
      <c r="Q646" s="5"/>
      <c r="R646" s="5"/>
      <c r="S646" s="5"/>
      <c r="T646" s="5"/>
      <c r="U646" s="6"/>
    </row>
    <row r="647" spans="1:21">
      <c r="A647" s="3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6"/>
      <c r="Q647" s="5"/>
      <c r="R647" s="5"/>
      <c r="S647" s="5"/>
      <c r="T647" s="5"/>
      <c r="U647" s="6"/>
    </row>
    <row r="648" spans="1:21">
      <c r="A648" s="3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6"/>
      <c r="Q648" s="5"/>
      <c r="R648" s="5"/>
      <c r="S648" s="5"/>
      <c r="T648" s="5"/>
      <c r="U648" s="6"/>
    </row>
    <row r="649" spans="1:21">
      <c r="A649" s="3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6"/>
      <c r="Q649" s="5"/>
      <c r="R649" s="5"/>
      <c r="S649" s="5"/>
      <c r="T649" s="5"/>
      <c r="U649" s="6"/>
    </row>
    <row r="650" spans="1:21">
      <c r="A650" s="3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6"/>
      <c r="Q650" s="5"/>
      <c r="R650" s="5"/>
      <c r="S650" s="5"/>
      <c r="T650" s="5"/>
      <c r="U650" s="6"/>
    </row>
    <row r="651" spans="1:21">
      <c r="A651" s="3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6"/>
      <c r="Q651" s="5"/>
      <c r="R651" s="5"/>
      <c r="S651" s="5"/>
      <c r="T651" s="5"/>
      <c r="U651" s="6"/>
    </row>
    <row r="652" spans="1:21">
      <c r="A652" s="3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6"/>
      <c r="Q652" s="5"/>
      <c r="R652" s="5"/>
      <c r="S652" s="5"/>
      <c r="T652" s="5"/>
      <c r="U652" s="6"/>
    </row>
    <row r="653" spans="1:21">
      <c r="A653" s="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6"/>
      <c r="Q653" s="5"/>
      <c r="R653" s="5"/>
      <c r="S653" s="5"/>
      <c r="T653" s="5"/>
      <c r="U653" s="6"/>
    </row>
    <row r="654" spans="1:21">
      <c r="A654" s="3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6"/>
      <c r="Q654" s="5"/>
      <c r="R654" s="5"/>
      <c r="S654" s="5"/>
      <c r="T654" s="5"/>
      <c r="U654" s="6"/>
    </row>
    <row r="655" spans="1:21">
      <c r="A655" s="3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6"/>
      <c r="Q655" s="5"/>
      <c r="R655" s="5"/>
      <c r="S655" s="5"/>
      <c r="T655" s="5"/>
      <c r="U655" s="6"/>
    </row>
    <row r="656" spans="1:21">
      <c r="A656" s="3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6"/>
      <c r="Q656" s="5"/>
      <c r="R656" s="5"/>
      <c r="S656" s="5"/>
      <c r="T656" s="5"/>
      <c r="U656" s="6"/>
    </row>
    <row r="657" spans="1:21">
      <c r="A657" s="3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6"/>
      <c r="Q657" s="5"/>
      <c r="R657" s="5"/>
      <c r="S657" s="5"/>
      <c r="T657" s="5"/>
      <c r="U657" s="6"/>
    </row>
    <row r="658" spans="1:21">
      <c r="A658" s="3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6"/>
      <c r="Q658" s="5"/>
      <c r="R658" s="5"/>
      <c r="S658" s="5"/>
      <c r="T658" s="5"/>
      <c r="U658" s="6"/>
    </row>
    <row r="659" spans="1:21">
      <c r="A659" s="3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6"/>
      <c r="Q659" s="5"/>
      <c r="R659" s="5"/>
      <c r="S659" s="5"/>
      <c r="T659" s="5"/>
      <c r="U659" s="6"/>
    </row>
    <row r="660" spans="1:21">
      <c r="A660" s="3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6"/>
      <c r="Q660" s="5"/>
      <c r="R660" s="5"/>
      <c r="S660" s="5"/>
      <c r="T660" s="5"/>
      <c r="U660" s="6"/>
    </row>
    <row r="661" spans="1:21">
      <c r="A661" s="3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6"/>
      <c r="Q661" s="5"/>
      <c r="R661" s="5"/>
      <c r="S661" s="5"/>
      <c r="T661" s="5"/>
      <c r="U661" s="6"/>
    </row>
    <row r="662" spans="1:21">
      <c r="A662" s="3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6"/>
      <c r="Q662" s="5"/>
      <c r="R662" s="5"/>
      <c r="S662" s="5"/>
      <c r="T662" s="5"/>
      <c r="U662" s="6"/>
    </row>
    <row r="663" spans="1:21">
      <c r="A663" s="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6"/>
      <c r="Q663" s="5"/>
      <c r="R663" s="5"/>
      <c r="S663" s="5"/>
      <c r="T663" s="5"/>
      <c r="U663" s="6"/>
    </row>
    <row r="664" spans="1:21">
      <c r="A664" s="3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6"/>
      <c r="Q664" s="5"/>
      <c r="R664" s="5"/>
      <c r="S664" s="5"/>
      <c r="T664" s="5"/>
      <c r="U664" s="6"/>
    </row>
    <row r="665" spans="1:21">
      <c r="A665" s="3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6"/>
      <c r="Q665" s="5"/>
      <c r="R665" s="5"/>
      <c r="S665" s="5"/>
      <c r="T665" s="5"/>
      <c r="U665" s="6"/>
    </row>
    <row r="666" spans="1:21">
      <c r="A666" s="3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6"/>
      <c r="Q666" s="5"/>
      <c r="R666" s="5"/>
      <c r="S666" s="5"/>
      <c r="T666" s="5"/>
      <c r="U666" s="6"/>
    </row>
    <row r="667" spans="1:21">
      <c r="A667" s="3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6"/>
      <c r="Q667" s="5"/>
      <c r="R667" s="5"/>
      <c r="S667" s="5"/>
      <c r="T667" s="5"/>
      <c r="U667" s="6"/>
    </row>
    <row r="668" spans="1:21">
      <c r="A668" s="3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6"/>
      <c r="Q668" s="5"/>
      <c r="R668" s="5"/>
      <c r="S668" s="5"/>
      <c r="T668" s="5"/>
      <c r="U668" s="6"/>
    </row>
    <row r="669" spans="1:21">
      <c r="A669" s="3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6"/>
      <c r="Q669" s="5"/>
      <c r="R669" s="5"/>
      <c r="S669" s="5"/>
      <c r="T669" s="5"/>
      <c r="U669" s="6"/>
    </row>
    <row r="670" spans="1:21">
      <c r="A670" s="3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6"/>
      <c r="Q670" s="5"/>
      <c r="R670" s="5"/>
      <c r="S670" s="5"/>
      <c r="T670" s="5"/>
      <c r="U670" s="6"/>
    </row>
    <row r="671" spans="1:21">
      <c r="A671" s="3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6"/>
      <c r="Q671" s="5"/>
      <c r="R671" s="5"/>
      <c r="S671" s="5"/>
      <c r="T671" s="5"/>
      <c r="U671" s="6"/>
    </row>
    <row r="672" spans="1:21">
      <c r="A672" s="3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6"/>
      <c r="Q672" s="5"/>
      <c r="R672" s="5"/>
      <c r="S672" s="5"/>
      <c r="T672" s="5"/>
      <c r="U672" s="6"/>
    </row>
    <row r="673" spans="1:21">
      <c r="A673" s="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6"/>
      <c r="Q673" s="5"/>
      <c r="R673" s="5"/>
      <c r="S673" s="5"/>
      <c r="T673" s="5"/>
      <c r="U673" s="6"/>
    </row>
    <row r="674" spans="1:21">
      <c r="A674" s="3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6"/>
      <c r="Q674" s="5"/>
      <c r="R674" s="5"/>
      <c r="S674" s="5"/>
      <c r="T674" s="5"/>
      <c r="U674" s="6"/>
    </row>
    <row r="675" spans="1:21">
      <c r="A675" s="3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6"/>
      <c r="Q675" s="5"/>
      <c r="R675" s="5"/>
      <c r="S675" s="5"/>
      <c r="T675" s="5"/>
      <c r="U675" s="6"/>
    </row>
    <row r="676" spans="1:21">
      <c r="A676" s="3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6"/>
      <c r="Q676" s="5"/>
      <c r="R676" s="5"/>
      <c r="S676" s="5"/>
      <c r="T676" s="5"/>
      <c r="U676" s="6"/>
    </row>
    <row r="677" spans="1:21">
      <c r="A677" s="3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6"/>
      <c r="Q677" s="5"/>
      <c r="R677" s="5"/>
      <c r="S677" s="5"/>
      <c r="T677" s="5"/>
      <c r="U677" s="6"/>
    </row>
    <row r="678" spans="1:21">
      <c r="A678" s="3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6"/>
      <c r="Q678" s="5"/>
      <c r="R678" s="5"/>
      <c r="S678" s="5"/>
      <c r="T678" s="5"/>
      <c r="U678" s="6"/>
    </row>
    <row r="679" spans="1:21">
      <c r="A679" s="3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6"/>
      <c r="Q679" s="5"/>
      <c r="R679" s="5"/>
      <c r="S679" s="5"/>
      <c r="T679" s="5"/>
      <c r="U679" s="6"/>
    </row>
    <row r="680" spans="1:21">
      <c r="A680" s="3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6"/>
      <c r="Q680" s="5"/>
      <c r="R680" s="5"/>
      <c r="S680" s="5"/>
      <c r="T680" s="5"/>
      <c r="U680" s="6"/>
    </row>
    <row r="681" spans="1:21">
      <c r="A681" s="3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6"/>
      <c r="Q681" s="5"/>
      <c r="R681" s="5"/>
      <c r="S681" s="5"/>
      <c r="T681" s="5"/>
      <c r="U681" s="6"/>
    </row>
    <row r="682" spans="1:21">
      <c r="A682" s="3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6"/>
      <c r="Q682" s="5"/>
      <c r="R682" s="5"/>
      <c r="S682" s="5"/>
      <c r="T682" s="5"/>
      <c r="U682" s="6"/>
    </row>
    <row r="683" spans="1:21">
      <c r="A683" s="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6"/>
      <c r="Q683" s="5"/>
      <c r="R683" s="5"/>
      <c r="S683" s="5"/>
      <c r="T683" s="5"/>
      <c r="U683" s="6"/>
    </row>
    <row r="684" spans="1:21">
      <c r="A684" s="3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6"/>
      <c r="Q684" s="5"/>
      <c r="R684" s="5"/>
      <c r="S684" s="5"/>
      <c r="T684" s="5"/>
      <c r="U684" s="6"/>
    </row>
    <row r="685" spans="1:21">
      <c r="A685" s="3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6"/>
      <c r="Q685" s="5"/>
      <c r="R685" s="5"/>
      <c r="S685" s="5"/>
      <c r="T685" s="5"/>
      <c r="U685" s="6"/>
    </row>
    <row r="686" spans="1:21">
      <c r="A686" s="3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6"/>
      <c r="Q686" s="5"/>
      <c r="R686" s="5"/>
      <c r="S686" s="5"/>
      <c r="T686" s="5"/>
      <c r="U686" s="6"/>
    </row>
    <row r="687" spans="1:21">
      <c r="A687" s="3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6"/>
      <c r="Q687" s="5"/>
      <c r="R687" s="5"/>
      <c r="S687" s="5"/>
      <c r="T687" s="5"/>
      <c r="U687" s="6"/>
    </row>
    <row r="688" spans="1:21">
      <c r="A688" s="3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6"/>
      <c r="Q688" s="5"/>
      <c r="R688" s="5"/>
      <c r="S688" s="5"/>
      <c r="T688" s="5"/>
      <c r="U688" s="6"/>
    </row>
    <row r="689" spans="1:21">
      <c r="A689" s="3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6"/>
      <c r="Q689" s="5"/>
      <c r="R689" s="5"/>
      <c r="S689" s="5"/>
      <c r="T689" s="5"/>
      <c r="U689" s="6"/>
    </row>
    <row r="690" spans="1:21">
      <c r="A690" s="3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6"/>
      <c r="Q690" s="5"/>
      <c r="R690" s="5"/>
      <c r="S690" s="5"/>
      <c r="T690" s="5"/>
      <c r="U690" s="6"/>
    </row>
    <row r="691" spans="1:21">
      <c r="A691" s="3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6"/>
      <c r="Q691" s="5"/>
      <c r="R691" s="5"/>
      <c r="S691" s="5"/>
      <c r="T691" s="5"/>
      <c r="U691" s="6"/>
    </row>
    <row r="692" spans="1:21">
      <c r="A692" s="3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6"/>
      <c r="Q692" s="5"/>
      <c r="R692" s="5"/>
      <c r="S692" s="5"/>
      <c r="T692" s="5"/>
      <c r="U692" s="6"/>
    </row>
    <row r="693" spans="1:21">
      <c r="A693" s="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6"/>
      <c r="Q693" s="5"/>
      <c r="R693" s="5"/>
      <c r="S693" s="5"/>
      <c r="T693" s="5"/>
      <c r="U693" s="6"/>
    </row>
    <row r="694" spans="1:21">
      <c r="A694" s="3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6"/>
      <c r="Q694" s="5"/>
      <c r="R694" s="5"/>
      <c r="S694" s="5"/>
      <c r="T694" s="5"/>
      <c r="U694" s="6"/>
    </row>
    <row r="695" spans="1:21">
      <c r="A695" s="3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6"/>
      <c r="Q695" s="5"/>
      <c r="R695" s="5"/>
      <c r="S695" s="5"/>
      <c r="T695" s="5"/>
      <c r="U695" s="6"/>
    </row>
    <row r="696" spans="1:21">
      <c r="A696" s="3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6"/>
      <c r="Q696" s="5"/>
      <c r="R696" s="5"/>
      <c r="S696" s="5"/>
      <c r="T696" s="5"/>
      <c r="U696" s="6"/>
    </row>
    <row r="697" spans="1:21">
      <c r="A697" s="3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6"/>
      <c r="Q697" s="5"/>
      <c r="R697" s="5"/>
      <c r="S697" s="5"/>
      <c r="T697" s="5"/>
      <c r="U697" s="6"/>
    </row>
    <row r="698" spans="1:21">
      <c r="A698" s="3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6"/>
      <c r="Q698" s="5"/>
      <c r="R698" s="5"/>
      <c r="S698" s="5"/>
      <c r="T698" s="5"/>
      <c r="U698" s="6"/>
    </row>
    <row r="699" spans="1:21">
      <c r="A699" s="3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6"/>
      <c r="Q699" s="5"/>
      <c r="R699" s="5"/>
      <c r="S699" s="5"/>
      <c r="T699" s="5"/>
      <c r="U699" s="6"/>
    </row>
    <row r="700" spans="1:21">
      <c r="A700" s="3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6"/>
      <c r="Q700" s="5"/>
      <c r="R700" s="5"/>
      <c r="S700" s="5"/>
      <c r="T700" s="5"/>
      <c r="U700" s="6"/>
    </row>
    <row r="701" spans="1:21">
      <c r="A701" s="3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6"/>
      <c r="Q701" s="5"/>
      <c r="R701" s="5"/>
      <c r="S701" s="5"/>
      <c r="T701" s="5"/>
      <c r="U701" s="6"/>
    </row>
    <row r="702" spans="1:21">
      <c r="A702" s="3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6"/>
      <c r="Q702" s="5"/>
      <c r="R702" s="5"/>
      <c r="S702" s="5"/>
      <c r="T702" s="5"/>
      <c r="U702" s="6"/>
    </row>
    <row r="703" spans="1:21">
      <c r="A703" s="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6"/>
      <c r="Q703" s="5"/>
      <c r="R703" s="5"/>
      <c r="S703" s="5"/>
      <c r="T703" s="5"/>
      <c r="U703" s="6"/>
    </row>
    <row r="704" spans="1:21">
      <c r="A704" s="3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6"/>
      <c r="Q704" s="5"/>
      <c r="R704" s="5"/>
      <c r="S704" s="5"/>
      <c r="T704" s="5"/>
      <c r="U704" s="6"/>
    </row>
    <row r="705" spans="1:21">
      <c r="A705" s="3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6"/>
      <c r="Q705" s="5"/>
      <c r="R705" s="5"/>
      <c r="S705" s="5"/>
      <c r="T705" s="5"/>
      <c r="U705" s="6"/>
    </row>
    <row r="706" spans="1:21">
      <c r="A706" s="3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6"/>
      <c r="Q706" s="5"/>
      <c r="R706" s="5"/>
      <c r="S706" s="5"/>
      <c r="T706" s="5"/>
      <c r="U706" s="6"/>
    </row>
    <row r="707" spans="1:21">
      <c r="A707" s="3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6"/>
      <c r="Q707" s="5"/>
      <c r="R707" s="5"/>
      <c r="S707" s="5"/>
      <c r="T707" s="5"/>
      <c r="U707" s="6"/>
    </row>
    <row r="708" spans="1:21">
      <c r="A708" s="3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6"/>
      <c r="Q708" s="5"/>
      <c r="R708" s="5"/>
      <c r="S708" s="5"/>
      <c r="T708" s="5"/>
      <c r="U708" s="6"/>
    </row>
    <row r="709" spans="1:21">
      <c r="A709" s="3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6"/>
      <c r="Q709" s="5"/>
      <c r="R709" s="5"/>
      <c r="S709" s="5"/>
      <c r="T709" s="5"/>
      <c r="U709" s="6"/>
    </row>
    <row r="710" spans="1:21">
      <c r="A710" s="3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6"/>
      <c r="Q710" s="5"/>
      <c r="R710" s="5"/>
      <c r="S710" s="5"/>
      <c r="T710" s="5"/>
      <c r="U710" s="6"/>
    </row>
    <row r="711" spans="1:21">
      <c r="A711" s="3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6"/>
      <c r="Q711" s="5"/>
      <c r="R711" s="5"/>
      <c r="S711" s="5"/>
      <c r="T711" s="5"/>
      <c r="U711" s="6"/>
    </row>
    <row r="712" spans="1:21">
      <c r="A712" s="3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6"/>
      <c r="Q712" s="5"/>
      <c r="R712" s="5"/>
      <c r="S712" s="5"/>
      <c r="T712" s="5"/>
      <c r="U712" s="6"/>
    </row>
    <row r="713" spans="1:21">
      <c r="A713" s="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6"/>
      <c r="Q713" s="5"/>
      <c r="R713" s="5"/>
      <c r="S713" s="5"/>
      <c r="T713" s="5"/>
      <c r="U713" s="6"/>
    </row>
    <row r="714" spans="1:21">
      <c r="A714" s="3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6"/>
      <c r="Q714" s="5"/>
      <c r="R714" s="5"/>
      <c r="S714" s="5"/>
      <c r="T714" s="5"/>
      <c r="U714" s="6"/>
    </row>
    <row r="715" spans="1:21">
      <c r="A715" s="3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6"/>
      <c r="Q715" s="5"/>
      <c r="R715" s="5"/>
      <c r="S715" s="5"/>
      <c r="T715" s="5"/>
      <c r="U715" s="6"/>
    </row>
    <row r="716" spans="1:21">
      <c r="A716" s="3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6"/>
      <c r="Q716" s="5"/>
      <c r="R716" s="5"/>
      <c r="S716" s="5"/>
      <c r="T716" s="5"/>
      <c r="U716" s="6"/>
    </row>
    <row r="717" spans="1:21">
      <c r="A717" s="3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6"/>
      <c r="Q717" s="5"/>
      <c r="R717" s="5"/>
      <c r="S717" s="5"/>
      <c r="T717" s="5"/>
      <c r="U717" s="6"/>
    </row>
    <row r="718" spans="1:21">
      <c r="A718" s="3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6"/>
      <c r="Q718" s="5"/>
      <c r="R718" s="5"/>
      <c r="S718" s="5"/>
      <c r="T718" s="5"/>
      <c r="U718" s="6"/>
    </row>
    <row r="719" spans="1:21">
      <c r="A719" s="3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6"/>
      <c r="Q719" s="5"/>
      <c r="R719" s="5"/>
      <c r="S719" s="5"/>
      <c r="T719" s="5"/>
      <c r="U719" s="6"/>
    </row>
    <row r="720" spans="1:21">
      <c r="A720" s="3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6"/>
      <c r="Q720" s="5"/>
      <c r="R720" s="5"/>
      <c r="S720" s="5"/>
      <c r="T720" s="5"/>
      <c r="U720" s="6"/>
    </row>
    <row r="721" spans="1:21">
      <c r="A721" s="3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6"/>
      <c r="Q721" s="5"/>
      <c r="R721" s="5"/>
      <c r="S721" s="5"/>
      <c r="T721" s="5"/>
      <c r="U721" s="6"/>
    </row>
    <row r="722" spans="1:21">
      <c r="A722" s="3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6"/>
      <c r="Q722" s="5"/>
      <c r="R722" s="5"/>
      <c r="S722" s="5"/>
      <c r="T722" s="5"/>
      <c r="U722" s="6"/>
    </row>
    <row r="723" spans="1:21">
      <c r="A723" s="3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6"/>
      <c r="Q723" s="5"/>
      <c r="R723" s="5"/>
      <c r="S723" s="5"/>
      <c r="T723" s="5"/>
      <c r="U723" s="6"/>
    </row>
    <row r="724" spans="1:21">
      <c r="A724" s="3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6"/>
      <c r="Q724" s="5"/>
      <c r="R724" s="5"/>
      <c r="S724" s="5"/>
      <c r="T724" s="5"/>
      <c r="U724" s="6"/>
    </row>
    <row r="725" spans="1:21">
      <c r="A725" s="3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6"/>
      <c r="Q725" s="5"/>
      <c r="R725" s="5"/>
      <c r="S725" s="5"/>
      <c r="T725" s="5"/>
      <c r="U725" s="6"/>
    </row>
    <row r="726" spans="1:21">
      <c r="A726" s="3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6"/>
      <c r="Q726" s="5"/>
      <c r="R726" s="5"/>
      <c r="S726" s="5"/>
      <c r="T726" s="5"/>
      <c r="U726" s="6"/>
    </row>
    <row r="727" spans="1:21">
      <c r="A727" s="3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6"/>
      <c r="Q727" s="5"/>
      <c r="R727" s="5"/>
      <c r="S727" s="5"/>
      <c r="T727" s="5"/>
      <c r="U727" s="6"/>
    </row>
    <row r="728" spans="1:21">
      <c r="A728" s="3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6"/>
      <c r="Q728" s="5"/>
      <c r="R728" s="5"/>
      <c r="S728" s="5"/>
      <c r="T728" s="5"/>
      <c r="U728" s="6"/>
    </row>
    <row r="729" spans="1:21">
      <c r="A729" s="3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6"/>
      <c r="Q729" s="5"/>
      <c r="R729" s="5"/>
      <c r="S729" s="5"/>
      <c r="T729" s="5"/>
      <c r="U729" s="6"/>
    </row>
    <row r="730" spans="1:21">
      <c r="A730" s="3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6"/>
      <c r="Q730" s="5"/>
      <c r="R730" s="5"/>
      <c r="S730" s="5"/>
      <c r="T730" s="5"/>
      <c r="U730" s="6"/>
    </row>
    <row r="731" spans="1:21">
      <c r="A731" s="3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6"/>
      <c r="Q731" s="5"/>
      <c r="R731" s="5"/>
      <c r="S731" s="5"/>
      <c r="T731" s="5"/>
      <c r="U731" s="6"/>
    </row>
    <row r="732" spans="1:21">
      <c r="A732" s="3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6"/>
      <c r="Q732" s="5"/>
      <c r="R732" s="5"/>
      <c r="S732" s="5"/>
      <c r="T732" s="5"/>
      <c r="U732" s="6"/>
    </row>
    <row r="733" spans="1:21">
      <c r="A733" s="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6"/>
      <c r="Q733" s="5"/>
      <c r="R733" s="5"/>
      <c r="S733" s="5"/>
      <c r="T733" s="5"/>
      <c r="U733" s="6"/>
    </row>
    <row r="734" spans="1:21">
      <c r="A734" s="3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6"/>
      <c r="Q734" s="5"/>
      <c r="R734" s="5"/>
      <c r="S734" s="5"/>
      <c r="T734" s="5"/>
      <c r="U734" s="6"/>
    </row>
    <row r="735" spans="1:21">
      <c r="A735" s="3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6"/>
      <c r="Q735" s="5"/>
      <c r="R735" s="5"/>
      <c r="S735" s="5"/>
      <c r="T735" s="5"/>
      <c r="U735" s="6"/>
    </row>
    <row r="736" spans="1:21">
      <c r="A736" s="3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6"/>
      <c r="Q736" s="5"/>
      <c r="R736" s="5"/>
      <c r="S736" s="5"/>
      <c r="T736" s="5"/>
      <c r="U736" s="6"/>
    </row>
    <row r="737" spans="1:21">
      <c r="A737" s="3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6"/>
      <c r="Q737" s="5"/>
      <c r="R737" s="5"/>
      <c r="S737" s="5"/>
      <c r="T737" s="5"/>
      <c r="U737" s="6"/>
    </row>
    <row r="738" spans="1:21">
      <c r="A738" s="3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6"/>
      <c r="Q738" s="5"/>
      <c r="R738" s="5"/>
      <c r="S738" s="5"/>
      <c r="T738" s="5"/>
      <c r="U738" s="6"/>
    </row>
    <row r="739" spans="1:21">
      <c r="A739" s="3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6"/>
      <c r="Q739" s="5"/>
      <c r="R739" s="5"/>
      <c r="S739" s="5"/>
      <c r="T739" s="5"/>
      <c r="U739" s="6"/>
    </row>
    <row r="740" spans="1:21">
      <c r="A740" s="3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6"/>
      <c r="Q740" s="5"/>
      <c r="R740" s="5"/>
      <c r="S740" s="5"/>
      <c r="T740" s="5"/>
      <c r="U740" s="6"/>
    </row>
    <row r="741" spans="1:21">
      <c r="A741" s="3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6"/>
      <c r="Q741" s="5"/>
      <c r="R741" s="5"/>
      <c r="S741" s="5"/>
      <c r="T741" s="5"/>
      <c r="U741" s="6"/>
    </row>
    <row r="742" spans="1:21">
      <c r="A742" s="3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6"/>
      <c r="Q742" s="5"/>
      <c r="R742" s="5"/>
      <c r="S742" s="5"/>
      <c r="T742" s="5"/>
      <c r="U742" s="6"/>
    </row>
    <row r="743" spans="1:21">
      <c r="A743" s="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6"/>
      <c r="Q743" s="5"/>
      <c r="R743" s="5"/>
      <c r="S743" s="5"/>
      <c r="T743" s="5"/>
      <c r="U743" s="6"/>
    </row>
    <row r="744" spans="1:21">
      <c r="A744" s="3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6"/>
      <c r="Q744" s="5"/>
      <c r="R744" s="5"/>
      <c r="S744" s="5"/>
      <c r="T744" s="5"/>
      <c r="U744" s="6"/>
    </row>
    <row r="745" spans="1:21">
      <c r="A745" s="3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6"/>
      <c r="Q745" s="5"/>
      <c r="R745" s="5"/>
      <c r="S745" s="5"/>
      <c r="T745" s="5"/>
      <c r="U745" s="6"/>
    </row>
    <row r="746" spans="1:21">
      <c r="A746" s="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6"/>
      <c r="Q746" s="5"/>
      <c r="R746" s="5"/>
      <c r="S746" s="5"/>
      <c r="T746" s="5"/>
      <c r="U746" s="6"/>
    </row>
    <row r="747" spans="1:21">
      <c r="A747" s="3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6"/>
      <c r="Q747" s="5"/>
      <c r="R747" s="5"/>
      <c r="S747" s="5"/>
      <c r="T747" s="5"/>
      <c r="U747" s="6"/>
    </row>
    <row r="748" spans="1:21">
      <c r="A748" s="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6"/>
      <c r="Q748" s="5"/>
      <c r="R748" s="5"/>
      <c r="S748" s="5"/>
      <c r="T748" s="5"/>
      <c r="U748" s="6"/>
    </row>
    <row r="749" spans="1:21">
      <c r="A749" s="3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6"/>
      <c r="Q749" s="5"/>
      <c r="R749" s="5"/>
      <c r="S749" s="5"/>
      <c r="T749" s="5"/>
      <c r="U749" s="6"/>
    </row>
    <row r="750" spans="1:21">
      <c r="A750" s="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6"/>
      <c r="Q750" s="5"/>
      <c r="R750" s="5"/>
      <c r="S750" s="5"/>
      <c r="T750" s="5"/>
      <c r="U750" s="6"/>
    </row>
    <row r="751" spans="1:21">
      <c r="A751" s="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6"/>
      <c r="Q751" s="5"/>
      <c r="R751" s="5"/>
      <c r="S751" s="5"/>
      <c r="T751" s="5"/>
      <c r="U751" s="6"/>
    </row>
    <row r="752" spans="1:21">
      <c r="A752" s="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6"/>
      <c r="Q752" s="5"/>
      <c r="R752" s="5"/>
      <c r="S752" s="5"/>
      <c r="T752" s="5"/>
      <c r="U752" s="6"/>
    </row>
    <row r="753" spans="1:21">
      <c r="A753" s="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6"/>
      <c r="Q753" s="5"/>
      <c r="R753" s="5"/>
      <c r="S753" s="5"/>
      <c r="T753" s="5"/>
      <c r="U753" s="6"/>
    </row>
    <row r="754" spans="1:21">
      <c r="A754" s="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6"/>
      <c r="Q754" s="5"/>
      <c r="R754" s="5"/>
      <c r="S754" s="5"/>
      <c r="T754" s="5"/>
      <c r="U754" s="6"/>
    </row>
    <row r="755" spans="1:21">
      <c r="A755" s="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6"/>
      <c r="Q755" s="5"/>
      <c r="R755" s="5"/>
      <c r="S755" s="5"/>
      <c r="T755" s="5"/>
      <c r="U755" s="6"/>
    </row>
    <row r="756" spans="1:21">
      <c r="A756" s="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6"/>
      <c r="Q756" s="5"/>
      <c r="R756" s="5"/>
      <c r="S756" s="5"/>
      <c r="T756" s="5"/>
      <c r="U756" s="6"/>
    </row>
    <row r="757" spans="1:21">
      <c r="A757" s="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6"/>
      <c r="Q757" s="5"/>
      <c r="R757" s="5"/>
      <c r="S757" s="5"/>
      <c r="T757" s="5"/>
      <c r="U757" s="6"/>
    </row>
    <row r="758" spans="1:21">
      <c r="A758" s="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6"/>
      <c r="Q758" s="5"/>
      <c r="R758" s="5"/>
      <c r="S758" s="5"/>
      <c r="T758" s="5"/>
      <c r="U758" s="6"/>
    </row>
    <row r="759" spans="1:21">
      <c r="A759" s="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6"/>
      <c r="Q759" s="5"/>
      <c r="R759" s="5"/>
      <c r="S759" s="5"/>
      <c r="T759" s="5"/>
      <c r="U759" s="6"/>
    </row>
    <row r="760" spans="1:21">
      <c r="A760" s="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6"/>
      <c r="Q760" s="5"/>
      <c r="R760" s="5"/>
      <c r="S760" s="5"/>
      <c r="T760" s="5"/>
      <c r="U760" s="6"/>
    </row>
    <row r="761" spans="1:21">
      <c r="A761" s="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6"/>
      <c r="Q761" s="5"/>
      <c r="R761" s="5"/>
      <c r="S761" s="5"/>
      <c r="T761" s="5"/>
      <c r="U761" s="6"/>
    </row>
    <row r="762" spans="1:21">
      <c r="A762" s="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6"/>
      <c r="Q762" s="5"/>
      <c r="R762" s="5"/>
      <c r="S762" s="5"/>
      <c r="T762" s="5"/>
      <c r="U762" s="6"/>
    </row>
    <row r="763" spans="1:21">
      <c r="A763" s="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6"/>
      <c r="Q763" s="5"/>
      <c r="R763" s="5"/>
      <c r="S763" s="5"/>
      <c r="T763" s="5"/>
      <c r="U763" s="6"/>
    </row>
    <row r="764" spans="1:21">
      <c r="A764" s="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6"/>
      <c r="Q764" s="5"/>
      <c r="R764" s="5"/>
      <c r="S764" s="5"/>
      <c r="T764" s="5"/>
      <c r="U764" s="6"/>
    </row>
    <row r="765" spans="1:21">
      <c r="A765" s="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6"/>
      <c r="Q765" s="5"/>
      <c r="R765" s="5"/>
      <c r="S765" s="5"/>
      <c r="T765" s="5"/>
      <c r="U765" s="6"/>
    </row>
    <row r="766" spans="1:21">
      <c r="A766" s="3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6"/>
      <c r="Q766" s="5"/>
      <c r="R766" s="5"/>
      <c r="S766" s="5"/>
      <c r="T766" s="5"/>
      <c r="U766" s="6"/>
    </row>
    <row r="767" spans="1:21">
      <c r="A767" s="3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6"/>
      <c r="Q767" s="5"/>
      <c r="R767" s="5"/>
      <c r="S767" s="5"/>
      <c r="T767" s="5"/>
      <c r="U767" s="6"/>
    </row>
    <row r="768" spans="1:21">
      <c r="A768" s="3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6"/>
      <c r="Q768" s="5"/>
      <c r="R768" s="5"/>
      <c r="S768" s="5"/>
      <c r="T768" s="5"/>
      <c r="U768" s="6"/>
    </row>
    <row r="769" spans="1:21">
      <c r="A769" s="3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6"/>
      <c r="Q769" s="5"/>
      <c r="R769" s="5"/>
      <c r="S769" s="5"/>
      <c r="T769" s="5"/>
      <c r="U769" s="6"/>
    </row>
    <row r="770" spans="1:21">
      <c r="A770" s="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6"/>
      <c r="Q770" s="5"/>
      <c r="R770" s="5"/>
      <c r="S770" s="5"/>
      <c r="T770" s="5"/>
      <c r="U770" s="6"/>
    </row>
    <row r="771" spans="1:21">
      <c r="A771" s="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6"/>
      <c r="Q771" s="5"/>
      <c r="R771" s="5"/>
      <c r="S771" s="5"/>
      <c r="T771" s="5"/>
      <c r="U771" s="6"/>
    </row>
    <row r="772" spans="1:21">
      <c r="A772" s="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6"/>
      <c r="Q772" s="5"/>
      <c r="R772" s="5"/>
      <c r="S772" s="5"/>
      <c r="T772" s="5"/>
      <c r="U772" s="6"/>
    </row>
    <row r="773" spans="1:21">
      <c r="A773" s="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6"/>
      <c r="Q773" s="5"/>
      <c r="R773" s="5"/>
      <c r="S773" s="5"/>
      <c r="T773" s="5"/>
      <c r="U773" s="6"/>
    </row>
    <row r="774" spans="1:21">
      <c r="A774" s="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6"/>
      <c r="Q774" s="5"/>
      <c r="R774" s="5"/>
      <c r="S774" s="5"/>
      <c r="T774" s="5"/>
      <c r="U774" s="6"/>
    </row>
    <row r="775" spans="1:21">
      <c r="A775" s="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6"/>
      <c r="Q775" s="5"/>
      <c r="R775" s="5"/>
      <c r="S775" s="5"/>
      <c r="T775" s="5"/>
      <c r="U775" s="6"/>
    </row>
    <row r="776" spans="1:21">
      <c r="A776" s="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6"/>
      <c r="Q776" s="5"/>
      <c r="R776" s="5"/>
      <c r="S776" s="5"/>
      <c r="T776" s="5"/>
      <c r="U776" s="6"/>
    </row>
    <row r="777" spans="1:21">
      <c r="A777" s="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6"/>
      <c r="Q777" s="5"/>
      <c r="R777" s="5"/>
      <c r="S777" s="5"/>
      <c r="T777" s="5"/>
      <c r="U777" s="6"/>
    </row>
    <row r="778" spans="1:21">
      <c r="A778" s="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6"/>
      <c r="Q778" s="5"/>
      <c r="R778" s="5"/>
      <c r="S778" s="5"/>
      <c r="T778" s="5"/>
      <c r="U778" s="6"/>
    </row>
    <row r="779" spans="1:21">
      <c r="A779" s="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6"/>
      <c r="Q779" s="5"/>
      <c r="R779" s="5"/>
      <c r="S779" s="5"/>
      <c r="T779" s="5"/>
      <c r="U779" s="6"/>
    </row>
    <row r="780" spans="1:21">
      <c r="A780" s="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6"/>
      <c r="Q780" s="5"/>
      <c r="R780" s="5"/>
      <c r="S780" s="5"/>
      <c r="T780" s="5"/>
      <c r="U780" s="6"/>
    </row>
    <row r="781" spans="1:21">
      <c r="A781" s="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6"/>
      <c r="Q781" s="5"/>
      <c r="R781" s="5"/>
      <c r="S781" s="5"/>
      <c r="T781" s="5"/>
      <c r="U781" s="6"/>
    </row>
    <row r="782" spans="1:21">
      <c r="A782" s="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6"/>
      <c r="Q782" s="5"/>
      <c r="R782" s="5"/>
      <c r="S782" s="5"/>
      <c r="T782" s="5"/>
      <c r="U782" s="6"/>
    </row>
    <row r="783" spans="1:21">
      <c r="A783" s="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6"/>
      <c r="Q783" s="5"/>
      <c r="R783" s="5"/>
      <c r="S783" s="5"/>
      <c r="T783" s="5"/>
      <c r="U783" s="6"/>
    </row>
    <row r="784" spans="1:21">
      <c r="A784" s="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6"/>
      <c r="Q784" s="5"/>
      <c r="R784" s="5"/>
      <c r="S784" s="5"/>
      <c r="T784" s="5"/>
      <c r="U784" s="6"/>
    </row>
    <row r="785" spans="1:21">
      <c r="A785" s="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6"/>
      <c r="Q785" s="5"/>
      <c r="R785" s="5"/>
      <c r="S785" s="5"/>
      <c r="T785" s="5"/>
      <c r="U785" s="6"/>
    </row>
    <row r="786" spans="1:21">
      <c r="A786" s="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6"/>
      <c r="Q786" s="5"/>
      <c r="R786" s="5"/>
      <c r="S786" s="5"/>
      <c r="T786" s="5"/>
      <c r="U786" s="6"/>
    </row>
    <row r="787" spans="1:21">
      <c r="A787" s="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6"/>
      <c r="Q787" s="5"/>
      <c r="R787" s="5"/>
      <c r="S787" s="5"/>
      <c r="T787" s="5"/>
      <c r="U787" s="6"/>
    </row>
    <row r="788" spans="1:21">
      <c r="A788" s="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6"/>
      <c r="Q788" s="5"/>
      <c r="R788" s="5"/>
      <c r="S788" s="5"/>
      <c r="T788" s="5"/>
      <c r="U788" s="6"/>
    </row>
    <row r="789" spans="1:21">
      <c r="A789" s="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6"/>
      <c r="Q789" s="5"/>
      <c r="R789" s="5"/>
      <c r="S789" s="5"/>
      <c r="T789" s="5"/>
      <c r="U789" s="6"/>
    </row>
    <row r="790" spans="1:21">
      <c r="A790" s="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6"/>
      <c r="Q790" s="5"/>
      <c r="R790" s="5"/>
      <c r="S790" s="5"/>
      <c r="T790" s="5"/>
      <c r="U790" s="6"/>
    </row>
    <row r="791" spans="1:21">
      <c r="A791" s="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6"/>
      <c r="Q791" s="5"/>
      <c r="R791" s="5"/>
      <c r="S791" s="5"/>
      <c r="T791" s="5"/>
      <c r="U791" s="6"/>
    </row>
    <row r="792" spans="1:21">
      <c r="A792" s="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6"/>
      <c r="Q792" s="5"/>
      <c r="R792" s="5"/>
      <c r="S792" s="5"/>
      <c r="T792" s="5"/>
      <c r="U792" s="6"/>
    </row>
    <row r="793" spans="1:21">
      <c r="A793" s="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6"/>
      <c r="Q793" s="5"/>
      <c r="R793" s="5"/>
      <c r="S793" s="5"/>
      <c r="T793" s="5"/>
      <c r="U793" s="6"/>
    </row>
    <row r="794" spans="1:21">
      <c r="A794" s="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6"/>
      <c r="Q794" s="5"/>
      <c r="R794" s="5"/>
      <c r="S794" s="5"/>
      <c r="T794" s="5"/>
      <c r="U794" s="6"/>
    </row>
    <row r="795" spans="1:21">
      <c r="A795" s="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6"/>
      <c r="Q795" s="5"/>
      <c r="R795" s="5"/>
      <c r="S795" s="5"/>
      <c r="T795" s="5"/>
      <c r="U795" s="6"/>
    </row>
    <row r="796" spans="1:21">
      <c r="A796" s="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6"/>
      <c r="Q796" s="5"/>
      <c r="R796" s="5"/>
      <c r="S796" s="5"/>
      <c r="T796" s="5"/>
      <c r="U796" s="6"/>
    </row>
    <row r="797" spans="1:21">
      <c r="A797" s="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6"/>
      <c r="Q797" s="5"/>
      <c r="R797" s="5"/>
      <c r="S797" s="5"/>
      <c r="T797" s="5"/>
      <c r="U797" s="6"/>
    </row>
    <row r="798" spans="1:21">
      <c r="A798" s="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6"/>
      <c r="Q798" s="5"/>
      <c r="R798" s="5"/>
      <c r="S798" s="5"/>
      <c r="T798" s="5"/>
      <c r="U798" s="6"/>
    </row>
    <row r="799" spans="1:21">
      <c r="A799" s="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6"/>
      <c r="Q799" s="5"/>
      <c r="R799" s="5"/>
      <c r="S799" s="5"/>
      <c r="T799" s="5"/>
      <c r="U799" s="6"/>
    </row>
    <row r="800" spans="1:21">
      <c r="A800" s="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6"/>
      <c r="Q800" s="5"/>
      <c r="R800" s="5"/>
      <c r="S800" s="5"/>
      <c r="T800" s="5"/>
      <c r="U800" s="6"/>
    </row>
    <row r="801" spans="1:21">
      <c r="A801" s="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6"/>
      <c r="Q801" s="5"/>
      <c r="R801" s="5"/>
      <c r="S801" s="5"/>
      <c r="T801" s="5"/>
      <c r="U801" s="6"/>
    </row>
    <row r="802" spans="1:21">
      <c r="A802" s="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6"/>
      <c r="Q802" s="5"/>
      <c r="R802" s="5"/>
      <c r="S802" s="5"/>
      <c r="T802" s="5"/>
      <c r="U802" s="6"/>
    </row>
    <row r="803" spans="1:21">
      <c r="A803" s="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6"/>
      <c r="Q803" s="5"/>
      <c r="R803" s="5"/>
      <c r="S803" s="5"/>
      <c r="T803" s="5"/>
      <c r="U803" s="6"/>
    </row>
    <row r="804" spans="1:21">
      <c r="A804" s="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6"/>
      <c r="Q804" s="5"/>
      <c r="R804" s="5"/>
      <c r="S804" s="5"/>
      <c r="T804" s="5"/>
      <c r="U804" s="6"/>
    </row>
    <row r="805" spans="1:21">
      <c r="A805" s="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6"/>
      <c r="Q805" s="5"/>
      <c r="R805" s="5"/>
      <c r="S805" s="5"/>
      <c r="T805" s="5"/>
      <c r="U805" s="6"/>
    </row>
    <row r="806" spans="1:21">
      <c r="A806" s="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6"/>
      <c r="Q806" s="5"/>
      <c r="R806" s="5"/>
      <c r="S806" s="5"/>
      <c r="T806" s="5"/>
      <c r="U806" s="6"/>
    </row>
    <row r="807" spans="1:21">
      <c r="A807" s="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6"/>
      <c r="Q807" s="5"/>
      <c r="R807" s="5"/>
      <c r="S807" s="5"/>
      <c r="T807" s="5"/>
      <c r="U807" s="6"/>
    </row>
    <row r="808" spans="1:21">
      <c r="A808" s="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6"/>
      <c r="Q808" s="5"/>
      <c r="R808" s="5"/>
      <c r="S808" s="5"/>
      <c r="T808" s="5"/>
      <c r="U808" s="6"/>
    </row>
    <row r="809" spans="1:21">
      <c r="A809" s="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6"/>
      <c r="Q809" s="5"/>
      <c r="R809" s="5"/>
      <c r="S809" s="5"/>
      <c r="T809" s="5"/>
      <c r="U809" s="6"/>
    </row>
    <row r="810" spans="1:21">
      <c r="A810" s="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6"/>
      <c r="Q810" s="5"/>
      <c r="R810" s="5"/>
      <c r="S810" s="5"/>
      <c r="T810" s="5"/>
      <c r="U810" s="6"/>
    </row>
    <row r="811" spans="1:21">
      <c r="A811" s="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6"/>
      <c r="Q811" s="5"/>
      <c r="R811" s="5"/>
      <c r="S811" s="5"/>
      <c r="T811" s="5"/>
      <c r="U811" s="6"/>
    </row>
    <row r="812" spans="1:21">
      <c r="A812" s="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6"/>
      <c r="Q812" s="5"/>
      <c r="R812" s="5"/>
      <c r="S812" s="5"/>
      <c r="T812" s="5"/>
      <c r="U812" s="6"/>
    </row>
    <row r="813" spans="1:21">
      <c r="A813" s="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6"/>
      <c r="Q813" s="5"/>
      <c r="R813" s="5"/>
      <c r="S813" s="5"/>
      <c r="T813" s="5"/>
      <c r="U813" s="6"/>
    </row>
    <row r="814" spans="1:21">
      <c r="A814" s="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6"/>
      <c r="Q814" s="5"/>
      <c r="R814" s="5"/>
      <c r="S814" s="5"/>
      <c r="T814" s="5"/>
      <c r="U814" s="6"/>
    </row>
    <row r="815" spans="1:21">
      <c r="A815" s="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6"/>
      <c r="Q815" s="5"/>
      <c r="R815" s="5"/>
      <c r="S815" s="5"/>
      <c r="T815" s="5"/>
      <c r="U815" s="6"/>
    </row>
    <row r="816" spans="1:21">
      <c r="A816" s="3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6"/>
      <c r="Q816" s="5"/>
      <c r="R816" s="5"/>
      <c r="S816" s="5"/>
      <c r="T816" s="5"/>
      <c r="U816" s="6"/>
    </row>
    <row r="817" spans="1:21">
      <c r="A817" s="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6"/>
      <c r="Q817" s="5"/>
      <c r="R817" s="5"/>
      <c r="S817" s="5"/>
      <c r="T817" s="5"/>
      <c r="U817" s="6"/>
    </row>
    <row r="818" spans="1:21">
      <c r="A818" s="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6"/>
      <c r="Q818" s="5"/>
      <c r="R818" s="5"/>
      <c r="S818" s="5"/>
      <c r="T818" s="5"/>
      <c r="U818" s="6"/>
    </row>
    <row r="819" spans="1:21">
      <c r="A819" s="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6"/>
      <c r="Q819" s="5"/>
      <c r="R819" s="5"/>
      <c r="S819" s="5"/>
      <c r="T819" s="5"/>
      <c r="U819" s="6"/>
    </row>
    <row r="820" spans="1:21">
      <c r="A820" s="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6"/>
      <c r="Q820" s="5"/>
      <c r="R820" s="5"/>
      <c r="S820" s="5"/>
      <c r="T820" s="5"/>
      <c r="U820" s="6"/>
    </row>
    <row r="821" spans="1:21">
      <c r="A821" s="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6"/>
      <c r="Q821" s="5"/>
      <c r="R821" s="5"/>
      <c r="S821" s="5"/>
      <c r="T821" s="5"/>
      <c r="U821" s="6"/>
    </row>
    <row r="822" spans="1:21">
      <c r="A822" s="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6"/>
      <c r="Q822" s="5"/>
      <c r="R822" s="5"/>
      <c r="S822" s="5"/>
      <c r="T822" s="5"/>
      <c r="U822" s="6"/>
    </row>
    <row r="823" spans="1:21">
      <c r="A823" s="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6"/>
      <c r="Q823" s="5"/>
      <c r="R823" s="5"/>
      <c r="S823" s="5"/>
      <c r="T823" s="5"/>
      <c r="U823" s="6"/>
    </row>
    <row r="824" spans="1:21">
      <c r="A824" s="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6"/>
      <c r="Q824" s="5"/>
      <c r="R824" s="5"/>
      <c r="S824" s="5"/>
      <c r="T824" s="5"/>
      <c r="U824" s="6"/>
    </row>
    <row r="825" spans="1:21">
      <c r="A825" s="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6"/>
      <c r="Q825" s="5"/>
      <c r="R825" s="5"/>
      <c r="S825" s="5"/>
      <c r="T825" s="5"/>
      <c r="U825" s="6"/>
    </row>
    <row r="826" spans="1:21">
      <c r="A826" s="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6"/>
      <c r="Q826" s="5"/>
      <c r="R826" s="5"/>
      <c r="S826" s="5"/>
      <c r="T826" s="5"/>
      <c r="U826" s="6"/>
    </row>
    <row r="827" spans="1:21">
      <c r="A827" s="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6"/>
      <c r="Q827" s="5"/>
      <c r="R827" s="5"/>
      <c r="S827" s="5"/>
      <c r="T827" s="5"/>
      <c r="U827" s="6"/>
    </row>
    <row r="828" spans="1:21">
      <c r="A828" s="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6"/>
      <c r="Q828" s="5"/>
      <c r="R828" s="5"/>
      <c r="S828" s="5"/>
      <c r="T828" s="5"/>
      <c r="U828" s="6"/>
    </row>
    <row r="829" spans="1:21">
      <c r="A829" s="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6"/>
      <c r="Q829" s="5"/>
      <c r="R829" s="5"/>
      <c r="S829" s="5"/>
      <c r="T829" s="5"/>
      <c r="U829" s="6"/>
    </row>
    <row r="830" spans="1:21">
      <c r="A830" s="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6"/>
      <c r="Q830" s="5"/>
      <c r="R830" s="5"/>
      <c r="S830" s="5"/>
      <c r="T830" s="5"/>
      <c r="U830" s="6"/>
    </row>
    <row r="831" spans="1:21">
      <c r="A831" s="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6"/>
      <c r="Q831" s="5"/>
      <c r="R831" s="5"/>
      <c r="S831" s="5"/>
      <c r="T831" s="5"/>
      <c r="U831" s="6"/>
    </row>
    <row r="832" spans="1:21">
      <c r="A832" s="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6"/>
      <c r="Q832" s="5"/>
      <c r="R832" s="5"/>
      <c r="S832" s="5"/>
      <c r="T832" s="5"/>
      <c r="U832" s="6"/>
    </row>
    <row r="833" spans="1:21">
      <c r="A833" s="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6"/>
      <c r="Q833" s="5"/>
      <c r="R833" s="5"/>
      <c r="S833" s="5"/>
      <c r="T833" s="5"/>
      <c r="U833" s="6"/>
    </row>
    <row r="834" spans="1:21">
      <c r="A834" s="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6"/>
      <c r="Q834" s="5"/>
      <c r="R834" s="5"/>
      <c r="S834" s="5"/>
      <c r="T834" s="5"/>
      <c r="U834" s="6"/>
    </row>
    <row r="835" spans="1:21">
      <c r="A835" s="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6"/>
      <c r="Q835" s="5"/>
      <c r="R835" s="5"/>
      <c r="S835" s="5"/>
      <c r="T835" s="5"/>
      <c r="U835" s="6"/>
    </row>
    <row r="836" spans="1:21">
      <c r="A836" s="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6"/>
      <c r="Q836" s="5"/>
      <c r="R836" s="5"/>
      <c r="S836" s="5"/>
      <c r="T836" s="5"/>
      <c r="U836" s="6"/>
    </row>
    <row r="837" spans="1:21">
      <c r="A837" s="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6"/>
      <c r="Q837" s="5"/>
      <c r="R837" s="5"/>
      <c r="S837" s="5"/>
      <c r="T837" s="5"/>
      <c r="U837" s="6"/>
    </row>
    <row r="838" spans="1:21">
      <c r="A838" s="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6"/>
      <c r="Q838" s="5"/>
      <c r="R838" s="5"/>
      <c r="S838" s="5"/>
      <c r="T838" s="5"/>
      <c r="U838" s="6"/>
    </row>
    <row r="839" spans="1:21">
      <c r="A839" s="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6"/>
      <c r="Q839" s="5"/>
      <c r="R839" s="5"/>
      <c r="S839" s="5"/>
      <c r="T839" s="5"/>
      <c r="U839" s="6"/>
    </row>
    <row r="840" spans="1:21">
      <c r="A840" s="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6"/>
      <c r="Q840" s="5"/>
      <c r="R840" s="5"/>
      <c r="S840" s="5"/>
      <c r="T840" s="5"/>
      <c r="U840" s="6"/>
    </row>
    <row r="841" spans="1:21">
      <c r="A841" s="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6"/>
      <c r="Q841" s="5"/>
      <c r="R841" s="5"/>
      <c r="S841" s="5"/>
      <c r="T841" s="5"/>
      <c r="U841" s="6"/>
    </row>
    <row r="842" spans="1:21">
      <c r="A842" s="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6"/>
      <c r="Q842" s="5"/>
      <c r="R842" s="5"/>
      <c r="S842" s="5"/>
      <c r="T842" s="5"/>
      <c r="U842" s="6"/>
    </row>
    <row r="843" spans="1:21">
      <c r="A843" s="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6"/>
      <c r="Q843" s="5"/>
      <c r="R843" s="5"/>
      <c r="S843" s="5"/>
      <c r="T843" s="5"/>
      <c r="U843" s="6"/>
    </row>
    <row r="844" spans="1:21">
      <c r="A844" s="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6"/>
      <c r="Q844" s="5"/>
      <c r="R844" s="5"/>
      <c r="S844" s="5"/>
      <c r="T844" s="5"/>
      <c r="U844" s="6"/>
    </row>
    <row r="845" spans="1:21">
      <c r="A845" s="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6"/>
      <c r="Q845" s="5"/>
      <c r="R845" s="5"/>
      <c r="S845" s="5"/>
      <c r="T845" s="5"/>
      <c r="U845" s="6"/>
    </row>
    <row r="846" spans="1:21">
      <c r="A846" s="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6"/>
      <c r="Q846" s="5"/>
      <c r="R846" s="5"/>
      <c r="S846" s="5"/>
      <c r="T846" s="5"/>
      <c r="U846" s="6"/>
    </row>
    <row r="847" spans="1:21">
      <c r="A847" s="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6"/>
      <c r="Q847" s="5"/>
      <c r="R847" s="5"/>
      <c r="S847" s="5"/>
      <c r="T847" s="5"/>
      <c r="U847" s="6"/>
    </row>
    <row r="848" spans="1:21">
      <c r="A848" s="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6"/>
      <c r="Q848" s="5"/>
      <c r="R848" s="5"/>
      <c r="S848" s="5"/>
      <c r="T848" s="5"/>
      <c r="U848" s="6"/>
    </row>
    <row r="849" spans="1:21">
      <c r="A849" s="3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6"/>
      <c r="Q849" s="5"/>
      <c r="R849" s="5"/>
      <c r="S849" s="5"/>
      <c r="T849" s="5"/>
      <c r="U849" s="6"/>
    </row>
    <row r="850" spans="1:21">
      <c r="A850" s="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6"/>
      <c r="Q850" s="5"/>
      <c r="R850" s="5"/>
      <c r="S850" s="5"/>
      <c r="T850" s="5"/>
      <c r="U850" s="6"/>
    </row>
    <row r="851" spans="1:21">
      <c r="A851" s="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6"/>
      <c r="Q851" s="5"/>
      <c r="R851" s="5"/>
      <c r="S851" s="5"/>
      <c r="T851" s="5"/>
      <c r="U851" s="6"/>
    </row>
    <row r="852" spans="1:21">
      <c r="A852" s="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6"/>
      <c r="Q852" s="5"/>
      <c r="R852" s="5"/>
      <c r="S852" s="5"/>
      <c r="T852" s="5"/>
      <c r="U852" s="6"/>
    </row>
    <row r="853" spans="1:21">
      <c r="A853" s="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6"/>
      <c r="Q853" s="5"/>
      <c r="R853" s="5"/>
      <c r="S853" s="5"/>
      <c r="T853" s="5"/>
      <c r="U853" s="6"/>
    </row>
    <row r="854" spans="1:21">
      <c r="A854" s="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6"/>
      <c r="Q854" s="5"/>
      <c r="R854" s="5"/>
      <c r="S854" s="5"/>
      <c r="T854" s="5"/>
      <c r="U854" s="6"/>
    </row>
    <row r="855" spans="1:21">
      <c r="A855" s="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6"/>
      <c r="Q855" s="5"/>
      <c r="R855" s="5"/>
      <c r="S855" s="5"/>
      <c r="T855" s="5"/>
      <c r="U855" s="6"/>
    </row>
    <row r="856" spans="1:21">
      <c r="A856" s="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6"/>
      <c r="Q856" s="5"/>
      <c r="R856" s="5"/>
      <c r="S856" s="5"/>
      <c r="T856" s="5"/>
      <c r="U856" s="6"/>
    </row>
    <row r="857" spans="1:21">
      <c r="A857" s="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6"/>
      <c r="Q857" s="5"/>
      <c r="R857" s="5"/>
      <c r="S857" s="5"/>
      <c r="T857" s="5"/>
      <c r="U857" s="6"/>
    </row>
    <row r="858" spans="1:21">
      <c r="A858" s="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6"/>
      <c r="Q858" s="5"/>
      <c r="R858" s="5"/>
      <c r="S858" s="5"/>
      <c r="T858" s="5"/>
      <c r="U858" s="6"/>
    </row>
    <row r="859" spans="1:21">
      <c r="A859" s="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6"/>
      <c r="Q859" s="5"/>
      <c r="R859" s="5"/>
      <c r="S859" s="5"/>
      <c r="T859" s="5"/>
      <c r="U859" s="6"/>
    </row>
    <row r="860" spans="1:21">
      <c r="A860" s="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6"/>
      <c r="Q860" s="5"/>
      <c r="R860" s="5"/>
      <c r="S860" s="5"/>
      <c r="T860" s="5"/>
      <c r="U860" s="6"/>
    </row>
    <row r="861" spans="1:21">
      <c r="A861" s="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6"/>
      <c r="Q861" s="5"/>
      <c r="R861" s="5"/>
      <c r="S861" s="5"/>
      <c r="T861" s="5"/>
      <c r="U861" s="6"/>
    </row>
    <row r="862" spans="1:21">
      <c r="A862" s="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6"/>
      <c r="Q862" s="5"/>
      <c r="R862" s="5"/>
      <c r="S862" s="5"/>
      <c r="T862" s="5"/>
      <c r="U862" s="6"/>
    </row>
    <row r="863" spans="1:21">
      <c r="A863" s="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6"/>
      <c r="Q863" s="5"/>
      <c r="R863" s="5"/>
      <c r="S863" s="5"/>
      <c r="T863" s="5"/>
      <c r="U863" s="6"/>
    </row>
    <row r="864" spans="1:21">
      <c r="A864" s="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6"/>
      <c r="Q864" s="5"/>
      <c r="R864" s="5"/>
      <c r="S864" s="5"/>
      <c r="T864" s="5"/>
      <c r="U864" s="6"/>
    </row>
    <row r="865" spans="1:21">
      <c r="A865" s="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6"/>
      <c r="Q865" s="5"/>
      <c r="R865" s="5"/>
      <c r="S865" s="5"/>
      <c r="T865" s="5"/>
      <c r="U865" s="6"/>
    </row>
    <row r="866" spans="1:21">
      <c r="A866" s="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6"/>
      <c r="Q866" s="5"/>
      <c r="R866" s="5"/>
      <c r="S866" s="5"/>
      <c r="T866" s="5"/>
      <c r="U866" s="6"/>
    </row>
    <row r="867" spans="1:21">
      <c r="A867" s="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6"/>
      <c r="Q867" s="5"/>
      <c r="R867" s="5"/>
      <c r="S867" s="5"/>
      <c r="T867" s="5"/>
      <c r="U867" s="6"/>
    </row>
    <row r="868" spans="1:21">
      <c r="A868" s="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6"/>
      <c r="Q868" s="5"/>
      <c r="R868" s="5"/>
      <c r="S868" s="5"/>
      <c r="T868" s="5"/>
      <c r="U868" s="6"/>
    </row>
    <row r="869" spans="1:21">
      <c r="A869" s="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6"/>
      <c r="Q869" s="5"/>
      <c r="R869" s="5"/>
      <c r="S869" s="5"/>
      <c r="T869" s="5"/>
      <c r="U869" s="6"/>
    </row>
    <row r="870" spans="1:21">
      <c r="A870" s="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6"/>
      <c r="Q870" s="5"/>
      <c r="R870" s="5"/>
      <c r="S870" s="5"/>
      <c r="T870" s="5"/>
      <c r="U870" s="6"/>
    </row>
    <row r="871" spans="1:21">
      <c r="A871" s="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6"/>
      <c r="Q871" s="5"/>
      <c r="R871" s="5"/>
      <c r="S871" s="5"/>
      <c r="T871" s="5"/>
      <c r="U871" s="6"/>
    </row>
    <row r="872" spans="1:21">
      <c r="A872" s="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6"/>
      <c r="Q872" s="5"/>
      <c r="R872" s="5"/>
      <c r="S872" s="5"/>
      <c r="T872" s="5"/>
      <c r="U872" s="6"/>
    </row>
    <row r="873" spans="1:21">
      <c r="A873" s="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6"/>
      <c r="Q873" s="5"/>
      <c r="R873" s="5"/>
      <c r="S873" s="5"/>
      <c r="T873" s="5"/>
      <c r="U873" s="6"/>
    </row>
    <row r="874" spans="1:21">
      <c r="A874" s="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6"/>
      <c r="Q874" s="5"/>
      <c r="R874" s="5"/>
      <c r="S874" s="5"/>
      <c r="T874" s="5"/>
      <c r="U874" s="6"/>
    </row>
    <row r="875" spans="1:21">
      <c r="A875" s="3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6"/>
      <c r="Q875" s="5"/>
      <c r="R875" s="5"/>
      <c r="S875" s="5"/>
      <c r="T875" s="5"/>
      <c r="U875" s="6"/>
    </row>
    <row r="876" spans="1:21">
      <c r="A876" s="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6"/>
      <c r="Q876" s="5"/>
      <c r="R876" s="5"/>
      <c r="S876" s="5"/>
      <c r="T876" s="5"/>
      <c r="U876" s="6"/>
    </row>
    <row r="877" spans="1:21">
      <c r="A877" s="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6"/>
      <c r="Q877" s="5"/>
      <c r="R877" s="5"/>
      <c r="S877" s="5"/>
      <c r="T877" s="5"/>
      <c r="U877" s="6"/>
    </row>
    <row r="878" spans="1:21">
      <c r="A878" s="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6"/>
      <c r="Q878" s="5"/>
      <c r="R878" s="5"/>
      <c r="S878" s="5"/>
      <c r="T878" s="5"/>
      <c r="U878" s="6"/>
    </row>
    <row r="879" spans="1:21">
      <c r="A879" s="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6"/>
      <c r="Q879" s="5"/>
      <c r="R879" s="5"/>
      <c r="S879" s="5"/>
      <c r="T879" s="5"/>
      <c r="U879" s="6"/>
    </row>
    <row r="880" spans="1:21">
      <c r="A880" s="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6"/>
      <c r="Q880" s="5"/>
      <c r="R880" s="5"/>
      <c r="S880" s="5"/>
      <c r="T880" s="5"/>
      <c r="U880" s="6"/>
    </row>
    <row r="881" spans="1:21">
      <c r="A881" s="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6"/>
      <c r="Q881" s="5"/>
      <c r="R881" s="5"/>
      <c r="S881" s="5"/>
      <c r="T881" s="5"/>
      <c r="U881" s="6"/>
    </row>
    <row r="882" spans="1:21">
      <c r="A882" s="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6"/>
      <c r="Q882" s="5"/>
      <c r="R882" s="5"/>
      <c r="S882" s="5"/>
      <c r="T882" s="5"/>
      <c r="U882" s="6"/>
    </row>
    <row r="883" spans="1:21">
      <c r="A883" s="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6"/>
      <c r="Q883" s="5"/>
      <c r="R883" s="5"/>
      <c r="S883" s="5"/>
      <c r="T883" s="5"/>
      <c r="U883" s="6"/>
    </row>
    <row r="884" spans="1:21">
      <c r="A884" s="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6"/>
      <c r="Q884" s="5"/>
      <c r="R884" s="5"/>
      <c r="S884" s="5"/>
      <c r="T884" s="5"/>
      <c r="U884" s="6"/>
    </row>
    <row r="885" spans="1:21">
      <c r="A885" s="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6"/>
      <c r="Q885" s="5"/>
      <c r="R885" s="5"/>
      <c r="S885" s="5"/>
      <c r="T885" s="5"/>
      <c r="U885" s="6"/>
    </row>
    <row r="886" spans="1:21">
      <c r="A886" s="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6"/>
      <c r="Q886" s="5"/>
      <c r="R886" s="5"/>
      <c r="S886" s="5"/>
      <c r="T886" s="5"/>
      <c r="U886" s="6"/>
    </row>
    <row r="887" spans="1:21">
      <c r="A887" s="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6"/>
      <c r="Q887" s="5"/>
      <c r="R887" s="5"/>
      <c r="S887" s="5"/>
      <c r="T887" s="5"/>
      <c r="U887" s="6"/>
    </row>
    <row r="888" spans="1:21">
      <c r="A888" s="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6"/>
      <c r="Q888" s="5"/>
      <c r="R888" s="5"/>
      <c r="S888" s="5"/>
      <c r="T888" s="5"/>
      <c r="U888" s="6"/>
    </row>
    <row r="889" spans="1:21">
      <c r="A889" s="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6"/>
      <c r="Q889" s="5"/>
      <c r="R889" s="5"/>
      <c r="S889" s="5"/>
      <c r="T889" s="5"/>
      <c r="U889" s="6"/>
    </row>
    <row r="890" spans="1:21">
      <c r="A890" s="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6"/>
      <c r="Q890" s="5"/>
      <c r="R890" s="5"/>
      <c r="S890" s="5"/>
      <c r="T890" s="5"/>
      <c r="U890" s="6"/>
    </row>
    <row r="891" spans="1:21">
      <c r="A891" s="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6"/>
      <c r="Q891" s="5"/>
      <c r="R891" s="5"/>
      <c r="S891" s="5"/>
      <c r="T891" s="5"/>
      <c r="U891" s="6"/>
    </row>
    <row r="892" spans="1:21">
      <c r="A892" s="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6"/>
      <c r="Q892" s="5"/>
      <c r="R892" s="5"/>
      <c r="S892" s="5"/>
      <c r="T892" s="5"/>
      <c r="U892" s="6"/>
    </row>
    <row r="893" spans="1:21">
      <c r="A893" s="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6"/>
      <c r="Q893" s="5"/>
      <c r="R893" s="5"/>
      <c r="S893" s="5"/>
      <c r="T893" s="5"/>
      <c r="U893" s="6"/>
    </row>
    <row r="894" spans="1:21">
      <c r="A894" s="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6"/>
      <c r="Q894" s="5"/>
      <c r="R894" s="5"/>
      <c r="S894" s="5"/>
      <c r="T894" s="5"/>
      <c r="U894" s="6"/>
    </row>
    <row r="895" spans="1:21">
      <c r="A895" s="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6"/>
      <c r="Q895" s="5"/>
      <c r="R895" s="5"/>
      <c r="S895" s="5"/>
      <c r="T895" s="5"/>
      <c r="U895" s="6"/>
    </row>
    <row r="896" spans="1:21">
      <c r="A896" s="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6"/>
      <c r="Q896" s="5"/>
      <c r="R896" s="5"/>
      <c r="S896" s="5"/>
      <c r="T896" s="5"/>
      <c r="U896" s="6"/>
    </row>
    <row r="897" spans="1:21">
      <c r="A897" s="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6"/>
      <c r="Q897" s="5"/>
      <c r="R897" s="5"/>
      <c r="S897" s="5"/>
      <c r="T897" s="5"/>
      <c r="U897" s="6"/>
    </row>
    <row r="898" spans="1:21">
      <c r="A898" s="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6"/>
      <c r="Q898" s="5"/>
      <c r="R898" s="5"/>
      <c r="S898" s="5"/>
      <c r="T898" s="5"/>
      <c r="U898" s="6"/>
    </row>
    <row r="899" spans="1:21">
      <c r="A899" s="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6"/>
      <c r="Q899" s="5"/>
      <c r="R899" s="5"/>
      <c r="S899" s="5"/>
      <c r="T899" s="5"/>
      <c r="U899" s="6"/>
    </row>
    <row r="900" spans="1:21">
      <c r="A900" s="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6"/>
      <c r="Q900" s="5"/>
      <c r="R900" s="5"/>
      <c r="S900" s="5"/>
      <c r="T900" s="5"/>
      <c r="U900" s="6"/>
    </row>
    <row r="901" spans="1:21">
      <c r="A901" s="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6"/>
      <c r="Q901" s="5"/>
      <c r="R901" s="5"/>
      <c r="S901" s="5"/>
      <c r="T901" s="5"/>
      <c r="U901" s="6"/>
    </row>
    <row r="902" spans="1:21">
      <c r="A902" s="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6"/>
      <c r="Q902" s="5"/>
      <c r="R902" s="5"/>
      <c r="S902" s="5"/>
      <c r="T902" s="5"/>
      <c r="U902" s="6"/>
    </row>
    <row r="903" spans="1:21">
      <c r="A903" s="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6"/>
      <c r="Q903" s="5"/>
      <c r="R903" s="5"/>
      <c r="S903" s="5"/>
      <c r="T903" s="5"/>
      <c r="U903" s="6"/>
    </row>
    <row r="904" spans="1:21">
      <c r="A904" s="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6"/>
      <c r="Q904" s="5"/>
      <c r="R904" s="5"/>
      <c r="S904" s="5"/>
      <c r="T904" s="5"/>
      <c r="U904" s="6"/>
    </row>
    <row r="905" spans="1:21">
      <c r="A905" s="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6"/>
      <c r="Q905" s="5"/>
      <c r="R905" s="5"/>
      <c r="S905" s="5"/>
      <c r="T905" s="5"/>
      <c r="U905" s="6"/>
    </row>
    <row r="906" spans="1:21">
      <c r="A906" s="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6"/>
      <c r="Q906" s="5"/>
      <c r="R906" s="5"/>
      <c r="S906" s="5"/>
      <c r="T906" s="5"/>
      <c r="U906" s="6"/>
    </row>
    <row r="907" spans="1:21">
      <c r="A907" s="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6"/>
      <c r="Q907" s="5"/>
      <c r="R907" s="5"/>
      <c r="S907" s="5"/>
      <c r="T907" s="5"/>
      <c r="U907" s="6"/>
    </row>
    <row r="908" spans="1:21">
      <c r="A908" s="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6"/>
      <c r="Q908" s="5"/>
      <c r="R908" s="5"/>
      <c r="S908" s="5"/>
      <c r="T908" s="5"/>
      <c r="U908" s="6"/>
    </row>
    <row r="909" spans="1:21">
      <c r="A909" s="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6"/>
      <c r="Q909" s="5"/>
      <c r="R909" s="5"/>
      <c r="S909" s="5"/>
      <c r="T909" s="5"/>
      <c r="U909" s="6"/>
    </row>
    <row r="910" spans="1:21">
      <c r="A910" s="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6"/>
      <c r="Q910" s="5"/>
      <c r="R910" s="5"/>
      <c r="S910" s="5"/>
      <c r="T910" s="5"/>
      <c r="U910" s="6"/>
    </row>
    <row r="911" spans="1:21">
      <c r="A911" s="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6"/>
      <c r="Q911" s="5"/>
      <c r="R911" s="5"/>
      <c r="S911" s="5"/>
      <c r="T911" s="5"/>
      <c r="U911" s="6"/>
    </row>
    <row r="912" spans="1:21">
      <c r="A912" s="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6"/>
      <c r="Q912" s="5"/>
      <c r="R912" s="5"/>
      <c r="S912" s="5"/>
      <c r="T912" s="5"/>
      <c r="U912" s="6"/>
    </row>
    <row r="913" spans="1:21">
      <c r="A913" s="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6"/>
      <c r="Q913" s="5"/>
      <c r="R913" s="5"/>
      <c r="S913" s="5"/>
      <c r="T913" s="5"/>
      <c r="U913" s="6"/>
    </row>
    <row r="914" spans="1:21">
      <c r="A914" s="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6"/>
      <c r="Q914" s="5"/>
      <c r="R914" s="5"/>
      <c r="S914" s="5"/>
      <c r="T914" s="5"/>
      <c r="U914" s="6"/>
    </row>
    <row r="915" spans="1:21">
      <c r="A915" s="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6"/>
      <c r="Q915" s="5"/>
      <c r="R915" s="5"/>
      <c r="S915" s="5"/>
      <c r="T915" s="5"/>
      <c r="U915" s="6"/>
    </row>
    <row r="916" spans="1:21">
      <c r="A916" s="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6"/>
      <c r="Q916" s="5"/>
      <c r="R916" s="5"/>
      <c r="S916" s="5"/>
      <c r="T916" s="5"/>
      <c r="U916" s="6"/>
    </row>
    <row r="917" spans="1:21">
      <c r="A917" s="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6"/>
      <c r="Q917" s="5"/>
      <c r="R917" s="5"/>
      <c r="S917" s="5"/>
      <c r="T917" s="5"/>
      <c r="U917" s="6"/>
    </row>
    <row r="918" spans="1:21">
      <c r="A918" s="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6"/>
      <c r="Q918" s="5"/>
      <c r="R918" s="5"/>
      <c r="S918" s="5"/>
      <c r="T918" s="5"/>
      <c r="U918" s="6"/>
    </row>
    <row r="919" spans="1:21">
      <c r="A919" s="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6"/>
      <c r="Q919" s="5"/>
      <c r="R919" s="5"/>
      <c r="S919" s="5"/>
      <c r="T919" s="5"/>
      <c r="U919" s="6"/>
    </row>
    <row r="920" spans="1:21">
      <c r="A920" s="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6"/>
      <c r="Q920" s="5"/>
      <c r="R920" s="5"/>
      <c r="S920" s="5"/>
      <c r="T920" s="5"/>
      <c r="U920" s="6"/>
    </row>
    <row r="921" spans="1:21">
      <c r="A921" s="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6"/>
      <c r="Q921" s="5"/>
      <c r="R921" s="5"/>
      <c r="S921" s="5"/>
      <c r="T921" s="5"/>
      <c r="U921" s="6"/>
    </row>
    <row r="922" spans="1:21">
      <c r="A922" s="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6"/>
      <c r="Q922" s="5"/>
      <c r="R922" s="5"/>
      <c r="S922" s="5"/>
      <c r="T922" s="5"/>
      <c r="U922" s="6"/>
    </row>
    <row r="923" spans="1:21">
      <c r="A923" s="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6"/>
      <c r="Q923" s="5"/>
      <c r="R923" s="5"/>
      <c r="S923" s="5"/>
      <c r="T923" s="5"/>
      <c r="U923" s="6"/>
    </row>
    <row r="924" spans="1:21">
      <c r="A924" s="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6"/>
      <c r="Q924" s="5"/>
      <c r="R924" s="5"/>
      <c r="S924" s="5"/>
      <c r="T924" s="5"/>
      <c r="U924" s="6"/>
    </row>
    <row r="925" spans="1:21">
      <c r="A925" s="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6"/>
      <c r="Q925" s="5"/>
      <c r="R925" s="5"/>
      <c r="S925" s="5"/>
      <c r="T925" s="5"/>
      <c r="U925" s="6"/>
    </row>
    <row r="926" spans="1:21">
      <c r="A926" s="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6"/>
      <c r="Q926" s="5"/>
      <c r="R926" s="5"/>
      <c r="S926" s="5"/>
      <c r="T926" s="5"/>
      <c r="U926" s="6"/>
    </row>
    <row r="927" spans="1:21">
      <c r="A927" s="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6"/>
      <c r="Q927" s="5"/>
      <c r="R927" s="5"/>
      <c r="S927" s="5"/>
      <c r="T927" s="5"/>
      <c r="U927" s="6"/>
    </row>
    <row r="928" spans="1:21">
      <c r="A928" s="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6"/>
      <c r="Q928" s="5"/>
      <c r="R928" s="5"/>
      <c r="S928" s="5"/>
      <c r="T928" s="5"/>
      <c r="U928" s="6"/>
    </row>
    <row r="929" spans="1:21">
      <c r="A929" s="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6"/>
      <c r="Q929" s="5"/>
      <c r="R929" s="5"/>
      <c r="S929" s="5"/>
      <c r="T929" s="5"/>
      <c r="U929" s="6"/>
    </row>
    <row r="930" spans="1:21">
      <c r="A930" s="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6"/>
      <c r="Q930" s="5"/>
      <c r="R930" s="5"/>
      <c r="S930" s="5"/>
      <c r="T930" s="5"/>
      <c r="U930" s="6"/>
    </row>
    <row r="931" spans="1:21">
      <c r="A931" s="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6"/>
      <c r="Q931" s="5"/>
      <c r="R931" s="5"/>
      <c r="S931" s="5"/>
      <c r="T931" s="5"/>
      <c r="U931" s="6"/>
    </row>
    <row r="932" spans="1:21">
      <c r="A932" s="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6"/>
      <c r="Q932" s="5"/>
      <c r="R932" s="5"/>
      <c r="S932" s="5"/>
      <c r="T932" s="5"/>
      <c r="U932" s="6"/>
    </row>
    <row r="933" spans="1:21">
      <c r="A933" s="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6"/>
      <c r="Q933" s="5"/>
      <c r="R933" s="5"/>
      <c r="S933" s="5"/>
      <c r="T933" s="5"/>
      <c r="U933" s="6"/>
    </row>
    <row r="934" spans="1:21">
      <c r="A934" s="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6"/>
      <c r="Q934" s="5"/>
      <c r="R934" s="5"/>
      <c r="S934" s="5"/>
      <c r="T934" s="5"/>
      <c r="U934" s="6"/>
    </row>
    <row r="935" spans="1:21">
      <c r="A935" s="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6"/>
      <c r="Q935" s="5"/>
      <c r="R935" s="5"/>
      <c r="S935" s="5"/>
      <c r="T935" s="5"/>
      <c r="U935" s="6"/>
    </row>
    <row r="936" spans="1:21">
      <c r="A936" s="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6"/>
      <c r="Q936" s="5"/>
      <c r="R936" s="5"/>
      <c r="S936" s="5"/>
      <c r="T936" s="5"/>
      <c r="U936" s="6"/>
    </row>
    <row r="937" spans="1:21">
      <c r="A937" s="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6"/>
      <c r="Q937" s="5"/>
      <c r="R937" s="5"/>
      <c r="S937" s="5"/>
      <c r="T937" s="5"/>
      <c r="U937" s="6"/>
    </row>
    <row r="938" spans="1:21">
      <c r="A938" s="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6"/>
      <c r="Q938" s="5"/>
      <c r="R938" s="5"/>
      <c r="S938" s="5"/>
      <c r="T938" s="5"/>
      <c r="U938" s="6"/>
    </row>
    <row r="939" spans="1:21">
      <c r="A939" s="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6"/>
      <c r="Q939" s="5"/>
      <c r="R939" s="5"/>
      <c r="S939" s="5"/>
      <c r="T939" s="5"/>
      <c r="U939" s="6"/>
    </row>
    <row r="940" spans="1:21">
      <c r="A940" s="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6"/>
      <c r="Q940" s="5"/>
      <c r="R940" s="5"/>
      <c r="S940" s="5"/>
      <c r="T940" s="5"/>
      <c r="U940" s="6"/>
    </row>
    <row r="941" spans="1:21">
      <c r="A941" s="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6"/>
      <c r="Q941" s="5"/>
      <c r="R941" s="5"/>
      <c r="S941" s="5"/>
      <c r="T941" s="5"/>
      <c r="U941" s="6"/>
    </row>
    <row r="942" spans="1:21">
      <c r="A942" s="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6"/>
      <c r="Q942" s="5"/>
      <c r="R942" s="5"/>
      <c r="S942" s="5"/>
      <c r="T942" s="5"/>
      <c r="U942" s="6"/>
    </row>
    <row r="943" spans="1:21">
      <c r="A943" s="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6"/>
      <c r="Q943" s="5"/>
      <c r="R943" s="5"/>
      <c r="S943" s="5"/>
      <c r="T943" s="5"/>
      <c r="U943" s="6"/>
    </row>
    <row r="944" spans="1:21">
      <c r="A944" s="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6"/>
      <c r="Q944" s="5"/>
      <c r="R944" s="5"/>
      <c r="S944" s="5"/>
      <c r="T944" s="5"/>
      <c r="U944" s="6"/>
    </row>
    <row r="945" spans="1:21">
      <c r="A945" s="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6"/>
      <c r="Q945" s="5"/>
      <c r="R945" s="5"/>
      <c r="S945" s="5"/>
      <c r="T945" s="5"/>
      <c r="U945" s="6"/>
    </row>
    <row r="946" spans="1:21">
      <c r="A946" s="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6"/>
      <c r="Q946" s="5"/>
      <c r="R946" s="5"/>
      <c r="S946" s="5"/>
      <c r="T946" s="5"/>
      <c r="U946" s="6"/>
    </row>
    <row r="947" spans="1:21">
      <c r="A947" s="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6"/>
      <c r="Q947" s="5"/>
      <c r="R947" s="5"/>
      <c r="S947" s="5"/>
      <c r="T947" s="5"/>
      <c r="U947" s="6"/>
    </row>
    <row r="948" spans="1:21">
      <c r="A948" s="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6"/>
      <c r="Q948" s="5"/>
      <c r="R948" s="5"/>
      <c r="S948" s="5"/>
      <c r="T948" s="5"/>
      <c r="U948" s="6"/>
    </row>
    <row r="949" spans="1:21">
      <c r="A949" s="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6"/>
      <c r="Q949" s="5"/>
      <c r="R949" s="5"/>
      <c r="S949" s="5"/>
      <c r="T949" s="5"/>
      <c r="U949" s="6"/>
    </row>
    <row r="950" spans="1:21">
      <c r="A950" s="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6"/>
      <c r="Q950" s="5"/>
      <c r="R950" s="5"/>
      <c r="S950" s="5"/>
      <c r="T950" s="5"/>
      <c r="U950" s="6"/>
    </row>
    <row r="951" spans="1:21">
      <c r="A951" s="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6"/>
      <c r="Q951" s="5"/>
      <c r="R951" s="5"/>
      <c r="S951" s="5"/>
      <c r="T951" s="5"/>
      <c r="U951" s="6"/>
    </row>
    <row r="952" spans="1:21">
      <c r="A952" s="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6"/>
      <c r="Q952" s="5"/>
      <c r="R952" s="5"/>
      <c r="S952" s="5"/>
      <c r="T952" s="5"/>
      <c r="U952" s="6"/>
    </row>
    <row r="953" spans="1:21">
      <c r="A953" s="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6"/>
      <c r="Q953" s="5"/>
      <c r="R953" s="5"/>
      <c r="S953" s="5"/>
      <c r="T953" s="5"/>
      <c r="U953" s="6"/>
    </row>
    <row r="954" spans="1:21">
      <c r="A954" s="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6"/>
      <c r="Q954" s="5"/>
      <c r="R954" s="5"/>
      <c r="S954" s="5"/>
      <c r="T954" s="5"/>
      <c r="U954" s="6"/>
    </row>
    <row r="955" spans="1:21">
      <c r="A955" s="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6"/>
      <c r="Q955" s="5"/>
      <c r="R955" s="5"/>
      <c r="S955" s="5"/>
      <c r="T955" s="5"/>
      <c r="U955" s="6"/>
    </row>
    <row r="956" spans="1:21">
      <c r="A956" s="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6"/>
      <c r="Q956" s="5"/>
      <c r="R956" s="5"/>
      <c r="S956" s="5"/>
      <c r="T956" s="5"/>
      <c r="U956" s="6"/>
    </row>
    <row r="957" spans="1:21">
      <c r="A957" s="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6"/>
      <c r="Q957" s="5"/>
      <c r="R957" s="5"/>
      <c r="S957" s="5"/>
      <c r="T957" s="5"/>
      <c r="U957" s="6"/>
    </row>
    <row r="958" spans="1:21">
      <c r="A958" s="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6"/>
      <c r="Q958" s="5"/>
      <c r="R958" s="5"/>
      <c r="S958" s="5"/>
      <c r="T958" s="5"/>
      <c r="U958" s="6"/>
    </row>
    <row r="959" spans="1:21">
      <c r="A959" s="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6"/>
      <c r="Q959" s="5"/>
      <c r="R959" s="5"/>
      <c r="S959" s="5"/>
      <c r="T959" s="5"/>
      <c r="U959" s="6"/>
    </row>
    <row r="960" spans="1:21">
      <c r="A960" s="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6"/>
      <c r="Q960" s="5"/>
      <c r="R960" s="5"/>
      <c r="S960" s="5"/>
      <c r="T960" s="5"/>
      <c r="U960" s="6"/>
    </row>
    <row r="961" spans="1:21">
      <c r="A961" s="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6"/>
      <c r="Q961" s="5"/>
      <c r="R961" s="5"/>
      <c r="S961" s="5"/>
      <c r="T961" s="5"/>
      <c r="U961" s="6"/>
    </row>
    <row r="962" spans="1:21">
      <c r="A962" s="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6"/>
      <c r="Q962" s="5"/>
      <c r="R962" s="5"/>
      <c r="S962" s="5"/>
      <c r="T962" s="5"/>
      <c r="U962" s="6"/>
    </row>
    <row r="963" spans="1:21">
      <c r="A963" s="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6"/>
      <c r="Q963" s="5"/>
      <c r="R963" s="5"/>
      <c r="S963" s="5"/>
      <c r="T963" s="5"/>
      <c r="U963" s="6"/>
    </row>
    <row r="964" spans="1:21">
      <c r="A964" s="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6"/>
      <c r="Q964" s="5"/>
      <c r="R964" s="5"/>
      <c r="S964" s="5"/>
      <c r="T964" s="5"/>
      <c r="U964" s="6"/>
    </row>
    <row r="965" spans="1:21">
      <c r="A965" s="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6"/>
      <c r="Q965" s="5"/>
      <c r="R965" s="5"/>
      <c r="S965" s="5"/>
      <c r="T965" s="5"/>
      <c r="U965" s="6"/>
    </row>
    <row r="966" spans="1:21">
      <c r="A966" s="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6"/>
      <c r="Q966" s="5"/>
      <c r="R966" s="5"/>
      <c r="S966" s="5"/>
      <c r="T966" s="5"/>
      <c r="U966" s="6"/>
    </row>
    <row r="967" spans="1:21">
      <c r="A967" s="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6"/>
      <c r="Q967" s="5"/>
      <c r="R967" s="5"/>
      <c r="S967" s="5"/>
      <c r="T967" s="5"/>
      <c r="U967" s="6"/>
    </row>
    <row r="968" spans="1:21">
      <c r="A968" s="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6"/>
      <c r="Q968" s="5"/>
      <c r="R968" s="5"/>
      <c r="S968" s="5"/>
      <c r="T968" s="5"/>
      <c r="U968" s="6"/>
    </row>
    <row r="969" spans="1:21">
      <c r="A969" s="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6"/>
      <c r="Q969" s="5"/>
      <c r="R969" s="5"/>
      <c r="S969" s="5"/>
      <c r="T969" s="5"/>
      <c r="U969" s="6"/>
    </row>
    <row r="970" spans="1:21">
      <c r="A970" s="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6"/>
      <c r="Q970" s="5"/>
      <c r="R970" s="5"/>
      <c r="S970" s="5"/>
      <c r="T970" s="5"/>
      <c r="U970" s="6"/>
    </row>
    <row r="971" spans="1:21">
      <c r="A971" s="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6"/>
      <c r="Q971" s="5"/>
      <c r="R971" s="5"/>
      <c r="S971" s="5"/>
      <c r="T971" s="5"/>
      <c r="U971" s="6"/>
    </row>
    <row r="972" spans="1:21">
      <c r="A972" s="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6"/>
      <c r="Q972" s="5"/>
      <c r="R972" s="5"/>
      <c r="S972" s="5"/>
      <c r="T972" s="5"/>
      <c r="U972" s="6"/>
    </row>
    <row r="973" spans="1:21">
      <c r="A973" s="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6"/>
      <c r="Q973" s="5"/>
      <c r="R973" s="5"/>
      <c r="S973" s="5"/>
      <c r="T973" s="5"/>
      <c r="U973" s="6"/>
    </row>
    <row r="974" spans="1:21">
      <c r="A974" s="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6"/>
      <c r="Q974" s="5"/>
      <c r="R974" s="5"/>
      <c r="S974" s="5"/>
      <c r="T974" s="5"/>
      <c r="U974" s="6"/>
    </row>
    <row r="975" spans="1:21">
      <c r="A975" s="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6"/>
      <c r="Q975" s="5"/>
      <c r="R975" s="5"/>
      <c r="S975" s="5"/>
      <c r="T975" s="5"/>
      <c r="U975" s="6"/>
    </row>
    <row r="976" spans="1:21">
      <c r="A976" s="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6"/>
      <c r="Q976" s="5"/>
      <c r="R976" s="5"/>
      <c r="S976" s="5"/>
      <c r="T976" s="5"/>
      <c r="U976" s="6"/>
    </row>
    <row r="977" spans="1:21">
      <c r="A977" s="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6"/>
      <c r="Q977" s="5"/>
      <c r="R977" s="5"/>
      <c r="S977" s="5"/>
      <c r="T977" s="5"/>
      <c r="U977" s="6"/>
    </row>
    <row r="978" spans="1:21">
      <c r="A978" s="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6"/>
      <c r="Q978" s="5"/>
      <c r="R978" s="5"/>
      <c r="S978" s="5"/>
      <c r="T978" s="5"/>
      <c r="U978" s="6"/>
    </row>
    <row r="979" spans="1:21">
      <c r="A979" s="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6"/>
      <c r="Q979" s="5"/>
      <c r="R979" s="5"/>
      <c r="S979" s="5"/>
      <c r="T979" s="5"/>
      <c r="U979" s="6"/>
    </row>
    <row r="980" spans="1:21">
      <c r="A980" s="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6"/>
      <c r="Q980" s="5"/>
      <c r="R980" s="5"/>
      <c r="S980" s="5"/>
      <c r="T980" s="5"/>
      <c r="U980" s="6"/>
    </row>
    <row r="981" spans="1:21">
      <c r="A981" s="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6"/>
      <c r="Q981" s="5"/>
      <c r="R981" s="5"/>
      <c r="S981" s="5"/>
      <c r="T981" s="5"/>
      <c r="U981" s="6"/>
    </row>
    <row r="982" spans="1:21">
      <c r="A982" s="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6"/>
      <c r="Q982" s="5"/>
      <c r="R982" s="5"/>
      <c r="S982" s="5"/>
      <c r="T982" s="5"/>
      <c r="U982" s="6"/>
    </row>
    <row r="983" spans="1:21">
      <c r="A983" s="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6"/>
      <c r="Q983" s="5"/>
      <c r="R983" s="5"/>
      <c r="S983" s="5"/>
      <c r="T983" s="5"/>
      <c r="U983" s="6"/>
    </row>
    <row r="984" spans="1:21">
      <c r="A984" s="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6"/>
      <c r="Q984" s="5"/>
      <c r="R984" s="5"/>
      <c r="S984" s="5"/>
      <c r="T984" s="5"/>
      <c r="U984" s="6"/>
    </row>
    <row r="985" spans="1:21">
      <c r="A985" s="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6"/>
      <c r="Q985" s="5"/>
      <c r="R985" s="5"/>
      <c r="S985" s="5"/>
      <c r="T985" s="5"/>
      <c r="U985" s="6"/>
    </row>
    <row r="986" spans="1:21">
      <c r="A986" s="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6"/>
      <c r="Q986" s="5"/>
      <c r="R986" s="5"/>
      <c r="S986" s="5"/>
      <c r="T986" s="5"/>
      <c r="U986" s="6"/>
    </row>
    <row r="987" spans="1:21">
      <c r="A987" s="3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6"/>
      <c r="Q987" s="5"/>
      <c r="R987" s="5"/>
      <c r="S987" s="5"/>
      <c r="T987" s="5"/>
      <c r="U987" s="6"/>
    </row>
    <row r="988" spans="1:21">
      <c r="A988" s="3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6"/>
      <c r="Q988" s="5"/>
      <c r="R988" s="5"/>
      <c r="S988" s="5"/>
      <c r="T988" s="5"/>
      <c r="U988" s="6"/>
    </row>
    <row r="989" spans="1:21">
      <c r="A989" s="3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6"/>
      <c r="Q989" s="5"/>
      <c r="R989" s="5"/>
      <c r="S989" s="5"/>
      <c r="T989" s="5"/>
      <c r="U989" s="6"/>
    </row>
    <row r="990" spans="1:21">
      <c r="A990" s="3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6"/>
      <c r="Q990" s="5"/>
      <c r="R990" s="5"/>
      <c r="S990" s="5"/>
      <c r="T990" s="5"/>
      <c r="U990" s="6"/>
    </row>
    <row r="991" spans="1:21">
      <c r="A991" s="3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6"/>
      <c r="Q991" s="5"/>
      <c r="R991" s="5"/>
      <c r="S991" s="5"/>
      <c r="T991" s="5"/>
      <c r="U991" s="6"/>
    </row>
    <row r="992" spans="1:21">
      <c r="A992" s="3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6"/>
      <c r="Q992" s="5"/>
      <c r="R992" s="5"/>
      <c r="S992" s="5"/>
      <c r="T992" s="5"/>
      <c r="U992" s="6"/>
    </row>
    <row r="993" spans="1:21">
      <c r="A993" s="3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6"/>
      <c r="Q993" s="5"/>
      <c r="R993" s="5"/>
      <c r="S993" s="5"/>
      <c r="T993" s="5"/>
      <c r="U993" s="6"/>
    </row>
    <row r="994" spans="1:21">
      <c r="A994" s="3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6"/>
      <c r="Q994" s="5"/>
      <c r="R994" s="5"/>
      <c r="S994" s="5"/>
      <c r="T994" s="5"/>
      <c r="U994" s="6"/>
    </row>
    <row r="995" spans="1:21">
      <c r="A995" s="3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6"/>
      <c r="Q995" s="5"/>
      <c r="R995" s="5"/>
      <c r="S995" s="5"/>
      <c r="T995" s="5"/>
      <c r="U995" s="6"/>
    </row>
    <row r="996" spans="1:21">
      <c r="A996" s="3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6"/>
      <c r="Q996" s="5"/>
      <c r="R996" s="5"/>
      <c r="S996" s="5"/>
      <c r="T996" s="5"/>
      <c r="U996" s="6"/>
    </row>
    <row r="997" spans="1:21">
      <c r="A997" s="3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6"/>
      <c r="Q997" s="5"/>
      <c r="R997" s="5"/>
      <c r="S997" s="5"/>
      <c r="T997" s="5"/>
      <c r="U997" s="6"/>
    </row>
    <row r="998" spans="1:21">
      <c r="A998" s="3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6"/>
      <c r="Q998" s="5"/>
      <c r="R998" s="5"/>
      <c r="S998" s="5"/>
      <c r="T998" s="5"/>
      <c r="U998" s="6"/>
    </row>
    <row r="999" spans="1:21">
      <c r="A999" s="3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6"/>
      <c r="Q999" s="5"/>
      <c r="R999" s="5"/>
      <c r="S999" s="5"/>
      <c r="T999" s="5"/>
      <c r="U999" s="6"/>
    </row>
    <row r="1000" spans="1:21">
      <c r="A1000" s="3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6"/>
      <c r="Q1000" s="5"/>
      <c r="R1000" s="5"/>
      <c r="S1000" s="5"/>
      <c r="T1000" s="5"/>
      <c r="U1000" s="6"/>
    </row>
    <row r="1001" spans="1:21">
      <c r="A1001" s="3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6"/>
      <c r="M1001" s="6"/>
      <c r="N1001" s="6"/>
      <c r="O1001" s="6"/>
      <c r="P1001" s="6"/>
      <c r="Q1001" s="5"/>
      <c r="R1001" s="5"/>
      <c r="S1001" s="5"/>
      <c r="T1001" s="5"/>
      <c r="U1001" s="6"/>
    </row>
    <row r="1002" spans="1:21">
      <c r="A1002" s="3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6"/>
      <c r="M1002" s="6"/>
      <c r="N1002" s="6"/>
      <c r="O1002" s="6"/>
      <c r="P1002" s="6"/>
      <c r="Q1002" s="5"/>
      <c r="R1002" s="5"/>
      <c r="S1002" s="5"/>
      <c r="T1002" s="5"/>
      <c r="U1002" s="6"/>
    </row>
    <row r="1003" spans="1:21">
      <c r="A1003" s="3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6"/>
      <c r="M1003" s="6"/>
      <c r="N1003" s="6"/>
      <c r="O1003" s="6"/>
      <c r="P1003" s="6"/>
      <c r="Q1003" s="5"/>
      <c r="R1003" s="5"/>
      <c r="S1003" s="5"/>
      <c r="T1003" s="5"/>
      <c r="U1003" s="6"/>
    </row>
    <row r="1004" spans="1:21">
      <c r="A1004" s="3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6"/>
      <c r="M1004" s="6"/>
      <c r="N1004" s="6"/>
      <c r="O1004" s="6"/>
      <c r="P1004" s="6"/>
      <c r="Q1004" s="5"/>
      <c r="R1004" s="5"/>
      <c r="S1004" s="5"/>
      <c r="T1004" s="5"/>
      <c r="U1004" s="6"/>
    </row>
    <row r="1005" spans="1:21">
      <c r="A1005" s="3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6"/>
      <c r="M1005" s="6"/>
      <c r="N1005" s="6"/>
      <c r="O1005" s="6"/>
      <c r="P1005" s="6"/>
      <c r="Q1005" s="5"/>
      <c r="R1005" s="5"/>
      <c r="S1005" s="5"/>
      <c r="T1005" s="5"/>
      <c r="U1005" s="6"/>
    </row>
    <row r="1006" spans="1:21">
      <c r="A1006" s="3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6"/>
      <c r="M1006" s="6"/>
      <c r="N1006" s="6"/>
      <c r="O1006" s="6"/>
      <c r="P1006" s="6"/>
      <c r="Q1006" s="5"/>
      <c r="R1006" s="5"/>
      <c r="S1006" s="5"/>
      <c r="T1006" s="5"/>
      <c r="U1006" s="6"/>
    </row>
    <row r="1007" spans="1:21">
      <c r="A1007" s="3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6"/>
      <c r="M1007" s="6"/>
      <c r="N1007" s="6"/>
      <c r="O1007" s="6"/>
      <c r="P1007" s="6"/>
      <c r="Q1007" s="5"/>
      <c r="R1007" s="5"/>
      <c r="S1007" s="5"/>
      <c r="T1007" s="5"/>
      <c r="U1007" s="6"/>
    </row>
    <row r="1008" spans="1:21">
      <c r="A1008" s="3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6"/>
      <c r="M1008" s="6"/>
      <c r="N1008" s="6"/>
      <c r="O1008" s="6"/>
      <c r="P1008" s="6"/>
      <c r="Q1008" s="5"/>
      <c r="R1008" s="5"/>
      <c r="S1008" s="5"/>
      <c r="T1008" s="5"/>
      <c r="U1008" s="6"/>
    </row>
    <row r="1009" spans="1:21">
      <c r="A1009" s="3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6"/>
      <c r="M1009" s="6"/>
      <c r="N1009" s="6"/>
      <c r="O1009" s="6"/>
      <c r="P1009" s="6"/>
      <c r="Q1009" s="5"/>
      <c r="R1009" s="5"/>
      <c r="S1009" s="5"/>
      <c r="T1009" s="5"/>
      <c r="U1009" s="6"/>
    </row>
    <row r="1010" spans="1:21">
      <c r="A1010" s="3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6"/>
      <c r="M1010" s="6"/>
      <c r="N1010" s="6"/>
      <c r="O1010" s="6"/>
      <c r="P1010" s="6"/>
      <c r="Q1010" s="5"/>
      <c r="R1010" s="5"/>
      <c r="S1010" s="5"/>
      <c r="T1010" s="5"/>
      <c r="U1010" s="6"/>
    </row>
    <row r="1011" spans="1:21">
      <c r="A1011" s="3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6"/>
      <c r="M1011" s="6"/>
      <c r="N1011" s="6"/>
      <c r="O1011" s="6"/>
      <c r="P1011" s="6"/>
      <c r="Q1011" s="5"/>
      <c r="R1011" s="5"/>
      <c r="S1011" s="5"/>
      <c r="T1011" s="5"/>
      <c r="U1011" s="6"/>
    </row>
    <row r="1012" spans="1:21">
      <c r="A1012" s="3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6"/>
      <c r="M1012" s="6"/>
      <c r="N1012" s="6"/>
      <c r="O1012" s="6"/>
      <c r="P1012" s="6"/>
      <c r="Q1012" s="5"/>
      <c r="R1012" s="5"/>
      <c r="S1012" s="5"/>
      <c r="T1012" s="5"/>
      <c r="U1012" s="6"/>
    </row>
    <row r="1013" spans="1:21">
      <c r="A1013" s="3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6"/>
      <c r="M1013" s="6"/>
      <c r="N1013" s="6"/>
      <c r="O1013" s="6"/>
      <c r="P1013" s="6"/>
      <c r="Q1013" s="5"/>
      <c r="R1013" s="5"/>
      <c r="S1013" s="5"/>
      <c r="T1013" s="5"/>
      <c r="U1013" s="6"/>
    </row>
    <row r="1014" spans="1:21">
      <c r="A1014" s="3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6"/>
      <c r="M1014" s="6"/>
      <c r="N1014" s="6"/>
      <c r="O1014" s="6"/>
      <c r="P1014" s="6"/>
      <c r="Q1014" s="5"/>
      <c r="R1014" s="5"/>
      <c r="S1014" s="5"/>
      <c r="T1014" s="5"/>
      <c r="U1014" s="6"/>
    </row>
    <row r="1015" spans="1:21">
      <c r="A1015" s="3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6"/>
      <c r="M1015" s="6"/>
      <c r="N1015" s="6"/>
      <c r="O1015" s="6"/>
      <c r="P1015" s="6"/>
      <c r="Q1015" s="5"/>
      <c r="R1015" s="5"/>
      <c r="S1015" s="5"/>
      <c r="T1015" s="5"/>
      <c r="U1015" s="6"/>
    </row>
    <row r="1016" spans="1:21">
      <c r="A1016" s="3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6"/>
      <c r="M1016" s="6"/>
      <c r="N1016" s="6"/>
      <c r="O1016" s="6"/>
      <c r="P1016" s="6"/>
      <c r="Q1016" s="5"/>
      <c r="R1016" s="5"/>
      <c r="S1016" s="5"/>
      <c r="T1016" s="5"/>
      <c r="U1016" s="6"/>
    </row>
    <row r="1017" spans="1:21">
      <c r="A1017" s="3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6"/>
      <c r="M1017" s="6"/>
      <c r="N1017" s="6"/>
      <c r="O1017" s="6"/>
      <c r="P1017" s="6"/>
      <c r="Q1017" s="5"/>
      <c r="R1017" s="5"/>
      <c r="S1017" s="5"/>
      <c r="T1017" s="5"/>
      <c r="U1017" s="6"/>
    </row>
    <row r="1018" spans="1:21">
      <c r="A1018" s="3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6"/>
      <c r="M1018" s="6"/>
      <c r="N1018" s="6"/>
      <c r="O1018" s="6"/>
      <c r="P1018" s="6"/>
      <c r="Q1018" s="5"/>
      <c r="R1018" s="5"/>
      <c r="S1018" s="5"/>
      <c r="T1018" s="5"/>
      <c r="U1018" s="6"/>
    </row>
    <row r="1019" spans="1:21">
      <c r="A1019" s="3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6"/>
      <c r="M1019" s="6"/>
      <c r="N1019" s="6"/>
      <c r="O1019" s="6"/>
      <c r="P1019" s="6"/>
      <c r="Q1019" s="5"/>
      <c r="R1019" s="5"/>
      <c r="S1019" s="5"/>
      <c r="T1019" s="5"/>
      <c r="U1019" s="6"/>
    </row>
    <row r="1020" spans="1:21">
      <c r="A1020" s="3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6"/>
      <c r="M1020" s="6"/>
      <c r="N1020" s="6"/>
      <c r="O1020" s="6"/>
      <c r="P1020" s="6"/>
      <c r="Q1020" s="5"/>
      <c r="R1020" s="5"/>
      <c r="S1020" s="5"/>
      <c r="T1020" s="5"/>
      <c r="U1020" s="6"/>
    </row>
    <row r="1021" spans="1:21">
      <c r="A1021" s="3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6"/>
      <c r="M1021" s="6"/>
      <c r="N1021" s="6"/>
      <c r="O1021" s="6"/>
      <c r="P1021" s="6"/>
      <c r="Q1021" s="5"/>
      <c r="R1021" s="5"/>
      <c r="S1021" s="5"/>
      <c r="T1021" s="5"/>
      <c r="U1021" s="6"/>
    </row>
    <row r="1022" spans="1:21">
      <c r="A1022" s="3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6"/>
      <c r="M1022" s="6"/>
      <c r="N1022" s="6"/>
      <c r="O1022" s="6"/>
      <c r="P1022" s="6"/>
      <c r="Q1022" s="5"/>
      <c r="R1022" s="5"/>
      <c r="S1022" s="5"/>
      <c r="T1022" s="5"/>
      <c r="U1022" s="6"/>
    </row>
    <row r="1023" spans="1:21">
      <c r="A1023" s="3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6"/>
      <c r="M1023" s="6"/>
      <c r="N1023" s="6"/>
      <c r="O1023" s="6"/>
      <c r="P1023" s="6"/>
      <c r="Q1023" s="5"/>
      <c r="R1023" s="5"/>
      <c r="S1023" s="5"/>
      <c r="T1023" s="5"/>
      <c r="U1023" s="6"/>
    </row>
    <row r="1024" spans="1:21">
      <c r="A1024" s="3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6"/>
      <c r="M1024" s="6"/>
      <c r="N1024" s="6"/>
      <c r="O1024" s="6"/>
      <c r="P1024" s="6"/>
      <c r="Q1024" s="5"/>
      <c r="R1024" s="5"/>
      <c r="S1024" s="5"/>
      <c r="T1024" s="5"/>
      <c r="U1024" s="6"/>
    </row>
    <row r="1025" spans="1:21">
      <c r="A1025" s="3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6"/>
      <c r="M1025" s="6"/>
      <c r="N1025" s="6"/>
      <c r="O1025" s="6"/>
      <c r="P1025" s="6"/>
      <c r="Q1025" s="5"/>
      <c r="R1025" s="5"/>
      <c r="S1025" s="5"/>
      <c r="T1025" s="5"/>
      <c r="U1025" s="6"/>
    </row>
    <row r="1026" spans="1:21">
      <c r="A1026" s="3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6"/>
      <c r="M1026" s="6"/>
      <c r="N1026" s="6"/>
      <c r="O1026" s="6"/>
      <c r="P1026" s="6"/>
      <c r="Q1026" s="5"/>
      <c r="R1026" s="5"/>
      <c r="S1026" s="5"/>
      <c r="T1026" s="5"/>
      <c r="U1026" s="6"/>
    </row>
    <row r="1027" spans="1:21">
      <c r="A1027" s="3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6"/>
      <c r="M1027" s="6"/>
      <c r="N1027" s="6"/>
      <c r="O1027" s="6"/>
      <c r="P1027" s="6"/>
      <c r="Q1027" s="5"/>
      <c r="R1027" s="5"/>
      <c r="S1027" s="5"/>
      <c r="T1027" s="5"/>
      <c r="U1027" s="6"/>
    </row>
    <row r="1028" spans="1:21">
      <c r="A1028" s="3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6"/>
      <c r="M1028" s="6"/>
      <c r="N1028" s="6"/>
      <c r="O1028" s="6"/>
      <c r="P1028" s="6"/>
      <c r="Q1028" s="5"/>
      <c r="R1028" s="5"/>
      <c r="S1028" s="5"/>
      <c r="T1028" s="5"/>
      <c r="U1028" s="6"/>
    </row>
    <row r="1029" spans="1:21">
      <c r="A1029" s="3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6"/>
      <c r="M1029" s="6"/>
      <c r="N1029" s="6"/>
      <c r="O1029" s="6"/>
      <c r="P1029" s="6"/>
      <c r="Q1029" s="5"/>
      <c r="R1029" s="5"/>
      <c r="S1029" s="5"/>
      <c r="T1029" s="5"/>
      <c r="U1029" s="6"/>
    </row>
    <row r="1030" spans="1:21">
      <c r="A1030" s="3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6"/>
      <c r="M1030" s="6"/>
      <c r="N1030" s="6"/>
      <c r="O1030" s="6"/>
      <c r="P1030" s="6"/>
      <c r="Q1030" s="5"/>
      <c r="R1030" s="5"/>
      <c r="S1030" s="5"/>
      <c r="T1030" s="5"/>
      <c r="U1030" s="6"/>
    </row>
    <row r="1031" spans="1:21">
      <c r="A1031" s="3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6"/>
      <c r="M1031" s="6"/>
      <c r="N1031" s="6"/>
      <c r="O1031" s="6"/>
      <c r="P1031" s="6"/>
      <c r="Q1031" s="5"/>
      <c r="R1031" s="5"/>
      <c r="S1031" s="5"/>
      <c r="T1031" s="5"/>
      <c r="U1031" s="6"/>
    </row>
    <row r="1032" spans="1:21">
      <c r="A1032" s="3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6"/>
      <c r="M1032" s="6"/>
      <c r="N1032" s="6"/>
      <c r="O1032" s="6"/>
      <c r="P1032" s="6"/>
      <c r="Q1032" s="5"/>
      <c r="R1032" s="5"/>
      <c r="S1032" s="5"/>
      <c r="T1032" s="5"/>
      <c r="U1032" s="6"/>
    </row>
    <row r="1033" spans="1:21">
      <c r="A1033" s="3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6"/>
      <c r="M1033" s="6"/>
      <c r="N1033" s="6"/>
      <c r="O1033" s="6"/>
      <c r="P1033" s="6"/>
      <c r="Q1033" s="5"/>
      <c r="R1033" s="5"/>
      <c r="S1033" s="5"/>
      <c r="T1033" s="5"/>
      <c r="U1033" s="6"/>
    </row>
    <row r="1034" spans="1:21">
      <c r="A1034" s="3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6"/>
      <c r="M1034" s="6"/>
      <c r="N1034" s="6"/>
      <c r="O1034" s="6"/>
      <c r="P1034" s="6"/>
      <c r="Q1034" s="5"/>
      <c r="R1034" s="5"/>
      <c r="S1034" s="5"/>
      <c r="T1034" s="5"/>
      <c r="U1034" s="6"/>
    </row>
    <row r="1035" spans="1:21">
      <c r="A1035" s="3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6"/>
      <c r="M1035" s="6"/>
      <c r="N1035" s="6"/>
      <c r="O1035" s="6"/>
      <c r="P1035" s="6"/>
      <c r="Q1035" s="5"/>
      <c r="R1035" s="5"/>
      <c r="S1035" s="5"/>
      <c r="T1035" s="5"/>
      <c r="U1035" s="6"/>
    </row>
    <row r="1036" spans="1:21">
      <c r="A1036" s="3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6"/>
      <c r="M1036" s="6"/>
      <c r="N1036" s="6"/>
      <c r="O1036" s="6"/>
      <c r="P1036" s="6"/>
      <c r="Q1036" s="5"/>
      <c r="R1036" s="5"/>
      <c r="S1036" s="5"/>
      <c r="T1036" s="5"/>
      <c r="U1036" s="6"/>
    </row>
    <row r="1037" spans="1:21">
      <c r="A1037" s="3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6"/>
      <c r="M1037" s="6"/>
      <c r="N1037" s="6"/>
      <c r="O1037" s="6"/>
      <c r="P1037" s="6"/>
      <c r="Q1037" s="5"/>
      <c r="R1037" s="5"/>
      <c r="S1037" s="5"/>
      <c r="T1037" s="5"/>
      <c r="U1037" s="6"/>
    </row>
    <row r="1038" spans="1:21">
      <c r="A1038" s="3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6"/>
      <c r="M1038" s="6"/>
      <c r="N1038" s="6"/>
      <c r="O1038" s="6"/>
      <c r="P1038" s="6"/>
      <c r="Q1038" s="5"/>
      <c r="R1038" s="5"/>
      <c r="S1038" s="5"/>
      <c r="T1038" s="5"/>
      <c r="U1038" s="6"/>
    </row>
    <row r="1039" spans="1:21">
      <c r="A1039" s="3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6"/>
      <c r="M1039" s="6"/>
      <c r="N1039" s="6"/>
      <c r="O1039" s="6"/>
      <c r="P1039" s="6"/>
      <c r="Q1039" s="5"/>
      <c r="R1039" s="5"/>
      <c r="S1039" s="5"/>
      <c r="T1039" s="5"/>
      <c r="U1039" s="6"/>
    </row>
    <row r="1040" spans="1:21">
      <c r="A1040" s="3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6"/>
      <c r="M1040" s="6"/>
      <c r="N1040" s="6"/>
      <c r="O1040" s="6"/>
      <c r="P1040" s="6"/>
      <c r="Q1040" s="5"/>
      <c r="R1040" s="5"/>
      <c r="S1040" s="5"/>
      <c r="T1040" s="5"/>
      <c r="U1040" s="6"/>
    </row>
    <row r="1041" spans="1:21">
      <c r="A1041" s="3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6"/>
      <c r="M1041" s="6"/>
      <c r="N1041" s="6"/>
      <c r="O1041" s="6"/>
      <c r="P1041" s="6"/>
      <c r="Q1041" s="5"/>
      <c r="R1041" s="5"/>
      <c r="S1041" s="5"/>
      <c r="T1041" s="5"/>
      <c r="U1041" s="6"/>
    </row>
    <row r="1042" spans="1:21">
      <c r="A1042" s="3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6"/>
      <c r="M1042" s="6"/>
      <c r="N1042" s="6"/>
      <c r="O1042" s="6"/>
      <c r="P1042" s="6"/>
      <c r="Q1042" s="5"/>
      <c r="R1042" s="5"/>
      <c r="S1042" s="5"/>
      <c r="T1042" s="5"/>
      <c r="U1042" s="6"/>
    </row>
    <row r="1043" spans="1:21">
      <c r="A1043" s="3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6"/>
      <c r="M1043" s="6"/>
      <c r="N1043" s="6"/>
      <c r="O1043" s="6"/>
      <c r="P1043" s="6"/>
      <c r="Q1043" s="5"/>
      <c r="R1043" s="5"/>
      <c r="S1043" s="5"/>
      <c r="T1043" s="5"/>
      <c r="U1043" s="6"/>
    </row>
    <row r="1044" spans="1:21">
      <c r="A1044" s="3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6"/>
      <c r="M1044" s="6"/>
      <c r="N1044" s="6"/>
      <c r="O1044" s="6"/>
      <c r="P1044" s="6"/>
      <c r="Q1044" s="5"/>
      <c r="R1044" s="5"/>
      <c r="S1044" s="5"/>
      <c r="T1044" s="5"/>
      <c r="U1044" s="6"/>
    </row>
    <row r="1045" spans="1:21">
      <c r="A1045" s="3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6"/>
      <c r="M1045" s="6"/>
      <c r="N1045" s="6"/>
      <c r="O1045" s="6"/>
      <c r="P1045" s="6"/>
      <c r="Q1045" s="5"/>
      <c r="R1045" s="5"/>
      <c r="S1045" s="5"/>
      <c r="T1045" s="5"/>
      <c r="U1045" s="6"/>
    </row>
    <row r="1046" spans="1:21">
      <c r="A1046" s="3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6"/>
      <c r="M1046" s="6"/>
      <c r="N1046" s="6"/>
      <c r="O1046" s="6"/>
      <c r="P1046" s="6"/>
      <c r="Q1046" s="5"/>
      <c r="R1046" s="5"/>
      <c r="S1046" s="5"/>
      <c r="T1046" s="5"/>
      <c r="U1046" s="6"/>
    </row>
    <row r="1047" spans="1:21">
      <c r="A1047" s="3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6"/>
      <c r="M1047" s="6"/>
      <c r="N1047" s="6"/>
      <c r="O1047" s="6"/>
      <c r="P1047" s="6"/>
      <c r="Q1047" s="5"/>
      <c r="R1047" s="5"/>
      <c r="S1047" s="5"/>
      <c r="T1047" s="5"/>
      <c r="U1047" s="6"/>
    </row>
    <row r="1048" spans="1:21">
      <c r="A1048" s="3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6"/>
      <c r="M1048" s="6"/>
      <c r="N1048" s="6"/>
      <c r="O1048" s="6"/>
      <c r="P1048" s="6"/>
      <c r="Q1048" s="5"/>
      <c r="R1048" s="5"/>
      <c r="S1048" s="5"/>
      <c r="T1048" s="5"/>
      <c r="U1048" s="6"/>
    </row>
    <row r="1049" spans="1:21">
      <c r="A1049" s="3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6"/>
      <c r="M1049" s="6"/>
      <c r="N1049" s="6"/>
      <c r="O1049" s="6"/>
      <c r="P1049" s="6"/>
      <c r="Q1049" s="5"/>
      <c r="R1049" s="5"/>
      <c r="S1049" s="5"/>
      <c r="T1049" s="5"/>
      <c r="U1049" s="6"/>
    </row>
    <row r="1050" spans="1:21">
      <c r="A1050" s="3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6"/>
      <c r="M1050" s="6"/>
      <c r="N1050" s="6"/>
      <c r="O1050" s="6"/>
      <c r="P1050" s="6"/>
      <c r="Q1050" s="5"/>
      <c r="R1050" s="5"/>
      <c r="S1050" s="5"/>
      <c r="T1050" s="5"/>
      <c r="U1050" s="6"/>
    </row>
    <row r="1051" spans="1:21">
      <c r="A1051" s="3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6"/>
      <c r="M1051" s="6"/>
      <c r="N1051" s="6"/>
      <c r="O1051" s="6"/>
      <c r="P1051" s="6"/>
      <c r="Q1051" s="5"/>
      <c r="R1051" s="5"/>
      <c r="S1051" s="5"/>
      <c r="T1051" s="5"/>
      <c r="U1051" s="6"/>
    </row>
    <row r="1052" spans="1:21">
      <c r="A1052" s="3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6"/>
      <c r="M1052" s="6"/>
      <c r="N1052" s="6"/>
      <c r="O1052" s="6"/>
      <c r="P1052" s="6"/>
      <c r="Q1052" s="5"/>
      <c r="R1052" s="5"/>
      <c r="S1052" s="5"/>
      <c r="T1052" s="5"/>
      <c r="U1052" s="6"/>
    </row>
    <row r="1053" spans="1:21">
      <c r="A1053" s="3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6"/>
      <c r="M1053" s="6"/>
      <c r="N1053" s="6"/>
      <c r="O1053" s="6"/>
      <c r="P1053" s="6"/>
      <c r="Q1053" s="5"/>
      <c r="R1053" s="5"/>
      <c r="S1053" s="5"/>
      <c r="T1053" s="5"/>
      <c r="U1053" s="6"/>
    </row>
    <row r="1054" spans="1:21">
      <c r="A1054" s="3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6"/>
      <c r="M1054" s="6"/>
      <c r="N1054" s="6"/>
      <c r="O1054" s="6"/>
      <c r="P1054" s="6"/>
      <c r="Q1054" s="5"/>
      <c r="R1054" s="5"/>
      <c r="S1054" s="5"/>
      <c r="T1054" s="5"/>
      <c r="U1054" s="6"/>
    </row>
    <row r="1055" spans="1:21">
      <c r="A1055" s="3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6"/>
      <c r="M1055" s="6"/>
      <c r="N1055" s="6"/>
      <c r="O1055" s="6"/>
      <c r="P1055" s="6"/>
      <c r="Q1055" s="5"/>
      <c r="R1055" s="5"/>
      <c r="S1055" s="5"/>
      <c r="T1055" s="5"/>
      <c r="U1055" s="6"/>
    </row>
    <row r="1056" spans="1:21">
      <c r="A1056" s="3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6"/>
      <c r="M1056" s="6"/>
      <c r="N1056" s="6"/>
      <c r="O1056" s="6"/>
      <c r="P1056" s="6"/>
      <c r="Q1056" s="5"/>
      <c r="R1056" s="5"/>
      <c r="S1056" s="5"/>
      <c r="T1056" s="5"/>
      <c r="U1056" s="6"/>
    </row>
    <row r="1057" spans="1:21">
      <c r="A1057" s="3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6"/>
      <c r="M1057" s="6"/>
      <c r="N1057" s="6"/>
      <c r="O1057" s="6"/>
      <c r="P1057" s="6"/>
      <c r="Q1057" s="5"/>
      <c r="R1057" s="5"/>
      <c r="S1057" s="5"/>
      <c r="T1057" s="5"/>
      <c r="U1057" s="6"/>
    </row>
    <row r="1058" ht="12.75" customHeight="true"/>
  </sheetData>
  <hyperlinks>
    <hyperlink ref="F2" r:id="rId2" display="https://open.spotify.com/episode/2HDEPUSe9Mfxf9fMcc3xu2?si=4JJCsIgyRAGTnN2GTNY70A&amp;context=spotify%3Ashow%3A1HdBBadfeYYliSuIa06te7"/>
    <hyperlink ref="S2" r:id="rId3" display="http://www.csulex.com"/>
    <hyperlink ref="F3" r:id="rId4" display="https://editor.editafacil.es/visor/index.aspx?p=FFFFFFFFFBC39217&amp;tp=964#page/34"/>
    <hyperlink ref="G3" r:id="rId5" display="https://pbs.twimg.com/media/Ernpx9XXIAEQExG.jpg"/>
    <hyperlink ref="S3" r:id="rId6" display="http://www.arte-asoc.es"/>
    <hyperlink ref="F4" r:id="rId7" display="https://solyucatan.com/agoniza-el-pri-en-yucatan/"/>
    <hyperlink ref="S4" r:id="rId8" display="https://solquintanaroo.com"/>
    <hyperlink ref="F5" r:id="rId9" display="https://twitter.com/yadita27/status/1349023170016247811"/>
    <hyperlink ref="G6" r:id="rId10" display="https://pbs.twimg.com/media/ErkndLcXEAcoBUV.jpg"/>
    <hyperlink ref="F7" r:id="rId11" display="https://solyucatan.com/abandono-de-comisarias-provoca-desprecio-al-alcalde-de-uman/"/>
    <hyperlink ref="S7" r:id="rId8" display="https://solquintanaroo.com"/>
    <hyperlink ref="F8" r:id="rId12" display="https://twitter.com/abel_cuba/status/1349088873956200449"/>
    <hyperlink ref="G8" r:id="rId13" display="pic.twitter.com/PcZTFrKmXd"/>
    <hyperlink ref="F9" r:id="rId14" display="https://solyucatan.com/practica-inhumana-en-el-psiquiatrico-yucatan-que-intervenga-cndh/"/>
    <hyperlink ref="S9" r:id="rId8" display="https://solquintanaroo.com"/>
    <hyperlink ref="F11" r:id="rId15" display="https://solyucatan.com/editorial-indigna-el-helicoptero-de-vila/"/>
    <hyperlink ref="S11" r:id="rId8" display="https://solquintanaroo.com"/>
    <hyperlink ref="F12" r:id="rId16" display="http://ldtwitter.com"/>
    <hyperlink ref="S12" r:id="rId17" display="http://www.defensores.legal"/>
    <hyperlink ref="F13" r:id="rId18" display="https://solyucatan.com/reprueban-experimentos-humanos-con-farmacos-en-el-psiquiatrico/"/>
    <hyperlink ref="S13" r:id="rId8" display="https://solquintanaroo.com"/>
    <hyperlink ref="G14" r:id="rId19" display="pic.twitter.com/1BOGT4zk1o"/>
    <hyperlink ref="S14" r:id="rId20" display="http://www.vcnnoticias.com"/>
    <hyperlink ref="S15" r:id="rId21" display="http://www.somosmigrantes.com"/>
    <hyperlink ref="G16" r:id="rId22" display="https://pbs.twimg.com/media/Erfy1r6XAAIeIOf.jpg"/>
    <hyperlink ref="F17" r:id="rId23" display="https://solyucatan.com/experimentan-con-ninos/"/>
    <hyperlink ref="S17" r:id="rId8" display="https://solquintanaroo.com"/>
    <hyperlink ref="F18" r:id="rId24" display="https://twitter.com/lydiacachosi/status/1348614680563036161"/>
    <hyperlink ref="G18" r:id="rId25" display="https://pbs.twimg.com/media/Erc95u9XAAIomn3.jpg"/>
    <hyperlink ref="S18" r:id="rId26" display="https://www.linkedin.com/in/claudia-megan-negrete-694729b6/"/>
    <hyperlink ref="F19" r:id="rId24" display="https://twitter.com/lydiacachosi/status/1348614680563036161"/>
    <hyperlink ref="G19" r:id="rId25" display="https://pbs.twimg.com/media/Erc95u9XAAIomn3.jpg"/>
    <hyperlink ref="F20" r:id="rId27" display="https://twitter.com/lalistanews/status/1348628288479113216"/>
    <hyperlink ref="F21" r:id="rId28" display="https://www.nytimes.com/es/2021/01/08/espanol/opinion/amlo-assange-asilo-mexico.html?smid=tw-share"/>
    <hyperlink ref="S21" r:id="rId29" display="https://linktr.ee/etorremolina"/>
    <hyperlink ref="S22" r:id="rId30" display="https://www.clippings.me/mariaramosp"/>
    <hyperlink ref="S24" r:id="rId31" display="https://la-lista.com/"/>
    <hyperlink ref="F25" r:id="rId32" display="https://laopiniondemexico.com/la-tropa-del-infierno-ejercito-de-muerte/"/>
    <hyperlink ref="S25" r:id="rId8" display="https://solquintanaroo.com"/>
    <hyperlink ref="G26" r:id="rId33" display="https://pbs.twimg.com/media/ErabmJhU0AIR4M-.jpg"/>
    <hyperlink ref="F27" r:id="rId34" display="https://solyucatan.com/coludidos-y-profugos-7-7/"/>
    <hyperlink ref="S27" r:id="rId8" display="https://solquintanaroo.com"/>
    <hyperlink ref="F28" r:id="rId35" display="https://solyucatan.com/canacome-lanza-campana-contra-programas-de-mauricio-vila/"/>
    <hyperlink ref="S28" r:id="rId8" display="https://solquintanaroo.com"/>
    <hyperlink ref="F29" r:id="rId36" display="https://solyucatan.com/ex-funcionarios-corruptos-ahora-son-candidatos-de-ivonne-ortega/"/>
    <hyperlink ref="S29" r:id="rId8" display="https://solquintanaroo.com"/>
    <hyperlink ref="F30" r:id="rId37" display="https://solyucatan.com/ssy-se-lava-las-manos-ante-aumento-de-covid-19/"/>
    <hyperlink ref="S30" r:id="rId8" display="https://solquintanaroo.com"/>
    <hyperlink ref="F31" r:id="rId16" display="http://ldtwitter.com"/>
    <hyperlink ref="S31" r:id="rId17" display="http://www.defensores.legal"/>
    <hyperlink ref="S32" r:id="rId38" display="http://alejandra-marquez.com"/>
    <hyperlink ref="F33" r:id="rId39" display="https://solyucatan.com/masivas-denuncias-contra-renan-barrera-por-negligencia-en-las-americas/"/>
    <hyperlink ref="S33" r:id="rId8" display="https://solquintanaroo.com"/>
    <hyperlink ref="F35" r:id="rId40" display="https://solyucatan.com/gobernador-alejado-del-pueblo-giras-a-escondidas/"/>
    <hyperlink ref="S35" r:id="rId8" display="https://solquintanaroo.com"/>
    <hyperlink ref="G36" r:id="rId41" display="https://pbs.twimg.com/media/ErQGQ3fWMAAQw6f.jpg"/>
    <hyperlink ref="F37" r:id="rId42" display="https://twitter.com/cortez_griz/status/1347674089230536705"/>
    <hyperlink ref="S37" r:id="rId43" display="https://works.bepress.com/edgardo_buscaglia/"/>
    <hyperlink ref="F38" r:id="rId44" display="https://solyucatan.com/alcaldes-se-meten-de-lleno-a-la-campana-electoral-con-dinero-de-los-recursos-publicos/"/>
    <hyperlink ref="S38" r:id="rId8" display="https://solquintanaroo.com"/>
    <hyperlink ref="F39" r:id="rId45" display="https://solyucatan.com/entre-interrogatorios-presuntos-culpables-y-testimonios/"/>
    <hyperlink ref="S39" r:id="rId8" display="https://solquintanaroo.com"/>
    <hyperlink ref="F41" r:id="rId46" display="https://solquintanaroo.com/la-droga-venia-de-mexico/"/>
    <hyperlink ref="S41" r:id="rId8" display="https://solquintanaroo.com"/>
    <hyperlink ref="G42" r:id="rId47" display="https://pbs.twimg.com/media/ErN4LohXMAAy_eI.png"/>
    <hyperlink ref="F43" r:id="rId48" display="https://www.eluniversal.com.mx/opinion/hector-de-mauleon/acusado-de-violacion-y-protegido-por-el-poder-politico"/>
    <hyperlink ref="F44" r:id="rId49" display="https://solyucatan.com/impunidad-total/"/>
    <hyperlink ref="S44" r:id="rId8" display="https://solquintanaroo.com"/>
    <hyperlink ref="F46" r:id="rId50" display="https://ed.gr/c3he1"/>
    <hyperlink ref="G46" r:id="rId51" display="https://pbs.twimg.com/media/ErM40zCXEAEMNXH.jpg"/>
    <hyperlink ref="S46" r:id="rId52" display="http://cursiva.com"/>
    <hyperlink ref="F47" r:id="rId53" display="https://twitter.com/anayafederico/status/1347221401975967744"/>
    <hyperlink ref="S47" r:id="rId54" display="http://axelarano.blogspot.com"/>
    <hyperlink ref="F48" r:id="rId55" display="https://solyucatan.com/la-firma-el-tarjetas-y-la-gallina-los-ejecutores-de-aristoteles-sandoval-4-7/"/>
    <hyperlink ref="S48" r:id="rId8" display="https://solquintanaroo.com"/>
    <hyperlink ref="F49" r:id="rId56" display="https://solyucatan.com/juan-guillermo-molina-tambien-lavo-dinero-en-yucatan/"/>
    <hyperlink ref="S49" r:id="rId8" display="https://solquintanaroo.com"/>
    <hyperlink ref="F50" r:id="rId57" display="https://solquintanaroo.com/carteles-de-la-droga-amenazan-con-apoderarse-de-vacunas-vs-covid/"/>
    <hyperlink ref="S50" r:id="rId8" display="https://solquintanaroo.com"/>
    <hyperlink ref="F51" r:id="rId58" display="https://solyucatan.com/renan-sinonimo-de-corrupcion-y-fraude-2/"/>
    <hyperlink ref="S51" r:id="rId8" display="https://solquintanaroo.com"/>
    <hyperlink ref="F52" r:id="rId59" display="http://chng.it/4fvqW7wC"/>
    <hyperlink ref="F53" r:id="rId60" display="https://twitter.com/JuanPabloEMT/status/1346332626269786112"/>
    <hyperlink ref="S53" r:id="rId61" display="http://redglobalmx.es/perfiles/ricardo-trejo-ruiz/"/>
    <hyperlink ref="F55" r:id="rId62" display="https://youtu.be/wUgF2dEtCaw"/>
    <hyperlink ref="S55" r:id="rId63" display="http://lizcervantes.com"/>
    <hyperlink ref="S56" r:id="rId64" display="https://www.haydelachino.net/"/>
    <hyperlink ref="F57" r:id="rId65" display="https://solquintanaroo.com/otra-burla-del-zar-anticoronavirus/"/>
    <hyperlink ref="S57" r:id="rId8" display="https://solquintanaroo.com"/>
    <hyperlink ref="F58" r:id="rId66" display="https://solyucatan.com/vila-el-gobernador-que-mas-ha-endeudado-al-estado/"/>
    <hyperlink ref="S58" r:id="rId8" display="https://solquintanaroo.com"/>
    <hyperlink ref="F59" r:id="rId67" display="https://solquintanaroo.com/ya-van-130-mil-muertes/"/>
    <hyperlink ref="S59" r:id="rId8" display="https://solquintanaroo.com"/>
  </hyperlink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langes -filterretweets -filterr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</cp:lastModifiedBy>
  <dcterms:created xsi:type="dcterms:W3CDTF">2021-05-31T12:32:00Z</dcterms:created>
  <dcterms:modified xsi:type="dcterms:W3CDTF">2021-06-01T00:36:04Z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