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ngelruvalcaba/Work/fun stuff/"/>
    </mc:Choice>
  </mc:AlternateContent>
  <xr:revisionPtr revIDLastSave="0" documentId="13_ncr:1_{C21E039A-F54D-A443-8C51-6C8DDAE6EA8D}" xr6:coauthVersionLast="47" xr6:coauthVersionMax="47" xr10:uidLastSave="{00000000-0000-0000-0000-000000000000}"/>
  <bookViews>
    <workbookView xWindow="6400" yWindow="500" windowWidth="22400" windowHeight="15620" activeTab="1" xr2:uid="{00000000-000D-0000-FFFF-FFFF00000000}"/>
  </bookViews>
  <sheets>
    <sheet name="NotesRead Me" sheetId="1" r:id="rId1"/>
    <sheet name="Mythics" sheetId="2" r:id="rId2"/>
    <sheet name="Legendaries" sheetId="3" r:id="rId3"/>
    <sheet name="Boots" sheetId="4" r:id="rId4"/>
    <sheet name="Mejais" sheetId="5" r:id="rId5"/>
    <sheet name="Support Items" sheetId="6" r:id="rId6"/>
    <sheet name="Starting Items" sheetId="7" r:id="rId7"/>
    <sheet name="Ornn" sheetId="8" r:id="rId8"/>
    <sheet name="Components" sheetId="9" r:id="rId9"/>
    <sheet name="Efficiency Calculation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L2" i="2"/>
  <c r="P2" i="2"/>
  <c r="Q2" i="2"/>
  <c r="P3" i="2"/>
  <c r="Q3" i="2"/>
  <c r="P4" i="2"/>
  <c r="Q4" i="2"/>
  <c r="P5" i="2"/>
  <c r="Q5" i="2"/>
  <c r="O3" i="2"/>
  <c r="K4" i="2"/>
  <c r="L4" i="2"/>
  <c r="K5" i="2"/>
  <c r="L5" i="2"/>
  <c r="O6" i="2"/>
  <c r="P6" i="2"/>
  <c r="Q6" i="2"/>
  <c r="O7" i="2"/>
  <c r="P7" i="2"/>
  <c r="Q7" i="2"/>
  <c r="K7" i="2"/>
  <c r="L7" i="2"/>
  <c r="K8" i="2"/>
  <c r="L8" i="2"/>
  <c r="K9" i="2"/>
  <c r="L9" i="2"/>
  <c r="O8" i="2"/>
  <c r="P8" i="2"/>
  <c r="O9" i="2"/>
  <c r="P9" i="2"/>
  <c r="Q9" i="2"/>
  <c r="O10" i="2"/>
  <c r="P10" i="2"/>
  <c r="Q10" i="2"/>
  <c r="O11" i="2"/>
  <c r="P11" i="2"/>
  <c r="Q11" i="2"/>
  <c r="O12" i="2"/>
  <c r="P12" i="2"/>
  <c r="Q12" i="2"/>
  <c r="K12" i="2"/>
  <c r="L12" i="2"/>
  <c r="K13" i="2"/>
  <c r="L13" i="2"/>
  <c r="K14" i="2"/>
  <c r="L14" i="2"/>
  <c r="K15" i="2"/>
  <c r="L15" i="2"/>
  <c r="K16" i="2"/>
  <c r="L16" i="2"/>
  <c r="K17" i="2"/>
  <c r="L17" i="2"/>
  <c r="K18" i="2"/>
  <c r="L18" i="2"/>
  <c r="K19" i="2"/>
  <c r="L19" i="2"/>
  <c r="K20" i="2"/>
  <c r="L20" i="2"/>
  <c r="K21" i="2"/>
  <c r="L21" i="2"/>
  <c r="H13" i="2"/>
  <c r="O13" i="2"/>
  <c r="P13" i="2"/>
  <c r="O14" i="2"/>
  <c r="P14" i="2"/>
  <c r="O15" i="2"/>
  <c r="P15" i="2"/>
  <c r="O16" i="2"/>
  <c r="P16" i="2"/>
  <c r="O17" i="2"/>
  <c r="P17" i="2"/>
  <c r="O18" i="2"/>
  <c r="P18" i="2"/>
  <c r="O19" i="2"/>
  <c r="P19" i="2"/>
  <c r="O20" i="2"/>
  <c r="P20" i="2"/>
  <c r="O21" i="2"/>
  <c r="P21" i="2"/>
  <c r="R3" i="2"/>
  <c r="R4" i="2"/>
  <c r="R5" i="2"/>
  <c r="R6" i="2"/>
  <c r="R7" i="2"/>
  <c r="R8" i="2"/>
  <c r="R9" i="2"/>
  <c r="R10" i="2"/>
  <c r="R11" i="2"/>
  <c r="R12" i="2"/>
  <c r="R13" i="2"/>
  <c r="J12" i="2"/>
  <c r="J13" i="2"/>
  <c r="J14" i="2"/>
  <c r="Q14" i="2"/>
  <c r="R14" i="2"/>
  <c r="Q15" i="2"/>
  <c r="R15" i="2"/>
  <c r="Q16" i="2"/>
  <c r="R16" i="2"/>
  <c r="Q17" i="2"/>
  <c r="R17" i="2"/>
  <c r="Q18" i="2"/>
  <c r="R18" i="2"/>
  <c r="Q19" i="2"/>
  <c r="R19" i="2"/>
  <c r="Q20" i="2"/>
  <c r="R20" i="2"/>
  <c r="Q21" i="2"/>
  <c r="R21" i="2"/>
  <c r="Q22" i="2"/>
  <c r="R22" i="2"/>
  <c r="Q23" i="2"/>
  <c r="R23" i="2"/>
  <c r="Q24" i="2"/>
  <c r="R24" i="2"/>
  <c r="N2" i="2"/>
  <c r="N3" i="2"/>
  <c r="N4" i="2"/>
  <c r="N5" i="2"/>
  <c r="N6" i="2"/>
  <c r="N7" i="2"/>
  <c r="N8" i="2"/>
  <c r="N9" i="2"/>
  <c r="N10" i="2"/>
  <c r="N11" i="2"/>
  <c r="N12" i="2"/>
  <c r="N13" i="2"/>
  <c r="N14" i="2"/>
  <c r="N15" i="2"/>
  <c r="N16" i="2"/>
  <c r="N17" i="2"/>
  <c r="N18" i="2"/>
  <c r="J19" i="2"/>
  <c r="J20" i="2"/>
  <c r="J22" i="2"/>
  <c r="K22" i="2"/>
  <c r="L22" i="2"/>
  <c r="J23" i="2"/>
  <c r="K23" i="2"/>
  <c r="L23" i="2"/>
  <c r="J24" i="2"/>
  <c r="K24" i="2"/>
  <c r="L24" i="2"/>
  <c r="N22" i="2"/>
  <c r="O22" i="2"/>
  <c r="P22" i="2"/>
  <c r="N23" i="2"/>
  <c r="O23" i="2"/>
  <c r="P23" i="2"/>
  <c r="N24" i="2"/>
  <c r="O24" i="2"/>
  <c r="G20" i="10"/>
  <c r="H20" i="10" s="1"/>
  <c r="G16" i="10"/>
  <c r="H16" i="10" s="1"/>
  <c r="G15" i="10"/>
  <c r="H15" i="10" s="1"/>
  <c r="F21" i="10" s="1"/>
  <c r="G21" i="10" s="1"/>
  <c r="H21" i="10" s="1"/>
  <c r="G14" i="10"/>
  <c r="H14" i="10" s="1"/>
  <c r="G13" i="10"/>
  <c r="H13" i="10" s="1"/>
  <c r="G12" i="10"/>
  <c r="H12" i="10" s="1"/>
  <c r="G11" i="10"/>
  <c r="H11" i="10" s="1"/>
  <c r="G7" i="10"/>
  <c r="H7" i="10" s="1"/>
  <c r="G4" i="10"/>
  <c r="H4" i="10" s="1"/>
  <c r="G3" i="10"/>
  <c r="H3" i="10" s="1"/>
  <c r="G2" i="10"/>
  <c r="H2" i="10" s="1"/>
  <c r="S80" i="9"/>
  <c r="R80" i="9"/>
  <c r="Q80" i="9"/>
  <c r="P80" i="9"/>
  <c r="O80" i="9"/>
  <c r="N80" i="9"/>
  <c r="M80" i="9"/>
  <c r="L80" i="9"/>
  <c r="K80" i="9"/>
  <c r="J80" i="9"/>
  <c r="I80" i="9"/>
  <c r="H80" i="9"/>
  <c r="G80" i="9"/>
  <c r="F80" i="9"/>
  <c r="E80" i="9"/>
  <c r="D80" i="9"/>
  <c r="T80" i="9" s="1"/>
  <c r="C80" i="9"/>
  <c r="B80" i="9"/>
  <c r="S78" i="9"/>
  <c r="R78" i="9"/>
  <c r="Q78" i="9"/>
  <c r="P78" i="9"/>
  <c r="O78" i="9"/>
  <c r="N78" i="9"/>
  <c r="M78" i="9"/>
  <c r="L78" i="9"/>
  <c r="K78" i="9"/>
  <c r="J78" i="9"/>
  <c r="I78" i="9"/>
  <c r="H78" i="9"/>
  <c r="G78" i="9"/>
  <c r="F78" i="9"/>
  <c r="E78" i="9"/>
  <c r="D78" i="9"/>
  <c r="T78" i="9" s="1"/>
  <c r="C78" i="9"/>
  <c r="B78" i="9"/>
  <c r="S76" i="9"/>
  <c r="R76" i="9"/>
  <c r="Q76" i="9"/>
  <c r="P76" i="9"/>
  <c r="O76" i="9"/>
  <c r="N76" i="9"/>
  <c r="M76" i="9"/>
  <c r="L76" i="9"/>
  <c r="K76" i="9"/>
  <c r="J76" i="9"/>
  <c r="I76" i="9"/>
  <c r="H76" i="9"/>
  <c r="G76" i="9"/>
  <c r="F76" i="9"/>
  <c r="E76" i="9"/>
  <c r="D76" i="9"/>
  <c r="C76" i="9"/>
  <c r="B76" i="9"/>
  <c r="T76" i="9" s="1"/>
  <c r="S74" i="9"/>
  <c r="R74" i="9"/>
  <c r="Q74" i="9"/>
  <c r="P74" i="9"/>
  <c r="O74" i="9"/>
  <c r="N74" i="9"/>
  <c r="M74" i="9"/>
  <c r="L74" i="9"/>
  <c r="K74" i="9"/>
  <c r="J74" i="9"/>
  <c r="I74" i="9"/>
  <c r="H74" i="9"/>
  <c r="G74" i="9"/>
  <c r="F74" i="9"/>
  <c r="E74" i="9"/>
  <c r="D74" i="9"/>
  <c r="C74" i="9"/>
  <c r="B74" i="9"/>
  <c r="T74" i="9" s="1"/>
  <c r="S72" i="9"/>
  <c r="R72" i="9"/>
  <c r="Q72" i="9"/>
  <c r="P72" i="9"/>
  <c r="O72" i="9"/>
  <c r="N72" i="9"/>
  <c r="M72" i="9"/>
  <c r="L72" i="9"/>
  <c r="K72" i="9"/>
  <c r="J72" i="9"/>
  <c r="I72" i="9"/>
  <c r="H72" i="9"/>
  <c r="G72" i="9"/>
  <c r="F72" i="9"/>
  <c r="E72" i="9"/>
  <c r="D72" i="9"/>
  <c r="C72" i="9"/>
  <c r="B72" i="9"/>
  <c r="T72" i="9" s="1"/>
  <c r="S70" i="9"/>
  <c r="R70" i="9"/>
  <c r="Q70" i="9"/>
  <c r="P70" i="9"/>
  <c r="O70" i="9"/>
  <c r="N70" i="9"/>
  <c r="M70" i="9"/>
  <c r="L70" i="9"/>
  <c r="K70" i="9"/>
  <c r="J70" i="9"/>
  <c r="I70" i="9"/>
  <c r="H70" i="9"/>
  <c r="G70" i="9"/>
  <c r="F70" i="9"/>
  <c r="E70" i="9"/>
  <c r="D70" i="9"/>
  <c r="T70" i="9" s="1"/>
  <c r="C70" i="9"/>
  <c r="B70" i="9"/>
  <c r="S68" i="9"/>
  <c r="R68" i="9"/>
  <c r="Q68" i="9"/>
  <c r="P68" i="9"/>
  <c r="O68" i="9"/>
  <c r="N68" i="9"/>
  <c r="M68" i="9"/>
  <c r="L68" i="9"/>
  <c r="K68" i="9"/>
  <c r="J68" i="9"/>
  <c r="I68" i="9"/>
  <c r="H68" i="9"/>
  <c r="G68" i="9"/>
  <c r="F68" i="9"/>
  <c r="E68" i="9"/>
  <c r="D68" i="9"/>
  <c r="C68" i="9"/>
  <c r="B68" i="9"/>
  <c r="T68" i="9" s="1"/>
  <c r="S66" i="9"/>
  <c r="R66" i="9"/>
  <c r="Q66" i="9"/>
  <c r="P66" i="9"/>
  <c r="O66" i="9"/>
  <c r="N66" i="9"/>
  <c r="M66" i="9"/>
  <c r="L66" i="9"/>
  <c r="K66" i="9"/>
  <c r="J66" i="9"/>
  <c r="I66" i="9"/>
  <c r="H66" i="9"/>
  <c r="G66" i="9"/>
  <c r="F66" i="9"/>
  <c r="E66" i="9"/>
  <c r="D66" i="9"/>
  <c r="C66" i="9"/>
  <c r="B66" i="9"/>
  <c r="T66" i="9" s="1"/>
  <c r="S64" i="9"/>
  <c r="R64" i="9"/>
  <c r="Q64" i="9"/>
  <c r="P64" i="9"/>
  <c r="O64" i="9"/>
  <c r="N64" i="9"/>
  <c r="M64" i="9"/>
  <c r="L64" i="9"/>
  <c r="K64" i="9"/>
  <c r="J64" i="9"/>
  <c r="I64" i="9"/>
  <c r="H64" i="9"/>
  <c r="G64" i="9"/>
  <c r="F64" i="9"/>
  <c r="E64" i="9"/>
  <c r="D64" i="9"/>
  <c r="C64" i="9"/>
  <c r="B64" i="9"/>
  <c r="T64" i="9" s="1"/>
  <c r="S62" i="9"/>
  <c r="R62" i="9"/>
  <c r="Q62" i="9"/>
  <c r="P62" i="9"/>
  <c r="O62" i="9"/>
  <c r="N62" i="9"/>
  <c r="M62" i="9"/>
  <c r="L62" i="9"/>
  <c r="K62" i="9"/>
  <c r="J62" i="9"/>
  <c r="I62" i="9"/>
  <c r="H62" i="9"/>
  <c r="G62" i="9"/>
  <c r="F62" i="9"/>
  <c r="E62" i="9"/>
  <c r="D62" i="9"/>
  <c r="T62" i="9" s="1"/>
  <c r="C62" i="9"/>
  <c r="B62" i="9"/>
  <c r="S60" i="9"/>
  <c r="R60" i="9"/>
  <c r="Q60" i="9"/>
  <c r="P60" i="9"/>
  <c r="O60" i="9"/>
  <c r="N60" i="9"/>
  <c r="M60" i="9"/>
  <c r="L60" i="9"/>
  <c r="K60" i="9"/>
  <c r="J60" i="9"/>
  <c r="I60" i="9"/>
  <c r="H60" i="9"/>
  <c r="G60" i="9"/>
  <c r="F60" i="9"/>
  <c r="E60" i="9"/>
  <c r="D60" i="9"/>
  <c r="C60" i="9"/>
  <c r="B60" i="9"/>
  <c r="T60" i="9" s="1"/>
  <c r="S58" i="9"/>
  <c r="R58" i="9"/>
  <c r="Q58" i="9"/>
  <c r="P58" i="9"/>
  <c r="O58" i="9"/>
  <c r="N58" i="9"/>
  <c r="M58" i="9"/>
  <c r="L58" i="9"/>
  <c r="K58" i="9"/>
  <c r="J58" i="9"/>
  <c r="I58" i="9"/>
  <c r="H58" i="9"/>
  <c r="G58" i="9"/>
  <c r="F58" i="9"/>
  <c r="E58" i="9"/>
  <c r="D58" i="9"/>
  <c r="C58" i="9"/>
  <c r="B58" i="9"/>
  <c r="T58" i="9" s="1"/>
  <c r="S56" i="9"/>
  <c r="R56" i="9"/>
  <c r="Q56" i="9"/>
  <c r="P56" i="9"/>
  <c r="O56" i="9"/>
  <c r="N56" i="9"/>
  <c r="M56" i="9"/>
  <c r="L56" i="9"/>
  <c r="K56" i="9"/>
  <c r="J56" i="9"/>
  <c r="I56" i="9"/>
  <c r="H56" i="9"/>
  <c r="G56" i="9"/>
  <c r="F56" i="9"/>
  <c r="E56" i="9"/>
  <c r="D56" i="9"/>
  <c r="C56" i="9"/>
  <c r="B56" i="9"/>
  <c r="T56" i="9" s="1"/>
  <c r="S54" i="9"/>
  <c r="R54" i="9"/>
  <c r="Q54" i="9"/>
  <c r="P54" i="9"/>
  <c r="O54" i="9"/>
  <c r="N54" i="9"/>
  <c r="M54" i="9"/>
  <c r="L54" i="9"/>
  <c r="K54" i="9"/>
  <c r="J54" i="9"/>
  <c r="I54" i="9"/>
  <c r="H54" i="9"/>
  <c r="G54" i="9"/>
  <c r="F54" i="9"/>
  <c r="E54" i="9"/>
  <c r="D54" i="9"/>
  <c r="T54" i="9" s="1"/>
  <c r="C54" i="9"/>
  <c r="B54" i="9"/>
  <c r="S52" i="9"/>
  <c r="R52" i="9"/>
  <c r="Q52" i="9"/>
  <c r="P52" i="9"/>
  <c r="O52" i="9"/>
  <c r="N52" i="9"/>
  <c r="M52" i="9"/>
  <c r="L52" i="9"/>
  <c r="K52" i="9"/>
  <c r="J52" i="9"/>
  <c r="I52" i="9"/>
  <c r="H52" i="9"/>
  <c r="G52" i="9"/>
  <c r="F52" i="9"/>
  <c r="E52" i="9"/>
  <c r="D52" i="9"/>
  <c r="C52" i="9"/>
  <c r="B52" i="9"/>
  <c r="T52" i="9" s="1"/>
  <c r="S50" i="9"/>
  <c r="R50" i="9"/>
  <c r="Q50" i="9"/>
  <c r="P50" i="9"/>
  <c r="O50" i="9"/>
  <c r="N50" i="9"/>
  <c r="M50" i="9"/>
  <c r="L50" i="9"/>
  <c r="K50" i="9"/>
  <c r="J50" i="9"/>
  <c r="I50" i="9"/>
  <c r="H50" i="9"/>
  <c r="G50" i="9"/>
  <c r="F50" i="9"/>
  <c r="E50" i="9"/>
  <c r="D50" i="9"/>
  <c r="C50" i="9"/>
  <c r="B50" i="9"/>
  <c r="T50" i="9" s="1"/>
  <c r="S48" i="9"/>
  <c r="R48" i="9"/>
  <c r="Q48" i="9"/>
  <c r="P48" i="9"/>
  <c r="O48" i="9"/>
  <c r="N48" i="9"/>
  <c r="M48" i="9"/>
  <c r="L48" i="9"/>
  <c r="K48" i="9"/>
  <c r="J48" i="9"/>
  <c r="I48" i="9"/>
  <c r="H48" i="9"/>
  <c r="G48" i="9"/>
  <c r="F48" i="9"/>
  <c r="E48" i="9"/>
  <c r="D48" i="9"/>
  <c r="C48" i="9"/>
  <c r="B48" i="9"/>
  <c r="T48" i="9" s="1"/>
  <c r="S46" i="9"/>
  <c r="R46" i="9"/>
  <c r="Q46" i="9"/>
  <c r="P46" i="9"/>
  <c r="O46" i="9"/>
  <c r="N46" i="9"/>
  <c r="M46" i="9"/>
  <c r="L46" i="9"/>
  <c r="K46" i="9"/>
  <c r="J46" i="9"/>
  <c r="I46" i="9"/>
  <c r="H46" i="9"/>
  <c r="G46" i="9"/>
  <c r="F46" i="9"/>
  <c r="E46" i="9"/>
  <c r="D46" i="9"/>
  <c r="T46" i="9" s="1"/>
  <c r="C46" i="9"/>
  <c r="B46" i="9"/>
  <c r="S44" i="9"/>
  <c r="R44" i="9"/>
  <c r="Q44" i="9"/>
  <c r="P44" i="9"/>
  <c r="O44" i="9"/>
  <c r="N44" i="9"/>
  <c r="M44" i="9"/>
  <c r="L44" i="9"/>
  <c r="K44" i="9"/>
  <c r="J44" i="9"/>
  <c r="I44" i="9"/>
  <c r="H44" i="9"/>
  <c r="G44" i="9"/>
  <c r="F44" i="9"/>
  <c r="E44" i="9"/>
  <c r="D44" i="9"/>
  <c r="C44" i="9"/>
  <c r="T44" i="9" s="1"/>
  <c r="B44" i="9"/>
  <c r="S42" i="9"/>
  <c r="R42" i="9"/>
  <c r="Q42" i="9"/>
  <c r="P42" i="9"/>
  <c r="O42" i="9"/>
  <c r="N42" i="9"/>
  <c r="M42" i="9"/>
  <c r="L42" i="9"/>
  <c r="K42" i="9"/>
  <c r="J42" i="9"/>
  <c r="I42" i="9"/>
  <c r="H42" i="9"/>
  <c r="G42" i="9"/>
  <c r="F42" i="9"/>
  <c r="E42" i="9"/>
  <c r="D42" i="9"/>
  <c r="C42" i="9"/>
  <c r="B42" i="9"/>
  <c r="T42" i="9" s="1"/>
  <c r="S40" i="9"/>
  <c r="R40" i="9"/>
  <c r="Q40" i="9"/>
  <c r="P40" i="9"/>
  <c r="O40" i="9"/>
  <c r="N40" i="9"/>
  <c r="M40" i="9"/>
  <c r="L40" i="9"/>
  <c r="K40" i="9"/>
  <c r="J40" i="9"/>
  <c r="I40" i="9"/>
  <c r="H40" i="9"/>
  <c r="G40" i="9"/>
  <c r="F40" i="9"/>
  <c r="E40" i="9"/>
  <c r="D40" i="9"/>
  <c r="C40" i="9"/>
  <c r="B40" i="9"/>
  <c r="T40" i="9" s="1"/>
  <c r="S38" i="9"/>
  <c r="R38" i="9"/>
  <c r="Q38" i="9"/>
  <c r="P38" i="9"/>
  <c r="O38" i="9"/>
  <c r="N38" i="9"/>
  <c r="M38" i="9"/>
  <c r="L38" i="9"/>
  <c r="K38" i="9"/>
  <c r="J38" i="9"/>
  <c r="I38" i="9"/>
  <c r="H38" i="9"/>
  <c r="G38" i="9"/>
  <c r="F38" i="9"/>
  <c r="E38" i="9"/>
  <c r="D38" i="9"/>
  <c r="T38" i="9" s="1"/>
  <c r="C38" i="9"/>
  <c r="B38" i="9"/>
  <c r="S36" i="9"/>
  <c r="R36" i="9"/>
  <c r="Q36" i="9"/>
  <c r="P36" i="9"/>
  <c r="O36" i="9"/>
  <c r="N36" i="9"/>
  <c r="M36" i="9"/>
  <c r="L36" i="9"/>
  <c r="K36" i="9"/>
  <c r="J36" i="9"/>
  <c r="I36" i="9"/>
  <c r="H36" i="9"/>
  <c r="G36" i="9"/>
  <c r="F36" i="9"/>
  <c r="E36" i="9"/>
  <c r="D36" i="9"/>
  <c r="C36" i="9"/>
  <c r="T36" i="9" s="1"/>
  <c r="B36" i="9"/>
  <c r="S34" i="9"/>
  <c r="R34" i="9"/>
  <c r="Q34" i="9"/>
  <c r="P34" i="9"/>
  <c r="O34" i="9"/>
  <c r="N34" i="9"/>
  <c r="M34" i="9"/>
  <c r="L34" i="9"/>
  <c r="K34" i="9"/>
  <c r="J34" i="9"/>
  <c r="I34" i="9"/>
  <c r="H34" i="9"/>
  <c r="G34" i="9"/>
  <c r="F34" i="9"/>
  <c r="E34" i="9"/>
  <c r="D34" i="9"/>
  <c r="C34" i="9"/>
  <c r="B34" i="9"/>
  <c r="T34" i="9" s="1"/>
  <c r="S32" i="9"/>
  <c r="R32" i="9"/>
  <c r="Q32" i="9"/>
  <c r="P32" i="9"/>
  <c r="O32" i="9"/>
  <c r="N32" i="9"/>
  <c r="M32" i="9"/>
  <c r="L32" i="9"/>
  <c r="K32" i="9"/>
  <c r="J32" i="9"/>
  <c r="I32" i="9"/>
  <c r="H32" i="9"/>
  <c r="G32" i="9"/>
  <c r="F32" i="9"/>
  <c r="E32" i="9"/>
  <c r="D32" i="9"/>
  <c r="C32" i="9"/>
  <c r="B32" i="9"/>
  <c r="T32" i="9" s="1"/>
  <c r="S30" i="9"/>
  <c r="R30" i="9"/>
  <c r="Q30" i="9"/>
  <c r="P30" i="9"/>
  <c r="O30" i="9"/>
  <c r="N30" i="9"/>
  <c r="M30" i="9"/>
  <c r="L30" i="9"/>
  <c r="K30" i="9"/>
  <c r="J30" i="9"/>
  <c r="I30" i="9"/>
  <c r="H30" i="9"/>
  <c r="G30" i="9"/>
  <c r="F30" i="9"/>
  <c r="E30" i="9"/>
  <c r="D30" i="9"/>
  <c r="T30" i="9" s="1"/>
  <c r="C30" i="9"/>
  <c r="B30" i="9"/>
  <c r="S28" i="9"/>
  <c r="R28" i="9"/>
  <c r="Q28" i="9"/>
  <c r="P28" i="9"/>
  <c r="O28" i="9"/>
  <c r="N28" i="9"/>
  <c r="M28" i="9"/>
  <c r="L28" i="9"/>
  <c r="K28" i="9"/>
  <c r="J28" i="9"/>
  <c r="I28" i="9"/>
  <c r="H28" i="9"/>
  <c r="G28" i="9"/>
  <c r="F28" i="9"/>
  <c r="E28" i="9"/>
  <c r="D28" i="9"/>
  <c r="C28" i="9"/>
  <c r="T28" i="9" s="1"/>
  <c r="B28" i="9"/>
  <c r="S26" i="9"/>
  <c r="R26" i="9"/>
  <c r="Q26" i="9"/>
  <c r="P26" i="9"/>
  <c r="O26" i="9"/>
  <c r="N26" i="9"/>
  <c r="M26" i="9"/>
  <c r="L26" i="9"/>
  <c r="K26" i="9"/>
  <c r="J26" i="9"/>
  <c r="I26" i="9"/>
  <c r="H26" i="9"/>
  <c r="G26" i="9"/>
  <c r="F26" i="9"/>
  <c r="E26" i="9"/>
  <c r="D26" i="9"/>
  <c r="C26" i="9"/>
  <c r="B26" i="9"/>
  <c r="T26" i="9" s="1"/>
  <c r="S24" i="9"/>
  <c r="R24" i="9"/>
  <c r="Q24" i="9"/>
  <c r="P24" i="9"/>
  <c r="O24" i="9"/>
  <c r="N24" i="9"/>
  <c r="M24" i="9"/>
  <c r="L24" i="9"/>
  <c r="K24" i="9"/>
  <c r="J24" i="9"/>
  <c r="I24" i="9"/>
  <c r="H24" i="9"/>
  <c r="G24" i="9"/>
  <c r="F24" i="9"/>
  <c r="E24" i="9"/>
  <c r="D24" i="9"/>
  <c r="C24" i="9"/>
  <c r="B24" i="9"/>
  <c r="T24" i="9" s="1"/>
  <c r="S22" i="9"/>
  <c r="R22" i="9"/>
  <c r="Q22" i="9"/>
  <c r="P22" i="9"/>
  <c r="O22" i="9"/>
  <c r="N22" i="9"/>
  <c r="M22" i="9"/>
  <c r="L22" i="9"/>
  <c r="K22" i="9"/>
  <c r="J22" i="9"/>
  <c r="I22" i="9"/>
  <c r="H22" i="9"/>
  <c r="G22" i="9"/>
  <c r="F22" i="9"/>
  <c r="E22" i="9"/>
  <c r="D22" i="9"/>
  <c r="T22" i="9" s="1"/>
  <c r="C22" i="9"/>
  <c r="B22" i="9"/>
  <c r="S20" i="9"/>
  <c r="R20" i="9"/>
  <c r="Q20" i="9"/>
  <c r="P20" i="9"/>
  <c r="O20" i="9"/>
  <c r="N20" i="9"/>
  <c r="M20" i="9"/>
  <c r="L20" i="9"/>
  <c r="K20" i="9"/>
  <c r="J20" i="9"/>
  <c r="I20" i="9"/>
  <c r="H20" i="9"/>
  <c r="G20" i="9"/>
  <c r="F20" i="9"/>
  <c r="E20" i="9"/>
  <c r="D20" i="9"/>
  <c r="C20" i="9"/>
  <c r="T20" i="9" s="1"/>
  <c r="B20" i="9"/>
  <c r="S18" i="9"/>
  <c r="R18" i="9"/>
  <c r="Q18" i="9"/>
  <c r="P18" i="9"/>
  <c r="O18" i="9"/>
  <c r="N18" i="9"/>
  <c r="M18" i="9"/>
  <c r="L18" i="9"/>
  <c r="K18" i="9"/>
  <c r="J18" i="9"/>
  <c r="I18" i="9"/>
  <c r="H18" i="9"/>
  <c r="G18" i="9"/>
  <c r="F18" i="9"/>
  <c r="E18" i="9"/>
  <c r="D18" i="9"/>
  <c r="C18" i="9"/>
  <c r="B18" i="9"/>
  <c r="T18" i="9" s="1"/>
  <c r="S16" i="9"/>
  <c r="R16" i="9"/>
  <c r="Q16" i="9"/>
  <c r="P16" i="9"/>
  <c r="O16" i="9"/>
  <c r="N16" i="9"/>
  <c r="M16" i="9"/>
  <c r="L16" i="9"/>
  <c r="K16" i="9"/>
  <c r="J16" i="9"/>
  <c r="I16" i="9"/>
  <c r="H16" i="9"/>
  <c r="G16" i="9"/>
  <c r="F16" i="9"/>
  <c r="E16" i="9"/>
  <c r="D16" i="9"/>
  <c r="C16" i="9"/>
  <c r="B16" i="9"/>
  <c r="T16" i="9" s="1"/>
  <c r="S14" i="9"/>
  <c r="R14" i="9"/>
  <c r="Q14" i="9"/>
  <c r="P14" i="9"/>
  <c r="O14" i="9"/>
  <c r="N14" i="9"/>
  <c r="M14" i="9"/>
  <c r="L14" i="9"/>
  <c r="K14" i="9"/>
  <c r="J14" i="9"/>
  <c r="I14" i="9"/>
  <c r="H14" i="9"/>
  <c r="G14" i="9"/>
  <c r="F14" i="9"/>
  <c r="E14" i="9"/>
  <c r="D14" i="9"/>
  <c r="T14" i="9" s="1"/>
  <c r="C14" i="9"/>
  <c r="B14" i="9"/>
  <c r="S12" i="9"/>
  <c r="R12" i="9"/>
  <c r="Q12" i="9"/>
  <c r="P12" i="9"/>
  <c r="O12" i="9"/>
  <c r="N12" i="9"/>
  <c r="M12" i="9"/>
  <c r="L12" i="9"/>
  <c r="K12" i="9"/>
  <c r="J12" i="9"/>
  <c r="I12" i="9"/>
  <c r="H12" i="9"/>
  <c r="G12" i="9"/>
  <c r="F12" i="9"/>
  <c r="E12" i="9"/>
  <c r="D12" i="9"/>
  <c r="C12" i="9"/>
  <c r="T12" i="9" s="1"/>
  <c r="B12" i="9"/>
  <c r="S10" i="9"/>
  <c r="R10" i="9"/>
  <c r="Q10" i="9"/>
  <c r="P10" i="9"/>
  <c r="O10" i="9"/>
  <c r="N10" i="9"/>
  <c r="M10" i="9"/>
  <c r="L10" i="9"/>
  <c r="K10" i="9"/>
  <c r="J10" i="9"/>
  <c r="I10" i="9"/>
  <c r="H10" i="9"/>
  <c r="G10" i="9"/>
  <c r="F10" i="9"/>
  <c r="E10" i="9"/>
  <c r="D10" i="9"/>
  <c r="C10" i="9"/>
  <c r="B10" i="9"/>
  <c r="T10" i="9" s="1"/>
  <c r="S8" i="9"/>
  <c r="R8" i="9"/>
  <c r="Q8" i="9"/>
  <c r="P8" i="9"/>
  <c r="O8" i="9"/>
  <c r="N8" i="9"/>
  <c r="M8" i="9"/>
  <c r="L8" i="9"/>
  <c r="K8" i="9"/>
  <c r="J8" i="9"/>
  <c r="I8" i="9"/>
  <c r="H8" i="9"/>
  <c r="G8" i="9"/>
  <c r="F8" i="9"/>
  <c r="E8" i="9"/>
  <c r="D8" i="9"/>
  <c r="C8" i="9"/>
  <c r="B8" i="9"/>
  <c r="T8" i="9" s="1"/>
  <c r="S6" i="9"/>
  <c r="R6" i="9"/>
  <c r="Q6" i="9"/>
  <c r="P6" i="9"/>
  <c r="O6" i="9"/>
  <c r="N6" i="9"/>
  <c r="M6" i="9"/>
  <c r="L6" i="9"/>
  <c r="K6" i="9"/>
  <c r="J6" i="9"/>
  <c r="I6" i="9"/>
  <c r="H6" i="9"/>
  <c r="G6" i="9"/>
  <c r="F6" i="9"/>
  <c r="E6" i="9"/>
  <c r="D6" i="9"/>
  <c r="T6" i="9" s="1"/>
  <c r="C6" i="9"/>
  <c r="B6" i="9"/>
  <c r="S4" i="9"/>
  <c r="R4" i="9"/>
  <c r="Q4" i="9"/>
  <c r="P4" i="9"/>
  <c r="O4" i="9"/>
  <c r="N4" i="9"/>
  <c r="M4" i="9"/>
  <c r="L4" i="9"/>
  <c r="K4" i="9"/>
  <c r="J4" i="9"/>
  <c r="I4" i="9"/>
  <c r="H4" i="9"/>
  <c r="G4" i="9"/>
  <c r="F4" i="9"/>
  <c r="E4" i="9"/>
  <c r="D4" i="9"/>
  <c r="C4" i="9"/>
  <c r="T4" i="9" s="1"/>
  <c r="B4" i="9"/>
  <c r="R117" i="8"/>
  <c r="P117" i="8"/>
  <c r="N117" i="8"/>
  <c r="L117" i="8"/>
  <c r="J117" i="8"/>
  <c r="G117" i="8"/>
  <c r="D117" i="8"/>
  <c r="B117" i="8"/>
  <c r="R116" i="8"/>
  <c r="Q116" i="8"/>
  <c r="Q117" i="8" s="1"/>
  <c r="P116" i="8"/>
  <c r="O116" i="8"/>
  <c r="O117" i="8" s="1"/>
  <c r="N116" i="8"/>
  <c r="M116" i="8"/>
  <c r="M117" i="8" s="1"/>
  <c r="L116" i="8"/>
  <c r="K116" i="8"/>
  <c r="K117" i="8" s="1"/>
  <c r="J116" i="8"/>
  <c r="H116" i="8"/>
  <c r="H117" i="8" s="1"/>
  <c r="G116" i="8"/>
  <c r="E116" i="8"/>
  <c r="S116" i="8" s="1"/>
  <c r="D116" i="8"/>
  <c r="C116" i="8"/>
  <c r="C117" i="8" s="1"/>
  <c r="B116" i="8"/>
  <c r="U114" i="8"/>
  <c r="U116" i="8" s="1"/>
  <c r="R114" i="8"/>
  <c r="Q114" i="8"/>
  <c r="P114" i="8"/>
  <c r="O114" i="8"/>
  <c r="N114" i="8"/>
  <c r="M114" i="8"/>
  <c r="L114" i="8"/>
  <c r="K114" i="8"/>
  <c r="J114" i="8"/>
  <c r="H114" i="8"/>
  <c r="G114" i="8"/>
  <c r="E114" i="8"/>
  <c r="S114" i="8" s="1"/>
  <c r="T114" i="8" s="1"/>
  <c r="V114" i="8" s="1"/>
  <c r="D114" i="8"/>
  <c r="C114" i="8"/>
  <c r="B114" i="8"/>
  <c r="R112" i="8"/>
  <c r="P112" i="8"/>
  <c r="N112" i="8"/>
  <c r="L112" i="8"/>
  <c r="J112" i="8"/>
  <c r="G112" i="8"/>
  <c r="D112" i="8"/>
  <c r="B112" i="8"/>
  <c r="R111" i="8"/>
  <c r="Q111" i="8"/>
  <c r="Q112" i="8" s="1"/>
  <c r="P111" i="8"/>
  <c r="O111" i="8"/>
  <c r="O112" i="8" s="1"/>
  <c r="N111" i="8"/>
  <c r="M111" i="8"/>
  <c r="M112" i="8" s="1"/>
  <c r="L111" i="8"/>
  <c r="K111" i="8"/>
  <c r="K112" i="8" s="1"/>
  <c r="J111" i="8"/>
  <c r="H111" i="8"/>
  <c r="H112" i="8" s="1"/>
  <c r="G111" i="8"/>
  <c r="E111" i="8"/>
  <c r="S111" i="8" s="1"/>
  <c r="D111" i="8"/>
  <c r="C111" i="8"/>
  <c r="C112" i="8" s="1"/>
  <c r="B111" i="8"/>
  <c r="U109" i="8"/>
  <c r="U111" i="8" s="1"/>
  <c r="R109" i="8"/>
  <c r="Q109" i="8"/>
  <c r="P109" i="8"/>
  <c r="O109" i="8"/>
  <c r="N109" i="8"/>
  <c r="M109" i="8"/>
  <c r="L109" i="8"/>
  <c r="K109" i="8"/>
  <c r="J109" i="8"/>
  <c r="H109" i="8"/>
  <c r="G109" i="8"/>
  <c r="E109" i="8"/>
  <c r="S109" i="8" s="1"/>
  <c r="T109" i="8" s="1"/>
  <c r="V109" i="8" s="1"/>
  <c r="D109" i="8"/>
  <c r="C109" i="8"/>
  <c r="B109" i="8"/>
  <c r="R107" i="8"/>
  <c r="P107" i="8"/>
  <c r="N107" i="8"/>
  <c r="L107" i="8"/>
  <c r="J107" i="8"/>
  <c r="G107" i="8"/>
  <c r="D107" i="8"/>
  <c r="B107" i="8"/>
  <c r="R106" i="8"/>
  <c r="Q106" i="8"/>
  <c r="Q107" i="8" s="1"/>
  <c r="P106" i="8"/>
  <c r="O106" i="8"/>
  <c r="N106" i="8"/>
  <c r="M106" i="8"/>
  <c r="M107" i="8" s="1"/>
  <c r="L106" i="8"/>
  <c r="K106" i="8"/>
  <c r="J106" i="8"/>
  <c r="H106" i="8"/>
  <c r="H107" i="8" s="1"/>
  <c r="G106" i="8"/>
  <c r="E106" i="8"/>
  <c r="S106" i="8" s="1"/>
  <c r="D106" i="8"/>
  <c r="C106" i="8"/>
  <c r="C107" i="8" s="1"/>
  <c r="B106" i="8"/>
  <c r="U104" i="8"/>
  <c r="U106" i="8" s="1"/>
  <c r="R104" i="8"/>
  <c r="Q104" i="8"/>
  <c r="P104" i="8"/>
  <c r="O104" i="8"/>
  <c r="N104" i="8"/>
  <c r="M104" i="8"/>
  <c r="L104" i="8"/>
  <c r="K104" i="8"/>
  <c r="J104" i="8"/>
  <c r="H104" i="8"/>
  <c r="G104" i="8"/>
  <c r="E104" i="8"/>
  <c r="S104" i="8" s="1"/>
  <c r="T104" i="8" s="1"/>
  <c r="V104" i="8" s="1"/>
  <c r="D104" i="8"/>
  <c r="C104" i="8"/>
  <c r="B104" i="8"/>
  <c r="R102" i="8"/>
  <c r="P102" i="8"/>
  <c r="N102" i="8"/>
  <c r="L102" i="8"/>
  <c r="J102" i="8"/>
  <c r="G102" i="8"/>
  <c r="D102" i="8"/>
  <c r="B102" i="8"/>
  <c r="R101" i="8"/>
  <c r="Q101" i="8"/>
  <c r="Q102" i="8" s="1"/>
  <c r="P101" i="8"/>
  <c r="O101" i="8"/>
  <c r="O102" i="8" s="1"/>
  <c r="N101" i="8"/>
  <c r="M101" i="8"/>
  <c r="M102" i="8" s="1"/>
  <c r="L101" i="8"/>
  <c r="K101" i="8"/>
  <c r="K102" i="8" s="1"/>
  <c r="J101" i="8"/>
  <c r="H101" i="8"/>
  <c r="H102" i="8" s="1"/>
  <c r="G101" i="8"/>
  <c r="E101" i="8"/>
  <c r="E102" i="8" s="1"/>
  <c r="D101" i="8"/>
  <c r="C101" i="8"/>
  <c r="C102" i="8" s="1"/>
  <c r="B101" i="8"/>
  <c r="U99" i="8"/>
  <c r="U101" i="8" s="1"/>
  <c r="R99" i="8"/>
  <c r="Q99" i="8"/>
  <c r="P99" i="8"/>
  <c r="O99" i="8"/>
  <c r="N99" i="8"/>
  <c r="M99" i="8"/>
  <c r="L99" i="8"/>
  <c r="K99" i="8"/>
  <c r="J99" i="8"/>
  <c r="H99" i="8"/>
  <c r="G99" i="8"/>
  <c r="E99" i="8"/>
  <c r="S99" i="8" s="1"/>
  <c r="T99" i="8" s="1"/>
  <c r="V99" i="8" s="1"/>
  <c r="D99" i="8"/>
  <c r="C99" i="8"/>
  <c r="B99" i="8"/>
  <c r="X97" i="8"/>
  <c r="Y97" i="8" s="1"/>
  <c r="R97" i="8"/>
  <c r="P97" i="8"/>
  <c r="N97" i="8"/>
  <c r="L97" i="8"/>
  <c r="J97" i="8"/>
  <c r="G97" i="8"/>
  <c r="D97" i="8"/>
  <c r="B97" i="8"/>
  <c r="R96" i="8"/>
  <c r="Q96" i="8"/>
  <c r="P96" i="8"/>
  <c r="O96" i="8"/>
  <c r="O97" i="8" s="1"/>
  <c r="N96" i="8"/>
  <c r="M96" i="8"/>
  <c r="L96" i="8"/>
  <c r="K96" i="8"/>
  <c r="K97" i="8" s="1"/>
  <c r="J96" i="8"/>
  <c r="H96" i="8"/>
  <c r="G96" i="8"/>
  <c r="E96" i="8"/>
  <c r="E97" i="8" s="1"/>
  <c r="D96" i="8"/>
  <c r="C96" i="8"/>
  <c r="B96" i="8"/>
  <c r="R94" i="8"/>
  <c r="Q94" i="8"/>
  <c r="P94" i="8"/>
  <c r="O94" i="8"/>
  <c r="N94" i="8"/>
  <c r="M94" i="8"/>
  <c r="L94" i="8"/>
  <c r="K94" i="8"/>
  <c r="J94" i="8"/>
  <c r="H94" i="8"/>
  <c r="G94" i="8"/>
  <c r="E94" i="8"/>
  <c r="D94" i="8"/>
  <c r="C94" i="8"/>
  <c r="S94" i="8" s="1"/>
  <c r="T94" i="8" s="1"/>
  <c r="B94" i="8"/>
  <c r="R92" i="8"/>
  <c r="P92" i="8"/>
  <c r="N92" i="8"/>
  <c r="L92" i="8"/>
  <c r="J92" i="8"/>
  <c r="G92" i="8"/>
  <c r="D92" i="8"/>
  <c r="B92" i="8"/>
  <c r="R91" i="8"/>
  <c r="Q91" i="8"/>
  <c r="P91" i="8"/>
  <c r="O91" i="8"/>
  <c r="O92" i="8" s="1"/>
  <c r="N91" i="8"/>
  <c r="M91" i="8"/>
  <c r="L91" i="8"/>
  <c r="K91" i="8"/>
  <c r="K92" i="8" s="1"/>
  <c r="J91" i="8"/>
  <c r="H91" i="8"/>
  <c r="G91" i="8"/>
  <c r="E91" i="8"/>
  <c r="E92" i="8" s="1"/>
  <c r="D91" i="8"/>
  <c r="C91" i="8"/>
  <c r="B91" i="8"/>
  <c r="R89" i="8"/>
  <c r="Q89" i="8"/>
  <c r="P89" i="8"/>
  <c r="O89" i="8"/>
  <c r="N89" i="8"/>
  <c r="M89" i="8"/>
  <c r="L89" i="8"/>
  <c r="K89" i="8"/>
  <c r="J89" i="8"/>
  <c r="H89" i="8"/>
  <c r="G89" i="8"/>
  <c r="E89" i="8"/>
  <c r="D89" i="8"/>
  <c r="C89" i="8"/>
  <c r="S89" i="8" s="1"/>
  <c r="T89" i="8" s="1"/>
  <c r="B89" i="8"/>
  <c r="R87" i="8"/>
  <c r="P87" i="8"/>
  <c r="N87" i="8"/>
  <c r="L87" i="8"/>
  <c r="J87" i="8"/>
  <c r="G87" i="8"/>
  <c r="D87" i="8"/>
  <c r="B87" i="8"/>
  <c r="R86" i="8"/>
  <c r="Q86" i="8"/>
  <c r="P86" i="8"/>
  <c r="O86" i="8"/>
  <c r="O87" i="8" s="1"/>
  <c r="N86" i="8"/>
  <c r="M86" i="8"/>
  <c r="L86" i="8"/>
  <c r="K86" i="8"/>
  <c r="K87" i="8" s="1"/>
  <c r="J86" i="8"/>
  <c r="H86" i="8"/>
  <c r="G86" i="8"/>
  <c r="E86" i="8"/>
  <c r="E87" i="8" s="1"/>
  <c r="D86" i="8"/>
  <c r="C86" i="8"/>
  <c r="B86" i="8"/>
  <c r="U84" i="8"/>
  <c r="U86" i="8" s="1"/>
  <c r="R84" i="8"/>
  <c r="Q84" i="8"/>
  <c r="P84" i="8"/>
  <c r="O84" i="8"/>
  <c r="N84" i="8"/>
  <c r="M84" i="8"/>
  <c r="L84" i="8"/>
  <c r="K84" i="8"/>
  <c r="J84" i="8"/>
  <c r="H84" i="8"/>
  <c r="G84" i="8"/>
  <c r="E84" i="8"/>
  <c r="D84" i="8"/>
  <c r="C84" i="8"/>
  <c r="S84" i="8" s="1"/>
  <c r="T84" i="8" s="1"/>
  <c r="V84" i="8" s="1"/>
  <c r="B84" i="8"/>
  <c r="R82" i="8"/>
  <c r="P82" i="8"/>
  <c r="N82" i="8"/>
  <c r="L82" i="8"/>
  <c r="J82" i="8"/>
  <c r="G82" i="8"/>
  <c r="D82" i="8"/>
  <c r="B82" i="8"/>
  <c r="R81" i="8"/>
  <c r="Q81" i="8"/>
  <c r="P81" i="8"/>
  <c r="O81" i="8"/>
  <c r="O82" i="8" s="1"/>
  <c r="N81" i="8"/>
  <c r="M81" i="8"/>
  <c r="L81" i="8"/>
  <c r="K81" i="8"/>
  <c r="K82" i="8" s="1"/>
  <c r="J81" i="8"/>
  <c r="H81" i="8"/>
  <c r="G81" i="8"/>
  <c r="E81" i="8"/>
  <c r="E82" i="8" s="1"/>
  <c r="D81" i="8"/>
  <c r="C81" i="8"/>
  <c r="B81" i="8"/>
  <c r="U79" i="8"/>
  <c r="U81" i="8" s="1"/>
  <c r="R79" i="8"/>
  <c r="Q79" i="8"/>
  <c r="P79" i="8"/>
  <c r="O79" i="8"/>
  <c r="N79" i="8"/>
  <c r="M79" i="8"/>
  <c r="L79" i="8"/>
  <c r="K79" i="8"/>
  <c r="J79" i="8"/>
  <c r="H79" i="8"/>
  <c r="G79" i="8"/>
  <c r="E79" i="8"/>
  <c r="D79" i="8"/>
  <c r="C79" i="8"/>
  <c r="S79" i="8" s="1"/>
  <c r="T79" i="8" s="1"/>
  <c r="V79" i="8" s="1"/>
  <c r="B79" i="8"/>
  <c r="P77" i="8"/>
  <c r="O77" i="8"/>
  <c r="L77" i="8"/>
  <c r="K77" i="8"/>
  <c r="G77" i="8"/>
  <c r="E77" i="8"/>
  <c r="B77" i="8"/>
  <c r="R76" i="8"/>
  <c r="R77" i="8" s="1"/>
  <c r="Q76" i="8"/>
  <c r="P76" i="8"/>
  <c r="O76" i="8"/>
  <c r="N76" i="8"/>
  <c r="N77" i="8" s="1"/>
  <c r="M76" i="8"/>
  <c r="L76" i="8"/>
  <c r="K76" i="8"/>
  <c r="J76" i="8"/>
  <c r="J77" i="8" s="1"/>
  <c r="H76" i="8"/>
  <c r="H77" i="8" s="1"/>
  <c r="G76" i="8"/>
  <c r="E76" i="8"/>
  <c r="D76" i="8"/>
  <c r="D77" i="8" s="1"/>
  <c r="C76" i="8"/>
  <c r="C77" i="8" s="1"/>
  <c r="B76" i="8"/>
  <c r="V74" i="8"/>
  <c r="U74" i="8"/>
  <c r="U76" i="8" s="1"/>
  <c r="R74" i="8"/>
  <c r="Q74" i="8"/>
  <c r="P74" i="8"/>
  <c r="O74" i="8"/>
  <c r="N74" i="8"/>
  <c r="M74" i="8"/>
  <c r="L74" i="8"/>
  <c r="K74" i="8"/>
  <c r="J74" i="8"/>
  <c r="H74" i="8"/>
  <c r="G74" i="8"/>
  <c r="E74" i="8"/>
  <c r="D74" i="8"/>
  <c r="C74" i="8"/>
  <c r="S74" i="8" s="1"/>
  <c r="T74" i="8" s="1"/>
  <c r="B74" i="8"/>
  <c r="P72" i="8"/>
  <c r="O72" i="8"/>
  <c r="L72" i="8"/>
  <c r="K72" i="8"/>
  <c r="G72" i="8"/>
  <c r="E72" i="8"/>
  <c r="B72" i="8"/>
  <c r="R71" i="8"/>
  <c r="Q71" i="8"/>
  <c r="Q72" i="8" s="1"/>
  <c r="P71" i="8"/>
  <c r="O71" i="8"/>
  <c r="N71" i="8"/>
  <c r="M71" i="8"/>
  <c r="M72" i="8" s="1"/>
  <c r="L71" i="8"/>
  <c r="K71" i="8"/>
  <c r="J71" i="8"/>
  <c r="H71" i="8"/>
  <c r="H72" i="8" s="1"/>
  <c r="G71" i="8"/>
  <c r="E71" i="8"/>
  <c r="D71" i="8"/>
  <c r="C71" i="8"/>
  <c r="B71" i="8"/>
  <c r="R69" i="8"/>
  <c r="Q69" i="8"/>
  <c r="P69" i="8"/>
  <c r="O69" i="8"/>
  <c r="N69" i="8"/>
  <c r="M69" i="8"/>
  <c r="L69" i="8"/>
  <c r="K69" i="8"/>
  <c r="J69" i="8"/>
  <c r="H69" i="8"/>
  <c r="G69" i="8"/>
  <c r="E69" i="8"/>
  <c r="D69" i="8"/>
  <c r="C69" i="8"/>
  <c r="S69" i="8" s="1"/>
  <c r="T69" i="8" s="1"/>
  <c r="B69" i="8"/>
  <c r="P67" i="8"/>
  <c r="O67" i="8"/>
  <c r="L67" i="8"/>
  <c r="K67" i="8"/>
  <c r="G67" i="8"/>
  <c r="E67" i="8"/>
  <c r="B67" i="8"/>
  <c r="R66" i="8"/>
  <c r="R67" i="8" s="1"/>
  <c r="Q66" i="8"/>
  <c r="Q67" i="8" s="1"/>
  <c r="P66" i="8"/>
  <c r="O66" i="8"/>
  <c r="N66" i="8"/>
  <c r="M66" i="8"/>
  <c r="M67" i="8" s="1"/>
  <c r="L66" i="8"/>
  <c r="K66" i="8"/>
  <c r="J66" i="8"/>
  <c r="H66" i="8"/>
  <c r="H67" i="8" s="1"/>
  <c r="G66" i="8"/>
  <c r="E66" i="8"/>
  <c r="D66" i="8"/>
  <c r="D67" i="8" s="1"/>
  <c r="C66" i="8"/>
  <c r="B66" i="8"/>
  <c r="U64" i="8"/>
  <c r="U66" i="8" s="1"/>
  <c r="R64" i="8"/>
  <c r="Q64" i="8"/>
  <c r="P64" i="8"/>
  <c r="O64" i="8"/>
  <c r="N64" i="8"/>
  <c r="N67" i="8" s="1"/>
  <c r="M64" i="8"/>
  <c r="L64" i="8"/>
  <c r="K64" i="8"/>
  <c r="J64" i="8"/>
  <c r="J67" i="8" s="1"/>
  <c r="H64" i="8"/>
  <c r="G64" i="8"/>
  <c r="E64" i="8"/>
  <c r="D64" i="8"/>
  <c r="C64" i="8"/>
  <c r="B64" i="8"/>
  <c r="R62" i="8"/>
  <c r="P62" i="8"/>
  <c r="O62" i="8"/>
  <c r="L62" i="8"/>
  <c r="K62" i="8"/>
  <c r="G62" i="8"/>
  <c r="E62" i="8"/>
  <c r="B62" i="8"/>
  <c r="U61" i="8"/>
  <c r="R61" i="8"/>
  <c r="Q61" i="8"/>
  <c r="P61" i="8"/>
  <c r="O61" i="8"/>
  <c r="N61" i="8"/>
  <c r="N62" i="8" s="1"/>
  <c r="M61" i="8"/>
  <c r="L61" i="8"/>
  <c r="K61" i="8"/>
  <c r="J61" i="8"/>
  <c r="J62" i="8" s="1"/>
  <c r="H61" i="8"/>
  <c r="G61" i="8"/>
  <c r="E61" i="8"/>
  <c r="D61" i="8"/>
  <c r="D62" i="8" s="1"/>
  <c r="C61" i="8"/>
  <c r="B61" i="8"/>
  <c r="V59" i="8"/>
  <c r="U59" i="8"/>
  <c r="R59" i="8"/>
  <c r="Q59" i="8"/>
  <c r="P59" i="8"/>
  <c r="O59" i="8"/>
  <c r="N59" i="8"/>
  <c r="M59" i="8"/>
  <c r="L59" i="8"/>
  <c r="K59" i="8"/>
  <c r="J59" i="8"/>
  <c r="H59" i="8"/>
  <c r="G59" i="8"/>
  <c r="E59" i="8"/>
  <c r="D59" i="8"/>
  <c r="C59" i="8"/>
  <c r="S59" i="8" s="1"/>
  <c r="T59" i="8" s="1"/>
  <c r="B59" i="8"/>
  <c r="P57" i="8"/>
  <c r="O57" i="8"/>
  <c r="L57" i="8"/>
  <c r="K57" i="8"/>
  <c r="G57" i="8"/>
  <c r="E57" i="8"/>
  <c r="B57" i="8"/>
  <c r="R56" i="8"/>
  <c r="R57" i="8" s="1"/>
  <c r="Q56" i="8"/>
  <c r="Q57" i="8" s="1"/>
  <c r="P56" i="8"/>
  <c r="O56" i="8"/>
  <c r="N56" i="8"/>
  <c r="M56" i="8"/>
  <c r="M57" i="8" s="1"/>
  <c r="L56" i="8"/>
  <c r="K56" i="8"/>
  <c r="J56" i="8"/>
  <c r="H56" i="8"/>
  <c r="H57" i="8" s="1"/>
  <c r="G56" i="8"/>
  <c r="E56" i="8"/>
  <c r="D56" i="8"/>
  <c r="D57" i="8" s="1"/>
  <c r="C56" i="8"/>
  <c r="B56" i="8"/>
  <c r="R54" i="8"/>
  <c r="Q54" i="8"/>
  <c r="P54" i="8"/>
  <c r="O54" i="8"/>
  <c r="N54" i="8"/>
  <c r="N57" i="8" s="1"/>
  <c r="M54" i="8"/>
  <c r="L54" i="8"/>
  <c r="K54" i="8"/>
  <c r="J54" i="8"/>
  <c r="J57" i="8" s="1"/>
  <c r="H54" i="8"/>
  <c r="G54" i="8"/>
  <c r="E54" i="8"/>
  <c r="D54" i="8"/>
  <c r="C54" i="8"/>
  <c r="B54" i="8"/>
  <c r="R52" i="8"/>
  <c r="J52" i="8"/>
  <c r="U51" i="8"/>
  <c r="R51" i="8"/>
  <c r="Q51" i="8"/>
  <c r="Q52" i="8" s="1"/>
  <c r="P51" i="8"/>
  <c r="P52" i="8" s="1"/>
  <c r="O51" i="8"/>
  <c r="N51" i="8"/>
  <c r="M51" i="8"/>
  <c r="M52" i="8" s="1"/>
  <c r="L51" i="8"/>
  <c r="L52" i="8" s="1"/>
  <c r="K51" i="8"/>
  <c r="J51" i="8"/>
  <c r="H51" i="8"/>
  <c r="H52" i="8" s="1"/>
  <c r="G51" i="8"/>
  <c r="G52" i="8" s="1"/>
  <c r="E51" i="8"/>
  <c r="D51" i="8"/>
  <c r="C51" i="8"/>
  <c r="C52" i="8" s="1"/>
  <c r="B51" i="8"/>
  <c r="R49" i="8"/>
  <c r="Q49" i="8"/>
  <c r="P49" i="8"/>
  <c r="O49" i="8"/>
  <c r="O52" i="8" s="1"/>
  <c r="N49" i="8"/>
  <c r="N52" i="8" s="1"/>
  <c r="M49" i="8"/>
  <c r="L49" i="8"/>
  <c r="K49" i="8"/>
  <c r="K52" i="8" s="1"/>
  <c r="J49" i="8"/>
  <c r="H49" i="8"/>
  <c r="G49" i="8"/>
  <c r="E49" i="8"/>
  <c r="E52" i="8" s="1"/>
  <c r="D49" i="8"/>
  <c r="D52" i="8" s="1"/>
  <c r="C49" i="8"/>
  <c r="B49" i="8"/>
  <c r="Q47" i="8"/>
  <c r="P47" i="8"/>
  <c r="O47" i="8"/>
  <c r="M47" i="8"/>
  <c r="L47" i="8"/>
  <c r="K47" i="8"/>
  <c r="H47" i="8"/>
  <c r="G47" i="8"/>
  <c r="C47" i="8"/>
  <c r="B47" i="8"/>
  <c r="R46" i="8"/>
  <c r="R47" i="8" s="1"/>
  <c r="Q46" i="8"/>
  <c r="P46" i="8"/>
  <c r="O46" i="8"/>
  <c r="N46" i="8"/>
  <c r="N47" i="8" s="1"/>
  <c r="M46" i="8"/>
  <c r="L46" i="8"/>
  <c r="K46" i="8"/>
  <c r="J46" i="8"/>
  <c r="J47" i="8" s="1"/>
  <c r="H46" i="8"/>
  <c r="G46" i="8"/>
  <c r="E46" i="8"/>
  <c r="E47" i="8" s="1"/>
  <c r="D46" i="8"/>
  <c r="D47" i="8" s="1"/>
  <c r="C46" i="8"/>
  <c r="B46" i="8"/>
  <c r="U44" i="8"/>
  <c r="U46" i="8" s="1"/>
  <c r="R44" i="8"/>
  <c r="Q44" i="8"/>
  <c r="P44" i="8"/>
  <c r="O44" i="8"/>
  <c r="N44" i="8"/>
  <c r="M44" i="8"/>
  <c r="L44" i="8"/>
  <c r="K44" i="8"/>
  <c r="J44" i="8"/>
  <c r="H44" i="8"/>
  <c r="G44" i="8"/>
  <c r="E44" i="8"/>
  <c r="S44" i="8" s="1"/>
  <c r="T44" i="8" s="1"/>
  <c r="V44" i="8" s="1"/>
  <c r="D44" i="8"/>
  <c r="C44" i="8"/>
  <c r="B44" i="8"/>
  <c r="Q42" i="8"/>
  <c r="P42" i="8"/>
  <c r="M42" i="8"/>
  <c r="L42" i="8"/>
  <c r="K42" i="8"/>
  <c r="H42" i="8"/>
  <c r="G42" i="8"/>
  <c r="C42" i="8"/>
  <c r="B42" i="8"/>
  <c r="R41" i="8"/>
  <c r="R42" i="8" s="1"/>
  <c r="Q41" i="8"/>
  <c r="P41" i="8"/>
  <c r="O41" i="8"/>
  <c r="O42" i="8" s="1"/>
  <c r="N41" i="8"/>
  <c r="N42" i="8" s="1"/>
  <c r="M41" i="8"/>
  <c r="L41" i="8"/>
  <c r="K41" i="8"/>
  <c r="J41" i="8"/>
  <c r="J42" i="8" s="1"/>
  <c r="H41" i="8"/>
  <c r="G41" i="8"/>
  <c r="E41" i="8"/>
  <c r="E42" i="8" s="1"/>
  <c r="D41" i="8"/>
  <c r="C41" i="8"/>
  <c r="B41" i="8"/>
  <c r="R39" i="8"/>
  <c r="Q39" i="8"/>
  <c r="P39" i="8"/>
  <c r="O39" i="8"/>
  <c r="N39" i="8"/>
  <c r="M39" i="8"/>
  <c r="L39" i="8"/>
  <c r="K39" i="8"/>
  <c r="J39" i="8"/>
  <c r="H39" i="8"/>
  <c r="G39" i="8"/>
  <c r="E39" i="8"/>
  <c r="S39" i="8" s="1"/>
  <c r="T39" i="8" s="1"/>
  <c r="D39" i="8"/>
  <c r="C39" i="8"/>
  <c r="B39" i="8"/>
  <c r="Q37" i="8"/>
  <c r="P37" i="8"/>
  <c r="M37" i="8"/>
  <c r="H37" i="8"/>
  <c r="C37" i="8"/>
  <c r="R36" i="8"/>
  <c r="Q36" i="8"/>
  <c r="P36" i="8"/>
  <c r="O36" i="8"/>
  <c r="N36" i="8"/>
  <c r="M36" i="8"/>
  <c r="L36" i="8"/>
  <c r="L37" i="8" s="1"/>
  <c r="K36" i="8"/>
  <c r="J36" i="8"/>
  <c r="H36" i="8"/>
  <c r="G36" i="8"/>
  <c r="G37" i="8" s="1"/>
  <c r="E36" i="8"/>
  <c r="D36" i="8"/>
  <c r="C36" i="8"/>
  <c r="B36" i="8"/>
  <c r="B37" i="8" s="1"/>
  <c r="U34" i="8"/>
  <c r="U36" i="8" s="1"/>
  <c r="R34" i="8"/>
  <c r="Q34" i="8"/>
  <c r="P34" i="8"/>
  <c r="O34" i="8"/>
  <c r="N34" i="8"/>
  <c r="M34" i="8"/>
  <c r="L34" i="8"/>
  <c r="K34" i="8"/>
  <c r="K37" i="8" s="1"/>
  <c r="J34" i="8"/>
  <c r="H34" i="8"/>
  <c r="G34" i="8"/>
  <c r="E34" i="8"/>
  <c r="S34" i="8" s="1"/>
  <c r="T34" i="8" s="1"/>
  <c r="V34" i="8" s="1"/>
  <c r="D34" i="8"/>
  <c r="C34" i="8"/>
  <c r="B34" i="8"/>
  <c r="O32" i="8"/>
  <c r="K32" i="8"/>
  <c r="H32" i="8"/>
  <c r="B32" i="8"/>
  <c r="R31" i="8"/>
  <c r="Q31" i="8"/>
  <c r="Q32" i="8" s="1"/>
  <c r="P31" i="8"/>
  <c r="P32" i="8" s="1"/>
  <c r="O31" i="8"/>
  <c r="N31" i="8"/>
  <c r="M31" i="8"/>
  <c r="M32" i="8" s="1"/>
  <c r="L31" i="8"/>
  <c r="L32" i="8" s="1"/>
  <c r="K31" i="8"/>
  <c r="J31" i="8"/>
  <c r="H31" i="8"/>
  <c r="G31" i="8"/>
  <c r="G32" i="8" s="1"/>
  <c r="E31" i="8"/>
  <c r="D31" i="8"/>
  <c r="C31" i="8"/>
  <c r="C32" i="8" s="1"/>
  <c r="B31" i="8"/>
  <c r="S31" i="8" s="1"/>
  <c r="R29" i="8"/>
  <c r="Q29" i="8"/>
  <c r="P29" i="8"/>
  <c r="O29" i="8"/>
  <c r="N29" i="8"/>
  <c r="M29" i="8"/>
  <c r="L29" i="8"/>
  <c r="K29" i="8"/>
  <c r="J29" i="8"/>
  <c r="H29" i="8"/>
  <c r="G29" i="8"/>
  <c r="E29" i="8"/>
  <c r="E32" i="8" s="1"/>
  <c r="D29" i="8"/>
  <c r="C29" i="8"/>
  <c r="B29" i="8"/>
  <c r="S29" i="8" s="1"/>
  <c r="T29" i="8" s="1"/>
  <c r="Q27" i="8"/>
  <c r="M27" i="8"/>
  <c r="H27" i="8"/>
  <c r="C27" i="8"/>
  <c r="R26" i="8"/>
  <c r="Q26" i="8"/>
  <c r="P26" i="8"/>
  <c r="P27" i="8" s="1"/>
  <c r="O26" i="8"/>
  <c r="N26" i="8"/>
  <c r="M26" i="8"/>
  <c r="L26" i="8"/>
  <c r="L27" i="8" s="1"/>
  <c r="K26" i="8"/>
  <c r="J26" i="8"/>
  <c r="H26" i="8"/>
  <c r="G26" i="8"/>
  <c r="G27" i="8" s="1"/>
  <c r="E26" i="8"/>
  <c r="D26" i="8"/>
  <c r="C26" i="8"/>
  <c r="B26" i="8"/>
  <c r="R24" i="8"/>
  <c r="Q24" i="8"/>
  <c r="P24" i="8"/>
  <c r="O24" i="8"/>
  <c r="N24" i="8"/>
  <c r="M24" i="8"/>
  <c r="L24" i="8"/>
  <c r="K24" i="8"/>
  <c r="J24" i="8"/>
  <c r="H24" i="8"/>
  <c r="G24" i="8"/>
  <c r="E24" i="8"/>
  <c r="E27" i="8" s="1"/>
  <c r="D24" i="8"/>
  <c r="C24" i="8"/>
  <c r="B24" i="8"/>
  <c r="P22" i="8"/>
  <c r="O22" i="8"/>
  <c r="K22" i="8"/>
  <c r="J22" i="8"/>
  <c r="E22" i="8"/>
  <c r="D22" i="8"/>
  <c r="R21" i="8"/>
  <c r="Q21" i="8"/>
  <c r="P21" i="8"/>
  <c r="O21" i="8"/>
  <c r="N21" i="8"/>
  <c r="M21" i="8"/>
  <c r="L21" i="8"/>
  <c r="L22" i="8" s="1"/>
  <c r="K21" i="8"/>
  <c r="J21" i="8"/>
  <c r="H21" i="8"/>
  <c r="G21" i="8"/>
  <c r="G22" i="8" s="1"/>
  <c r="E21" i="8"/>
  <c r="D21" i="8"/>
  <c r="C21" i="8"/>
  <c r="B21" i="8"/>
  <c r="B22" i="8" s="1"/>
  <c r="U19" i="8"/>
  <c r="R19" i="8"/>
  <c r="Q19" i="8"/>
  <c r="P19" i="8"/>
  <c r="O19" i="8"/>
  <c r="N19" i="8"/>
  <c r="M19" i="8"/>
  <c r="L19" i="8"/>
  <c r="K19" i="8"/>
  <c r="J19" i="8"/>
  <c r="H19" i="8"/>
  <c r="G19" i="8"/>
  <c r="E19" i="8"/>
  <c r="D19" i="8"/>
  <c r="C19" i="8"/>
  <c r="B19" i="8"/>
  <c r="S19" i="8" s="1"/>
  <c r="T19" i="8" s="1"/>
  <c r="R17" i="8"/>
  <c r="O17" i="8"/>
  <c r="N17" i="8"/>
  <c r="K17" i="8"/>
  <c r="J17" i="8"/>
  <c r="E17" i="8"/>
  <c r="D17" i="8"/>
  <c r="R16" i="8"/>
  <c r="Q16" i="8"/>
  <c r="P16" i="8"/>
  <c r="P17" i="8" s="1"/>
  <c r="O16" i="8"/>
  <c r="N16" i="8"/>
  <c r="M16" i="8"/>
  <c r="L16" i="8"/>
  <c r="L17" i="8" s="1"/>
  <c r="K16" i="8"/>
  <c r="J16" i="8"/>
  <c r="H16" i="8"/>
  <c r="G16" i="8"/>
  <c r="G17" i="8" s="1"/>
  <c r="E16" i="8"/>
  <c r="D16" i="8"/>
  <c r="C16" i="8"/>
  <c r="B16" i="8"/>
  <c r="B17" i="8" s="1"/>
  <c r="U14" i="8"/>
  <c r="U16" i="8" s="1"/>
  <c r="R14" i="8"/>
  <c r="Q14" i="8"/>
  <c r="P14" i="8"/>
  <c r="O14" i="8"/>
  <c r="N14" i="8"/>
  <c r="M14" i="8"/>
  <c r="L14" i="8"/>
  <c r="K14" i="8"/>
  <c r="J14" i="8"/>
  <c r="H14" i="8"/>
  <c r="G14" i="8"/>
  <c r="E14" i="8"/>
  <c r="D14" i="8"/>
  <c r="C14" i="8"/>
  <c r="B14" i="8"/>
  <c r="N12" i="8"/>
  <c r="R11" i="8"/>
  <c r="Q11" i="8"/>
  <c r="P11" i="8"/>
  <c r="P12" i="8" s="1"/>
  <c r="O11" i="8"/>
  <c r="O12" i="8" s="1"/>
  <c r="N11" i="8"/>
  <c r="M11" i="8"/>
  <c r="L11" i="8"/>
  <c r="L12" i="8" s="1"/>
  <c r="K11" i="8"/>
  <c r="K12" i="8" s="1"/>
  <c r="J11" i="8"/>
  <c r="H11" i="8"/>
  <c r="G11" i="8"/>
  <c r="G12" i="8" s="1"/>
  <c r="E11" i="8"/>
  <c r="E12" i="8" s="1"/>
  <c r="D11" i="8"/>
  <c r="C11" i="8"/>
  <c r="B11" i="8"/>
  <c r="B12" i="8" s="1"/>
  <c r="U9" i="8"/>
  <c r="R9" i="8"/>
  <c r="R12" i="8" s="1"/>
  <c r="Q9" i="8"/>
  <c r="Q12" i="8" s="1"/>
  <c r="P9" i="8"/>
  <c r="O9" i="8"/>
  <c r="N9" i="8"/>
  <c r="M9" i="8"/>
  <c r="M12" i="8" s="1"/>
  <c r="L9" i="8"/>
  <c r="K9" i="8"/>
  <c r="J9" i="8"/>
  <c r="J12" i="8" s="1"/>
  <c r="H9" i="8"/>
  <c r="H12" i="8" s="1"/>
  <c r="G9" i="8"/>
  <c r="E9" i="8"/>
  <c r="D9" i="8"/>
  <c r="D12" i="8" s="1"/>
  <c r="C9" i="8"/>
  <c r="C12" i="8" s="1"/>
  <c r="B9" i="8"/>
  <c r="S7" i="8"/>
  <c r="R7" i="8"/>
  <c r="O7" i="8"/>
  <c r="N7" i="8"/>
  <c r="K7" i="8"/>
  <c r="J7" i="8"/>
  <c r="E7" i="8"/>
  <c r="D7" i="8"/>
  <c r="R6" i="8"/>
  <c r="Q6" i="8"/>
  <c r="P6" i="8"/>
  <c r="P7" i="8" s="1"/>
  <c r="O6" i="8"/>
  <c r="N6" i="8"/>
  <c r="M6" i="8"/>
  <c r="L6" i="8"/>
  <c r="L7" i="8" s="1"/>
  <c r="K6" i="8"/>
  <c r="J6" i="8"/>
  <c r="H6" i="8"/>
  <c r="G6" i="8"/>
  <c r="G7" i="8" s="1"/>
  <c r="E6" i="8"/>
  <c r="D6" i="8"/>
  <c r="C6" i="8"/>
  <c r="B6" i="8"/>
  <c r="S6" i="8" s="1"/>
  <c r="U4" i="8"/>
  <c r="R4" i="8"/>
  <c r="Q4" i="8"/>
  <c r="P4" i="8"/>
  <c r="O4" i="8"/>
  <c r="N4" i="8"/>
  <c r="M4" i="8"/>
  <c r="L4" i="8"/>
  <c r="K4" i="8"/>
  <c r="J4" i="8"/>
  <c r="H4" i="8"/>
  <c r="G4" i="8"/>
  <c r="E4" i="8"/>
  <c r="D4" i="8"/>
  <c r="C4" i="8"/>
  <c r="B4" i="8"/>
  <c r="S4" i="8" s="1"/>
  <c r="S30" i="7"/>
  <c r="R30" i="7"/>
  <c r="Q30" i="7"/>
  <c r="P30" i="7"/>
  <c r="O30" i="7"/>
  <c r="N30" i="7"/>
  <c r="M30" i="7"/>
  <c r="L30" i="7"/>
  <c r="K30" i="7"/>
  <c r="J30" i="7"/>
  <c r="I30" i="7"/>
  <c r="H30" i="7"/>
  <c r="G30" i="7"/>
  <c r="F30" i="7"/>
  <c r="E30" i="7"/>
  <c r="D30" i="7"/>
  <c r="T30" i="7" s="1"/>
  <c r="C30" i="7"/>
  <c r="B30" i="7"/>
  <c r="S28" i="7"/>
  <c r="R28" i="7"/>
  <c r="Q28" i="7"/>
  <c r="P28" i="7"/>
  <c r="O28" i="7"/>
  <c r="N28" i="7"/>
  <c r="M28" i="7"/>
  <c r="L28" i="7"/>
  <c r="K28" i="7"/>
  <c r="J28" i="7"/>
  <c r="I28" i="7"/>
  <c r="H28" i="7"/>
  <c r="G28" i="7"/>
  <c r="F28" i="7"/>
  <c r="E28" i="7"/>
  <c r="D28" i="7"/>
  <c r="T28" i="7" s="1"/>
  <c r="U27" i="7" s="1"/>
  <c r="C28" i="7"/>
  <c r="B28" i="7"/>
  <c r="S26" i="7"/>
  <c r="R26" i="7"/>
  <c r="Q26" i="7"/>
  <c r="P26" i="7"/>
  <c r="O26" i="7"/>
  <c r="N26" i="7"/>
  <c r="M26" i="7"/>
  <c r="L26" i="7"/>
  <c r="K26" i="7"/>
  <c r="J26" i="7"/>
  <c r="I26" i="7"/>
  <c r="H26" i="7"/>
  <c r="G26" i="7"/>
  <c r="F26" i="7"/>
  <c r="E26" i="7"/>
  <c r="D26" i="7"/>
  <c r="C26" i="7"/>
  <c r="B26" i="7"/>
  <c r="T26" i="7" s="1"/>
  <c r="S24" i="7"/>
  <c r="R24" i="7"/>
  <c r="Q24" i="7"/>
  <c r="P24" i="7"/>
  <c r="O24" i="7"/>
  <c r="N24" i="7"/>
  <c r="M24" i="7"/>
  <c r="L24" i="7"/>
  <c r="K24" i="7"/>
  <c r="J24" i="7"/>
  <c r="I24" i="7"/>
  <c r="H24" i="7"/>
  <c r="G24" i="7"/>
  <c r="F24" i="7"/>
  <c r="E24" i="7"/>
  <c r="D24" i="7"/>
  <c r="C24" i="7"/>
  <c r="B24" i="7"/>
  <c r="S22" i="7"/>
  <c r="R22" i="7"/>
  <c r="Q22" i="7"/>
  <c r="P22" i="7"/>
  <c r="O22" i="7"/>
  <c r="N22" i="7"/>
  <c r="M22" i="7"/>
  <c r="L22" i="7"/>
  <c r="K22" i="7"/>
  <c r="J22" i="7"/>
  <c r="I22" i="7"/>
  <c r="H22" i="7"/>
  <c r="G22" i="7"/>
  <c r="F22" i="7"/>
  <c r="E22" i="7"/>
  <c r="D22" i="7"/>
  <c r="T22" i="7" s="1"/>
  <c r="C22" i="7"/>
  <c r="B22" i="7"/>
  <c r="S20" i="7"/>
  <c r="R20" i="7"/>
  <c r="Q20" i="7"/>
  <c r="P20" i="7"/>
  <c r="O20" i="7"/>
  <c r="N20" i="7"/>
  <c r="M20" i="7"/>
  <c r="L20" i="7"/>
  <c r="K20" i="7"/>
  <c r="J20" i="7"/>
  <c r="I20" i="7"/>
  <c r="H20" i="7"/>
  <c r="G20" i="7"/>
  <c r="F20" i="7"/>
  <c r="E20" i="7"/>
  <c r="D20" i="7"/>
  <c r="C20" i="7"/>
  <c r="B20" i="7"/>
  <c r="S18" i="7"/>
  <c r="R18" i="7"/>
  <c r="Q18" i="7"/>
  <c r="P18" i="7"/>
  <c r="O18" i="7"/>
  <c r="N18" i="7"/>
  <c r="M18" i="7"/>
  <c r="L18" i="7"/>
  <c r="K18" i="7"/>
  <c r="J18" i="7"/>
  <c r="I18" i="7"/>
  <c r="H18" i="7"/>
  <c r="G18" i="7"/>
  <c r="F18" i="7"/>
  <c r="E18" i="7"/>
  <c r="D18" i="7"/>
  <c r="C18" i="7"/>
  <c r="B18" i="7"/>
  <c r="T18" i="7" s="1"/>
  <c r="S16" i="7"/>
  <c r="R16" i="7"/>
  <c r="Q16" i="7"/>
  <c r="P16" i="7"/>
  <c r="O16" i="7"/>
  <c r="N16" i="7"/>
  <c r="M16" i="7"/>
  <c r="L16" i="7"/>
  <c r="K16" i="7"/>
  <c r="J16" i="7"/>
  <c r="I16" i="7"/>
  <c r="H16" i="7"/>
  <c r="G16" i="7"/>
  <c r="F16" i="7"/>
  <c r="E16" i="7"/>
  <c r="D16" i="7"/>
  <c r="C16" i="7"/>
  <c r="B16" i="7"/>
  <c r="S14" i="7"/>
  <c r="R14" i="7"/>
  <c r="Q14" i="7"/>
  <c r="P14" i="7"/>
  <c r="O14" i="7"/>
  <c r="N14" i="7"/>
  <c r="M14" i="7"/>
  <c r="L14" i="7"/>
  <c r="K14" i="7"/>
  <c r="J14" i="7"/>
  <c r="I14" i="7"/>
  <c r="H14" i="7"/>
  <c r="G14" i="7"/>
  <c r="F14" i="7"/>
  <c r="E14" i="7"/>
  <c r="D14" i="7"/>
  <c r="T14" i="7" s="1"/>
  <c r="C14" i="7"/>
  <c r="B14" i="7"/>
  <c r="S12" i="7"/>
  <c r="R12" i="7"/>
  <c r="Q12" i="7"/>
  <c r="P12" i="7"/>
  <c r="O12" i="7"/>
  <c r="N12" i="7"/>
  <c r="M12" i="7"/>
  <c r="L12" i="7"/>
  <c r="K12" i="7"/>
  <c r="J12" i="7"/>
  <c r="I12" i="7"/>
  <c r="H12" i="7"/>
  <c r="G12" i="7"/>
  <c r="F12" i="7"/>
  <c r="E12" i="7"/>
  <c r="D12" i="7"/>
  <c r="C12" i="7"/>
  <c r="B12" i="7"/>
  <c r="S10" i="7"/>
  <c r="R10" i="7"/>
  <c r="Q10" i="7"/>
  <c r="P10" i="7"/>
  <c r="O10" i="7"/>
  <c r="N10" i="7"/>
  <c r="M10" i="7"/>
  <c r="L10" i="7"/>
  <c r="K10" i="7"/>
  <c r="J10" i="7"/>
  <c r="I10" i="7"/>
  <c r="H10" i="7"/>
  <c r="G10" i="7"/>
  <c r="F10" i="7"/>
  <c r="E10" i="7"/>
  <c r="D10" i="7"/>
  <c r="C10" i="7"/>
  <c r="B10" i="7"/>
  <c r="T10" i="7" s="1"/>
  <c r="S8" i="7"/>
  <c r="R8" i="7"/>
  <c r="Q8" i="7"/>
  <c r="P8" i="7"/>
  <c r="O8" i="7"/>
  <c r="N8" i="7"/>
  <c r="M8" i="7"/>
  <c r="L8" i="7"/>
  <c r="K8" i="7"/>
  <c r="J8" i="7"/>
  <c r="I8" i="7"/>
  <c r="H8" i="7"/>
  <c r="G8" i="7"/>
  <c r="F8" i="7"/>
  <c r="E8" i="7"/>
  <c r="D8" i="7"/>
  <c r="C8" i="7"/>
  <c r="B8" i="7"/>
  <c r="T8" i="7" s="1"/>
  <c r="S6" i="7"/>
  <c r="R6" i="7"/>
  <c r="Q6" i="7"/>
  <c r="P6" i="7"/>
  <c r="O6" i="7"/>
  <c r="N6" i="7"/>
  <c r="M6" i="7"/>
  <c r="L6" i="7"/>
  <c r="K6" i="7"/>
  <c r="J6" i="7"/>
  <c r="I6" i="7"/>
  <c r="H6" i="7"/>
  <c r="G6" i="7"/>
  <c r="F6" i="7"/>
  <c r="E6" i="7"/>
  <c r="D6" i="7"/>
  <c r="T6" i="7" s="1"/>
  <c r="C6" i="7"/>
  <c r="B6" i="7"/>
  <c r="S4" i="7"/>
  <c r="R4" i="7"/>
  <c r="Q4" i="7"/>
  <c r="P4" i="7"/>
  <c r="O4" i="7"/>
  <c r="N4" i="7"/>
  <c r="M4" i="7"/>
  <c r="L4" i="7"/>
  <c r="K4" i="7"/>
  <c r="J4" i="7"/>
  <c r="I4" i="7"/>
  <c r="H4" i="7"/>
  <c r="G4" i="7"/>
  <c r="F4" i="7"/>
  <c r="E4" i="7"/>
  <c r="D4" i="7"/>
  <c r="T4" i="7" s="1"/>
  <c r="U3" i="7" s="1"/>
  <c r="C4" i="7"/>
  <c r="B4" i="7"/>
  <c r="S34" i="6"/>
  <c r="R34" i="6"/>
  <c r="Q34" i="6"/>
  <c r="P34" i="6"/>
  <c r="O34" i="6"/>
  <c r="N34" i="6"/>
  <c r="M34" i="6"/>
  <c r="L34" i="6"/>
  <c r="K34" i="6"/>
  <c r="J34" i="6"/>
  <c r="I34" i="6"/>
  <c r="H34" i="6"/>
  <c r="G34" i="6"/>
  <c r="F34" i="6"/>
  <c r="E34" i="6"/>
  <c r="D34" i="6"/>
  <c r="C34" i="6"/>
  <c r="B34" i="6"/>
  <c r="T34" i="6" s="1"/>
  <c r="S32" i="6"/>
  <c r="R32" i="6"/>
  <c r="Q32" i="6"/>
  <c r="P32" i="6"/>
  <c r="O32" i="6"/>
  <c r="N32" i="6"/>
  <c r="M32" i="6"/>
  <c r="L32" i="6"/>
  <c r="K32" i="6"/>
  <c r="J32" i="6"/>
  <c r="I32" i="6"/>
  <c r="H32" i="6"/>
  <c r="G32" i="6"/>
  <c r="F32" i="6"/>
  <c r="E32" i="6"/>
  <c r="D32" i="6"/>
  <c r="C32" i="6"/>
  <c r="B32" i="6"/>
  <c r="T32" i="6" s="1"/>
  <c r="S30" i="6"/>
  <c r="R30" i="6"/>
  <c r="Q30" i="6"/>
  <c r="P30" i="6"/>
  <c r="O30" i="6"/>
  <c r="N30" i="6"/>
  <c r="M30" i="6"/>
  <c r="L30" i="6"/>
  <c r="K30" i="6"/>
  <c r="J30" i="6"/>
  <c r="I30" i="6"/>
  <c r="H30" i="6"/>
  <c r="G30" i="6"/>
  <c r="F30" i="6"/>
  <c r="E30" i="6"/>
  <c r="D30" i="6"/>
  <c r="T30" i="6" s="1"/>
  <c r="C30" i="6"/>
  <c r="B30" i="6"/>
  <c r="S28" i="6"/>
  <c r="R28" i="6"/>
  <c r="Q28" i="6"/>
  <c r="P28" i="6"/>
  <c r="O28" i="6"/>
  <c r="N28" i="6"/>
  <c r="M28" i="6"/>
  <c r="L28" i="6"/>
  <c r="K28" i="6"/>
  <c r="J28" i="6"/>
  <c r="I28" i="6"/>
  <c r="H28" i="6"/>
  <c r="G28" i="6"/>
  <c r="F28" i="6"/>
  <c r="E28" i="6"/>
  <c r="D28" i="6"/>
  <c r="T28" i="6" s="1"/>
  <c r="U27" i="6" s="1"/>
  <c r="C28" i="6"/>
  <c r="B28" i="6"/>
  <c r="S26" i="6"/>
  <c r="R26" i="6"/>
  <c r="Q26" i="6"/>
  <c r="P26" i="6"/>
  <c r="O26" i="6"/>
  <c r="N26" i="6"/>
  <c r="M26" i="6"/>
  <c r="L26" i="6"/>
  <c r="K26" i="6"/>
  <c r="J26" i="6"/>
  <c r="I26" i="6"/>
  <c r="H26" i="6"/>
  <c r="G26" i="6"/>
  <c r="F26" i="6"/>
  <c r="E26" i="6"/>
  <c r="D26" i="6"/>
  <c r="C26" i="6"/>
  <c r="B26" i="6"/>
  <c r="T26" i="6" s="1"/>
  <c r="S24" i="6"/>
  <c r="R24" i="6"/>
  <c r="Q24" i="6"/>
  <c r="P24" i="6"/>
  <c r="O24" i="6"/>
  <c r="N24" i="6"/>
  <c r="M24" i="6"/>
  <c r="L24" i="6"/>
  <c r="K24" i="6"/>
  <c r="J24" i="6"/>
  <c r="I24" i="6"/>
  <c r="H24" i="6"/>
  <c r="G24" i="6"/>
  <c r="F24" i="6"/>
  <c r="E24" i="6"/>
  <c r="D24" i="6"/>
  <c r="C24" i="6"/>
  <c r="B24" i="6"/>
  <c r="S22" i="6"/>
  <c r="R22" i="6"/>
  <c r="Q22" i="6"/>
  <c r="P22" i="6"/>
  <c r="O22" i="6"/>
  <c r="N22" i="6"/>
  <c r="M22" i="6"/>
  <c r="L22" i="6"/>
  <c r="K22" i="6"/>
  <c r="J22" i="6"/>
  <c r="I22" i="6"/>
  <c r="H22" i="6"/>
  <c r="G22" i="6"/>
  <c r="F22" i="6"/>
  <c r="E22" i="6"/>
  <c r="D22" i="6"/>
  <c r="T22" i="6" s="1"/>
  <c r="C22" i="6"/>
  <c r="B22" i="6"/>
  <c r="S20" i="6"/>
  <c r="R20" i="6"/>
  <c r="Q20" i="6"/>
  <c r="P20" i="6"/>
  <c r="O20" i="6"/>
  <c r="N20" i="6"/>
  <c r="M20" i="6"/>
  <c r="L20" i="6"/>
  <c r="K20" i="6"/>
  <c r="J20" i="6"/>
  <c r="I20" i="6"/>
  <c r="H20" i="6"/>
  <c r="G20" i="6"/>
  <c r="F20" i="6"/>
  <c r="E20" i="6"/>
  <c r="D20" i="6"/>
  <c r="C20" i="6"/>
  <c r="B20" i="6"/>
  <c r="S18" i="6"/>
  <c r="R18" i="6"/>
  <c r="Q18" i="6"/>
  <c r="P18" i="6"/>
  <c r="O18" i="6"/>
  <c r="N18" i="6"/>
  <c r="M18" i="6"/>
  <c r="L18" i="6"/>
  <c r="K18" i="6"/>
  <c r="J18" i="6"/>
  <c r="I18" i="6"/>
  <c r="H18" i="6"/>
  <c r="G18" i="6"/>
  <c r="F18" i="6"/>
  <c r="E18" i="6"/>
  <c r="D18" i="6"/>
  <c r="C18" i="6"/>
  <c r="B18" i="6"/>
  <c r="T18" i="6" s="1"/>
  <c r="S16" i="6"/>
  <c r="R16" i="6"/>
  <c r="Q16" i="6"/>
  <c r="P16" i="6"/>
  <c r="O16" i="6"/>
  <c r="N16" i="6"/>
  <c r="M16" i="6"/>
  <c r="L16" i="6"/>
  <c r="K16" i="6"/>
  <c r="J16" i="6"/>
  <c r="I16" i="6"/>
  <c r="H16" i="6"/>
  <c r="G16" i="6"/>
  <c r="F16" i="6"/>
  <c r="E16" i="6"/>
  <c r="D16" i="6"/>
  <c r="C16" i="6"/>
  <c r="B16" i="6"/>
  <c r="S14" i="6"/>
  <c r="R14" i="6"/>
  <c r="Q14" i="6"/>
  <c r="P14" i="6"/>
  <c r="O14" i="6"/>
  <c r="N14" i="6"/>
  <c r="M14" i="6"/>
  <c r="L14" i="6"/>
  <c r="K14" i="6"/>
  <c r="J14" i="6"/>
  <c r="I14" i="6"/>
  <c r="H14" i="6"/>
  <c r="G14" i="6"/>
  <c r="F14" i="6"/>
  <c r="E14" i="6"/>
  <c r="D14" i="6"/>
  <c r="C14" i="6"/>
  <c r="T14" i="6" s="1"/>
  <c r="B14" i="6"/>
  <c r="S12" i="6"/>
  <c r="R12" i="6"/>
  <c r="Q12" i="6"/>
  <c r="P12" i="6"/>
  <c r="O12" i="6"/>
  <c r="N12" i="6"/>
  <c r="M12" i="6"/>
  <c r="L12" i="6"/>
  <c r="K12" i="6"/>
  <c r="J12" i="6"/>
  <c r="I12" i="6"/>
  <c r="H12" i="6"/>
  <c r="G12" i="6"/>
  <c r="F12" i="6"/>
  <c r="E12" i="6"/>
  <c r="D12" i="6"/>
  <c r="T12" i="6" s="1"/>
  <c r="C12" i="6"/>
  <c r="B12" i="6"/>
  <c r="S10" i="6"/>
  <c r="R10" i="6"/>
  <c r="Q10" i="6"/>
  <c r="P10" i="6"/>
  <c r="O10" i="6"/>
  <c r="N10" i="6"/>
  <c r="M10" i="6"/>
  <c r="L10" i="6"/>
  <c r="K10" i="6"/>
  <c r="J10" i="6"/>
  <c r="I10" i="6"/>
  <c r="H10" i="6"/>
  <c r="G10" i="6"/>
  <c r="F10" i="6"/>
  <c r="E10" i="6"/>
  <c r="D10" i="6"/>
  <c r="C10" i="6"/>
  <c r="B10" i="6"/>
  <c r="T10" i="6" s="1"/>
  <c r="S8" i="6"/>
  <c r="R8" i="6"/>
  <c r="Q8" i="6"/>
  <c r="P8" i="6"/>
  <c r="O8" i="6"/>
  <c r="N8" i="6"/>
  <c r="M8" i="6"/>
  <c r="L8" i="6"/>
  <c r="K8" i="6"/>
  <c r="J8" i="6"/>
  <c r="I8" i="6"/>
  <c r="H8" i="6"/>
  <c r="G8" i="6"/>
  <c r="F8" i="6"/>
  <c r="E8" i="6"/>
  <c r="D8" i="6"/>
  <c r="C8" i="6"/>
  <c r="B8" i="6"/>
  <c r="T8" i="6" s="1"/>
  <c r="S6" i="6"/>
  <c r="R6" i="6"/>
  <c r="Q6" i="6"/>
  <c r="P6" i="6"/>
  <c r="O6" i="6"/>
  <c r="N6" i="6"/>
  <c r="M6" i="6"/>
  <c r="L6" i="6"/>
  <c r="K6" i="6"/>
  <c r="J6" i="6"/>
  <c r="I6" i="6"/>
  <c r="H6" i="6"/>
  <c r="G6" i="6"/>
  <c r="F6" i="6"/>
  <c r="E6" i="6"/>
  <c r="D6" i="6"/>
  <c r="T6" i="6" s="1"/>
  <c r="C6" i="6"/>
  <c r="B6" i="6"/>
  <c r="S4" i="6"/>
  <c r="R4" i="6"/>
  <c r="Q4" i="6"/>
  <c r="P4" i="6"/>
  <c r="O4" i="6"/>
  <c r="N4" i="6"/>
  <c r="M4" i="6"/>
  <c r="L4" i="6"/>
  <c r="K4" i="6"/>
  <c r="J4" i="6"/>
  <c r="I4" i="6"/>
  <c r="H4" i="6"/>
  <c r="G4" i="6"/>
  <c r="F4" i="6"/>
  <c r="E4" i="6"/>
  <c r="D4" i="6"/>
  <c r="T4" i="6" s="1"/>
  <c r="C4" i="6"/>
  <c r="B4" i="6"/>
  <c r="S12" i="5"/>
  <c r="R12" i="5"/>
  <c r="Q12" i="5"/>
  <c r="P12" i="5"/>
  <c r="O12" i="5"/>
  <c r="N12" i="5"/>
  <c r="M12" i="5"/>
  <c r="L12" i="5"/>
  <c r="K12" i="5"/>
  <c r="J12" i="5"/>
  <c r="I12" i="5"/>
  <c r="H12" i="5"/>
  <c r="G12" i="5"/>
  <c r="F12" i="5"/>
  <c r="E12" i="5"/>
  <c r="D12" i="5"/>
  <c r="C12" i="5"/>
  <c r="B12" i="5"/>
  <c r="S10" i="5"/>
  <c r="R10" i="5"/>
  <c r="Q10" i="5"/>
  <c r="P10" i="5"/>
  <c r="O10" i="5"/>
  <c r="N10" i="5"/>
  <c r="M10" i="5"/>
  <c r="L10" i="5"/>
  <c r="K10" i="5"/>
  <c r="J10" i="5"/>
  <c r="I10" i="5"/>
  <c r="H10" i="5"/>
  <c r="G10" i="5"/>
  <c r="F10" i="5"/>
  <c r="E10" i="5"/>
  <c r="D10" i="5"/>
  <c r="C10" i="5"/>
  <c r="B10" i="5"/>
  <c r="S8" i="5"/>
  <c r="R8" i="5"/>
  <c r="Q8" i="5"/>
  <c r="P8" i="5"/>
  <c r="O8" i="5"/>
  <c r="N8" i="5"/>
  <c r="M8" i="5"/>
  <c r="L8" i="5"/>
  <c r="K8" i="5"/>
  <c r="J8" i="5"/>
  <c r="I8" i="5"/>
  <c r="H8" i="5"/>
  <c r="G8" i="5"/>
  <c r="F8" i="5"/>
  <c r="E8" i="5"/>
  <c r="D8" i="5"/>
  <c r="C8" i="5"/>
  <c r="T8" i="5" s="1"/>
  <c r="B8" i="5"/>
  <c r="S6" i="5"/>
  <c r="R6" i="5"/>
  <c r="Q6" i="5"/>
  <c r="P6" i="5"/>
  <c r="O6" i="5"/>
  <c r="N6" i="5"/>
  <c r="M6" i="5"/>
  <c r="L6" i="5"/>
  <c r="K6" i="5"/>
  <c r="J6" i="5"/>
  <c r="I6" i="5"/>
  <c r="H6" i="5"/>
  <c r="G6" i="5"/>
  <c r="F6" i="5"/>
  <c r="E6" i="5"/>
  <c r="D6" i="5"/>
  <c r="T6" i="5" s="1"/>
  <c r="C6" i="5"/>
  <c r="B6" i="5"/>
  <c r="S4" i="5"/>
  <c r="R4" i="5"/>
  <c r="Q4" i="5"/>
  <c r="P4" i="5"/>
  <c r="O4" i="5"/>
  <c r="N4" i="5"/>
  <c r="M4" i="5"/>
  <c r="L4" i="5"/>
  <c r="K4" i="5"/>
  <c r="J4" i="5"/>
  <c r="I4" i="5"/>
  <c r="H4" i="5"/>
  <c r="G4" i="5"/>
  <c r="F4" i="5"/>
  <c r="E4" i="5"/>
  <c r="D4" i="5"/>
  <c r="C4" i="5"/>
  <c r="B4" i="5"/>
  <c r="T4" i="5" s="1"/>
  <c r="S16" i="4"/>
  <c r="R16" i="4"/>
  <c r="Q16" i="4"/>
  <c r="P16" i="4"/>
  <c r="O16" i="4"/>
  <c r="N16" i="4"/>
  <c r="M16" i="4"/>
  <c r="L16" i="4"/>
  <c r="K16" i="4"/>
  <c r="J16" i="4"/>
  <c r="I16" i="4"/>
  <c r="H16" i="4"/>
  <c r="G16" i="4"/>
  <c r="F16" i="4"/>
  <c r="E16" i="4"/>
  <c r="D16" i="4"/>
  <c r="C16" i="4"/>
  <c r="B16" i="4"/>
  <c r="T16" i="4" s="1"/>
  <c r="S14" i="4"/>
  <c r="R14" i="4"/>
  <c r="Q14" i="4"/>
  <c r="P14" i="4"/>
  <c r="O14" i="4"/>
  <c r="N14" i="4"/>
  <c r="M14" i="4"/>
  <c r="L14" i="4"/>
  <c r="K14" i="4"/>
  <c r="J14" i="4"/>
  <c r="I14" i="4"/>
  <c r="H14" i="4"/>
  <c r="G14" i="4"/>
  <c r="F14" i="4"/>
  <c r="E14" i="4"/>
  <c r="D14" i="4"/>
  <c r="C14" i="4"/>
  <c r="T14" i="4" s="1"/>
  <c r="B14" i="4"/>
  <c r="S12" i="4"/>
  <c r="R12" i="4"/>
  <c r="Q12" i="4"/>
  <c r="P12" i="4"/>
  <c r="O12" i="4"/>
  <c r="N12" i="4"/>
  <c r="M12" i="4"/>
  <c r="L12" i="4"/>
  <c r="K12" i="4"/>
  <c r="J12" i="4"/>
  <c r="I12" i="4"/>
  <c r="H12" i="4"/>
  <c r="G12" i="4"/>
  <c r="F12" i="4"/>
  <c r="E12" i="4"/>
  <c r="D12" i="4"/>
  <c r="T12" i="4" s="1"/>
  <c r="C12" i="4"/>
  <c r="B12" i="4"/>
  <c r="S10" i="4"/>
  <c r="R10" i="4"/>
  <c r="Q10" i="4"/>
  <c r="P10" i="4"/>
  <c r="O10" i="4"/>
  <c r="N10" i="4"/>
  <c r="M10" i="4"/>
  <c r="L10" i="4"/>
  <c r="K10" i="4"/>
  <c r="J10" i="4"/>
  <c r="I10" i="4"/>
  <c r="H10" i="4"/>
  <c r="G10" i="4"/>
  <c r="F10" i="4"/>
  <c r="E10" i="4"/>
  <c r="D10" i="4"/>
  <c r="C10" i="4"/>
  <c r="B10" i="4"/>
  <c r="S8" i="4"/>
  <c r="R8" i="4"/>
  <c r="Q8" i="4"/>
  <c r="P8" i="4"/>
  <c r="O8" i="4"/>
  <c r="N8" i="4"/>
  <c r="M8" i="4"/>
  <c r="L8" i="4"/>
  <c r="K8" i="4"/>
  <c r="J8" i="4"/>
  <c r="I8" i="4"/>
  <c r="H8" i="4"/>
  <c r="G8" i="4"/>
  <c r="F8" i="4"/>
  <c r="E8" i="4"/>
  <c r="D8" i="4"/>
  <c r="C8" i="4"/>
  <c r="B8" i="4"/>
  <c r="S6" i="4"/>
  <c r="R6" i="4"/>
  <c r="Q6" i="4"/>
  <c r="P6" i="4"/>
  <c r="O6" i="4"/>
  <c r="N6" i="4"/>
  <c r="M6" i="4"/>
  <c r="L6" i="4"/>
  <c r="K6" i="4"/>
  <c r="J6" i="4"/>
  <c r="I6" i="4"/>
  <c r="H6" i="4"/>
  <c r="G6" i="4"/>
  <c r="F6" i="4"/>
  <c r="E6" i="4"/>
  <c r="D6" i="4"/>
  <c r="C6" i="4"/>
  <c r="T6" i="4" s="1"/>
  <c r="B6" i="4"/>
  <c r="S4" i="4"/>
  <c r="R4" i="4"/>
  <c r="Q4" i="4"/>
  <c r="P4" i="4"/>
  <c r="O4" i="4"/>
  <c r="N4" i="4"/>
  <c r="M4" i="4"/>
  <c r="L4" i="4"/>
  <c r="K4" i="4"/>
  <c r="J4" i="4"/>
  <c r="I4" i="4"/>
  <c r="H4" i="4"/>
  <c r="G4" i="4"/>
  <c r="F4" i="4"/>
  <c r="E4" i="4"/>
  <c r="D4" i="4"/>
  <c r="T4" i="4" s="1"/>
  <c r="U3" i="4" s="1"/>
  <c r="C4" i="4"/>
  <c r="B4" i="4"/>
  <c r="S124" i="3"/>
  <c r="R124" i="3"/>
  <c r="Q124" i="3"/>
  <c r="P124" i="3"/>
  <c r="O124" i="3"/>
  <c r="N124" i="3"/>
  <c r="M124" i="3"/>
  <c r="L124" i="3"/>
  <c r="K124" i="3"/>
  <c r="J124" i="3"/>
  <c r="I124" i="3"/>
  <c r="H124" i="3"/>
  <c r="G124" i="3"/>
  <c r="F124" i="3"/>
  <c r="E124" i="3"/>
  <c r="D124" i="3"/>
  <c r="C124" i="3"/>
  <c r="B124" i="3"/>
  <c r="S122" i="3"/>
  <c r="R122" i="3"/>
  <c r="Q122" i="3"/>
  <c r="P122" i="3"/>
  <c r="O122" i="3"/>
  <c r="N122" i="3"/>
  <c r="M122" i="3"/>
  <c r="L122" i="3"/>
  <c r="K122" i="3"/>
  <c r="J122" i="3"/>
  <c r="I122" i="3"/>
  <c r="H122" i="3"/>
  <c r="G122" i="3"/>
  <c r="F122" i="3"/>
  <c r="E122" i="3"/>
  <c r="D122" i="3"/>
  <c r="C122" i="3"/>
  <c r="B122" i="3"/>
  <c r="T122" i="3" s="1"/>
  <c r="S120" i="3"/>
  <c r="R120" i="3"/>
  <c r="Q120" i="3"/>
  <c r="P120" i="3"/>
  <c r="O120" i="3"/>
  <c r="N120" i="3"/>
  <c r="M120" i="3"/>
  <c r="L120" i="3"/>
  <c r="K120" i="3"/>
  <c r="J120" i="3"/>
  <c r="I120" i="3"/>
  <c r="H120" i="3"/>
  <c r="G120" i="3"/>
  <c r="F120" i="3"/>
  <c r="E120" i="3"/>
  <c r="D120" i="3"/>
  <c r="C120" i="3"/>
  <c r="T120" i="3" s="1"/>
  <c r="B120" i="3"/>
  <c r="S118" i="3"/>
  <c r="R118" i="3"/>
  <c r="Q118" i="3"/>
  <c r="P118" i="3"/>
  <c r="O118" i="3"/>
  <c r="N118" i="3"/>
  <c r="M118" i="3"/>
  <c r="L118" i="3"/>
  <c r="K118" i="3"/>
  <c r="J118" i="3"/>
  <c r="I118" i="3"/>
  <c r="H118" i="3"/>
  <c r="G118" i="3"/>
  <c r="F118" i="3"/>
  <c r="E118" i="3"/>
  <c r="D118" i="3"/>
  <c r="T118" i="3" s="1"/>
  <c r="C118" i="3"/>
  <c r="B118" i="3"/>
  <c r="S116" i="3"/>
  <c r="R116" i="3"/>
  <c r="Q116" i="3"/>
  <c r="P116" i="3"/>
  <c r="O116" i="3"/>
  <c r="N116" i="3"/>
  <c r="M116" i="3"/>
  <c r="L116" i="3"/>
  <c r="K116" i="3"/>
  <c r="J116" i="3"/>
  <c r="I116" i="3"/>
  <c r="H116" i="3"/>
  <c r="G116" i="3"/>
  <c r="F116" i="3"/>
  <c r="E116" i="3"/>
  <c r="D116" i="3"/>
  <c r="C116" i="3"/>
  <c r="B116" i="3"/>
  <c r="S114" i="3"/>
  <c r="R114" i="3"/>
  <c r="Q114" i="3"/>
  <c r="P114" i="3"/>
  <c r="O114" i="3"/>
  <c r="N114" i="3"/>
  <c r="M114" i="3"/>
  <c r="L114" i="3"/>
  <c r="K114" i="3"/>
  <c r="J114" i="3"/>
  <c r="I114" i="3"/>
  <c r="H114" i="3"/>
  <c r="G114" i="3"/>
  <c r="F114" i="3"/>
  <c r="E114" i="3"/>
  <c r="D114" i="3"/>
  <c r="C114" i="3"/>
  <c r="B114" i="3"/>
  <c r="T114" i="3" s="1"/>
  <c r="S112" i="3"/>
  <c r="R112" i="3"/>
  <c r="Q112" i="3"/>
  <c r="P112" i="3"/>
  <c r="O112" i="3"/>
  <c r="N112" i="3"/>
  <c r="M112" i="3"/>
  <c r="L112" i="3"/>
  <c r="K112" i="3"/>
  <c r="J112" i="3"/>
  <c r="I112" i="3"/>
  <c r="H112" i="3"/>
  <c r="G112" i="3"/>
  <c r="F112" i="3"/>
  <c r="E112" i="3"/>
  <c r="D112" i="3"/>
  <c r="C112" i="3"/>
  <c r="T112" i="3" s="1"/>
  <c r="B112" i="3"/>
  <c r="S110" i="3"/>
  <c r="R110" i="3"/>
  <c r="Q110" i="3"/>
  <c r="P110" i="3"/>
  <c r="O110" i="3"/>
  <c r="N110" i="3"/>
  <c r="M110" i="3"/>
  <c r="L110" i="3"/>
  <c r="K110" i="3"/>
  <c r="J110" i="3"/>
  <c r="I110" i="3"/>
  <c r="H110" i="3"/>
  <c r="G110" i="3"/>
  <c r="F110" i="3"/>
  <c r="E110" i="3"/>
  <c r="D110" i="3"/>
  <c r="T110" i="3" s="1"/>
  <c r="U109" i="3" s="1"/>
  <c r="C110" i="3"/>
  <c r="B110" i="3"/>
  <c r="S108" i="3"/>
  <c r="R108" i="3"/>
  <c r="Q108" i="3"/>
  <c r="P108" i="3"/>
  <c r="O108" i="3"/>
  <c r="N108" i="3"/>
  <c r="M108" i="3"/>
  <c r="L108" i="3"/>
  <c r="K108" i="3"/>
  <c r="J108" i="3"/>
  <c r="I108" i="3"/>
  <c r="H108" i="3"/>
  <c r="G108" i="3"/>
  <c r="F108" i="3"/>
  <c r="E108" i="3"/>
  <c r="D108" i="3"/>
  <c r="C108" i="3"/>
  <c r="B108" i="3"/>
  <c r="S106" i="3"/>
  <c r="R106" i="3"/>
  <c r="Q106" i="3"/>
  <c r="P106" i="3"/>
  <c r="O106" i="3"/>
  <c r="N106" i="3"/>
  <c r="M106" i="3"/>
  <c r="L106" i="3"/>
  <c r="K106" i="3"/>
  <c r="J106" i="3"/>
  <c r="I106" i="3"/>
  <c r="H106" i="3"/>
  <c r="G106" i="3"/>
  <c r="F106" i="3"/>
  <c r="E106" i="3"/>
  <c r="D106" i="3"/>
  <c r="C106" i="3"/>
  <c r="B106" i="3"/>
  <c r="S104" i="3"/>
  <c r="R104" i="3"/>
  <c r="Q104" i="3"/>
  <c r="P104" i="3"/>
  <c r="O104" i="3"/>
  <c r="N104" i="3"/>
  <c r="M104" i="3"/>
  <c r="L104" i="3"/>
  <c r="K104" i="3"/>
  <c r="J104" i="3"/>
  <c r="I104" i="3"/>
  <c r="H104" i="3"/>
  <c r="G104" i="3"/>
  <c r="F104" i="3"/>
  <c r="E104" i="3"/>
  <c r="D104" i="3"/>
  <c r="T104" i="3" s="1"/>
  <c r="C104" i="3"/>
  <c r="B104" i="3"/>
  <c r="S102" i="3"/>
  <c r="R102" i="3"/>
  <c r="Q102" i="3"/>
  <c r="P102" i="3"/>
  <c r="O102" i="3"/>
  <c r="N102" i="3"/>
  <c r="M102" i="3"/>
  <c r="L102" i="3"/>
  <c r="K102" i="3"/>
  <c r="J102" i="3"/>
  <c r="I102" i="3"/>
  <c r="H102" i="3"/>
  <c r="G102" i="3"/>
  <c r="F102" i="3"/>
  <c r="E102" i="3"/>
  <c r="D102" i="3"/>
  <c r="C102" i="3"/>
  <c r="B102" i="3"/>
  <c r="S100" i="3"/>
  <c r="R100" i="3"/>
  <c r="Q100" i="3"/>
  <c r="P100" i="3"/>
  <c r="O100" i="3"/>
  <c r="N100" i="3"/>
  <c r="M100" i="3"/>
  <c r="L100" i="3"/>
  <c r="K100" i="3"/>
  <c r="J100" i="3"/>
  <c r="I100" i="3"/>
  <c r="H100" i="3"/>
  <c r="G100" i="3"/>
  <c r="F100" i="3"/>
  <c r="E100" i="3"/>
  <c r="D100" i="3"/>
  <c r="C100" i="3"/>
  <c r="B100" i="3"/>
  <c r="S98" i="3"/>
  <c r="R98" i="3"/>
  <c r="Q98" i="3"/>
  <c r="P98" i="3"/>
  <c r="O98" i="3"/>
  <c r="N98" i="3"/>
  <c r="M98" i="3"/>
  <c r="L98" i="3"/>
  <c r="K98" i="3"/>
  <c r="J98" i="3"/>
  <c r="I98" i="3"/>
  <c r="H98" i="3"/>
  <c r="G98" i="3"/>
  <c r="F98" i="3"/>
  <c r="E98" i="3"/>
  <c r="D98" i="3"/>
  <c r="C98" i="3"/>
  <c r="B98" i="3"/>
  <c r="T98" i="3" s="1"/>
  <c r="S96" i="3"/>
  <c r="R96" i="3"/>
  <c r="Q96" i="3"/>
  <c r="P96" i="3"/>
  <c r="O96" i="3"/>
  <c r="N96" i="3"/>
  <c r="M96" i="3"/>
  <c r="L96" i="3"/>
  <c r="K96" i="3"/>
  <c r="J96" i="3"/>
  <c r="I96" i="3"/>
  <c r="H96" i="3"/>
  <c r="G96" i="3"/>
  <c r="F96" i="3"/>
  <c r="E96" i="3"/>
  <c r="D96" i="3"/>
  <c r="C96" i="3"/>
  <c r="B96" i="3"/>
  <c r="S94" i="3"/>
  <c r="R94" i="3"/>
  <c r="Q94" i="3"/>
  <c r="P94" i="3"/>
  <c r="O94" i="3"/>
  <c r="N94" i="3"/>
  <c r="M94" i="3"/>
  <c r="L94" i="3"/>
  <c r="K94" i="3"/>
  <c r="J94" i="3"/>
  <c r="I94" i="3"/>
  <c r="H94" i="3"/>
  <c r="G94" i="3"/>
  <c r="F94" i="3"/>
  <c r="E94" i="3"/>
  <c r="D94" i="3"/>
  <c r="C94" i="3"/>
  <c r="B94" i="3"/>
  <c r="T94" i="3" s="1"/>
  <c r="S92" i="3"/>
  <c r="R92" i="3"/>
  <c r="Q92" i="3"/>
  <c r="P92" i="3"/>
  <c r="O92" i="3"/>
  <c r="N92" i="3"/>
  <c r="M92" i="3"/>
  <c r="L92" i="3"/>
  <c r="K92" i="3"/>
  <c r="J92" i="3"/>
  <c r="I92" i="3"/>
  <c r="H92" i="3"/>
  <c r="G92" i="3"/>
  <c r="F92" i="3"/>
  <c r="E92" i="3"/>
  <c r="D92" i="3"/>
  <c r="C92" i="3"/>
  <c r="B92" i="3"/>
  <c r="T92" i="3" s="1"/>
  <c r="S90" i="3"/>
  <c r="R90" i="3"/>
  <c r="Q90" i="3"/>
  <c r="P90" i="3"/>
  <c r="O90" i="3"/>
  <c r="N90" i="3"/>
  <c r="M90" i="3"/>
  <c r="L90" i="3"/>
  <c r="K90" i="3"/>
  <c r="J90" i="3"/>
  <c r="I90" i="3"/>
  <c r="H90" i="3"/>
  <c r="G90" i="3"/>
  <c r="F90" i="3"/>
  <c r="E90" i="3"/>
  <c r="D90" i="3"/>
  <c r="C90" i="3"/>
  <c r="B90" i="3"/>
  <c r="T90" i="3" s="1"/>
  <c r="S88" i="3"/>
  <c r="R88" i="3"/>
  <c r="Q88" i="3"/>
  <c r="P88" i="3"/>
  <c r="O88" i="3"/>
  <c r="N88" i="3"/>
  <c r="M88" i="3"/>
  <c r="L88" i="3"/>
  <c r="K88" i="3"/>
  <c r="J88" i="3"/>
  <c r="I88" i="3"/>
  <c r="H88" i="3"/>
  <c r="G88" i="3"/>
  <c r="F88" i="3"/>
  <c r="E88" i="3"/>
  <c r="D88" i="3"/>
  <c r="C88" i="3"/>
  <c r="T88" i="3" s="1"/>
  <c r="B88" i="3"/>
  <c r="S86" i="3"/>
  <c r="R86" i="3"/>
  <c r="Q86" i="3"/>
  <c r="P86" i="3"/>
  <c r="O86" i="3"/>
  <c r="N86" i="3"/>
  <c r="M86" i="3"/>
  <c r="L86" i="3"/>
  <c r="K86" i="3"/>
  <c r="J86" i="3"/>
  <c r="I86" i="3"/>
  <c r="H86" i="3"/>
  <c r="G86" i="3"/>
  <c r="F86" i="3"/>
  <c r="E86" i="3"/>
  <c r="D86" i="3"/>
  <c r="T86" i="3" s="1"/>
  <c r="C86" i="3"/>
  <c r="B86" i="3"/>
  <c r="S84" i="3"/>
  <c r="R84" i="3"/>
  <c r="Q84" i="3"/>
  <c r="P84" i="3"/>
  <c r="O84" i="3"/>
  <c r="N84" i="3"/>
  <c r="M84" i="3"/>
  <c r="L84" i="3"/>
  <c r="K84" i="3"/>
  <c r="J84" i="3"/>
  <c r="I84" i="3"/>
  <c r="H84" i="3"/>
  <c r="G84" i="3"/>
  <c r="F84" i="3"/>
  <c r="E84" i="3"/>
  <c r="D84" i="3"/>
  <c r="C84" i="3"/>
  <c r="B84" i="3"/>
  <c r="S82" i="3"/>
  <c r="R82" i="3"/>
  <c r="Q82" i="3"/>
  <c r="P82" i="3"/>
  <c r="O82" i="3"/>
  <c r="N82" i="3"/>
  <c r="M82" i="3"/>
  <c r="L82" i="3"/>
  <c r="K82" i="3"/>
  <c r="J82" i="3"/>
  <c r="I82" i="3"/>
  <c r="H82" i="3"/>
  <c r="G82" i="3"/>
  <c r="F82" i="3"/>
  <c r="E82" i="3"/>
  <c r="D82" i="3"/>
  <c r="C82" i="3"/>
  <c r="T82" i="3" s="1"/>
  <c r="B82" i="3"/>
  <c r="S80" i="3"/>
  <c r="R80" i="3"/>
  <c r="Q80" i="3"/>
  <c r="P80" i="3"/>
  <c r="O80" i="3"/>
  <c r="N80" i="3"/>
  <c r="M80" i="3"/>
  <c r="L80" i="3"/>
  <c r="K80" i="3"/>
  <c r="J80" i="3"/>
  <c r="I80" i="3"/>
  <c r="H80" i="3"/>
  <c r="G80" i="3"/>
  <c r="F80" i="3"/>
  <c r="E80" i="3"/>
  <c r="D80" i="3"/>
  <c r="C80" i="3"/>
  <c r="T80" i="3" s="1"/>
  <c r="B80" i="3"/>
  <c r="S78" i="3"/>
  <c r="R78" i="3"/>
  <c r="Q78" i="3"/>
  <c r="P78" i="3"/>
  <c r="O78" i="3"/>
  <c r="N78" i="3"/>
  <c r="M78" i="3"/>
  <c r="L78" i="3"/>
  <c r="K78" i="3"/>
  <c r="J78" i="3"/>
  <c r="I78" i="3"/>
  <c r="H78" i="3"/>
  <c r="G78" i="3"/>
  <c r="F78" i="3"/>
  <c r="E78" i="3"/>
  <c r="D78" i="3"/>
  <c r="T78" i="3" s="1"/>
  <c r="C78" i="3"/>
  <c r="B78" i="3"/>
  <c r="S76" i="3"/>
  <c r="R76" i="3"/>
  <c r="Q76" i="3"/>
  <c r="P76" i="3"/>
  <c r="O76" i="3"/>
  <c r="N76" i="3"/>
  <c r="M76" i="3"/>
  <c r="L76" i="3"/>
  <c r="K76" i="3"/>
  <c r="J76" i="3"/>
  <c r="I76" i="3"/>
  <c r="H76" i="3"/>
  <c r="G76" i="3"/>
  <c r="F76" i="3"/>
  <c r="E76" i="3"/>
  <c r="D76" i="3"/>
  <c r="C76" i="3"/>
  <c r="B76" i="3"/>
  <c r="S74" i="3"/>
  <c r="R74" i="3"/>
  <c r="Q74" i="3"/>
  <c r="P74" i="3"/>
  <c r="O74" i="3"/>
  <c r="N74" i="3"/>
  <c r="M74" i="3"/>
  <c r="L74" i="3"/>
  <c r="K74" i="3"/>
  <c r="J74" i="3"/>
  <c r="I74" i="3"/>
  <c r="H74" i="3"/>
  <c r="G74" i="3"/>
  <c r="F74" i="3"/>
  <c r="E74" i="3"/>
  <c r="D74" i="3"/>
  <c r="T74" i="3" s="1"/>
  <c r="C74" i="3"/>
  <c r="B74" i="3"/>
  <c r="S72" i="3"/>
  <c r="R72" i="3"/>
  <c r="Q72" i="3"/>
  <c r="P72" i="3"/>
  <c r="O72" i="3"/>
  <c r="N72" i="3"/>
  <c r="M72" i="3"/>
  <c r="L72" i="3"/>
  <c r="K72" i="3"/>
  <c r="J72" i="3"/>
  <c r="I72" i="3"/>
  <c r="H72" i="3"/>
  <c r="G72" i="3"/>
  <c r="F72" i="3"/>
  <c r="E72" i="3"/>
  <c r="D72" i="3"/>
  <c r="T72" i="3" s="1"/>
  <c r="C72" i="3"/>
  <c r="B72" i="3"/>
  <c r="S70" i="3"/>
  <c r="R70" i="3"/>
  <c r="Q70" i="3"/>
  <c r="P70" i="3"/>
  <c r="O70" i="3"/>
  <c r="N70" i="3"/>
  <c r="M70" i="3"/>
  <c r="L70" i="3"/>
  <c r="K70" i="3"/>
  <c r="J70" i="3"/>
  <c r="I70" i="3"/>
  <c r="H70" i="3"/>
  <c r="G70" i="3"/>
  <c r="F70" i="3"/>
  <c r="E70" i="3"/>
  <c r="D70" i="3"/>
  <c r="C70" i="3"/>
  <c r="B70" i="3"/>
  <c r="T70" i="3" s="1"/>
  <c r="U69" i="3" s="1"/>
  <c r="S68" i="3"/>
  <c r="R68" i="3"/>
  <c r="Q68" i="3"/>
  <c r="P68" i="3"/>
  <c r="O68" i="3"/>
  <c r="N68" i="3"/>
  <c r="M68" i="3"/>
  <c r="L68" i="3"/>
  <c r="K68" i="3"/>
  <c r="J68" i="3"/>
  <c r="I68" i="3"/>
  <c r="H68" i="3"/>
  <c r="G68" i="3"/>
  <c r="F68" i="3"/>
  <c r="E68" i="3"/>
  <c r="D68" i="3"/>
  <c r="C68" i="3"/>
  <c r="B68" i="3"/>
  <c r="S66" i="3"/>
  <c r="R66" i="3"/>
  <c r="Q66" i="3"/>
  <c r="P66" i="3"/>
  <c r="O66" i="3"/>
  <c r="N66" i="3"/>
  <c r="M66" i="3"/>
  <c r="L66" i="3"/>
  <c r="K66" i="3"/>
  <c r="J66" i="3"/>
  <c r="I66" i="3"/>
  <c r="H66" i="3"/>
  <c r="G66" i="3"/>
  <c r="F66" i="3"/>
  <c r="E66" i="3"/>
  <c r="D66" i="3"/>
  <c r="C66" i="3"/>
  <c r="B66" i="3"/>
  <c r="T66" i="3" s="1"/>
  <c r="S64" i="3"/>
  <c r="R64" i="3"/>
  <c r="Q64" i="3"/>
  <c r="P64" i="3"/>
  <c r="O64" i="3"/>
  <c r="N64" i="3"/>
  <c r="M64" i="3"/>
  <c r="L64" i="3"/>
  <c r="K64" i="3"/>
  <c r="J64" i="3"/>
  <c r="I64" i="3"/>
  <c r="H64" i="3"/>
  <c r="G64" i="3"/>
  <c r="F64" i="3"/>
  <c r="E64" i="3"/>
  <c r="D64" i="3"/>
  <c r="C64" i="3"/>
  <c r="B64" i="3"/>
  <c r="S62" i="3"/>
  <c r="R62" i="3"/>
  <c r="Q62" i="3"/>
  <c r="P62" i="3"/>
  <c r="O62" i="3"/>
  <c r="N62" i="3"/>
  <c r="M62" i="3"/>
  <c r="L62" i="3"/>
  <c r="K62" i="3"/>
  <c r="J62" i="3"/>
  <c r="I62" i="3"/>
  <c r="H62" i="3"/>
  <c r="G62" i="3"/>
  <c r="F62" i="3"/>
  <c r="E62" i="3"/>
  <c r="D62" i="3"/>
  <c r="C62" i="3"/>
  <c r="B62" i="3"/>
  <c r="T62" i="3" s="1"/>
  <c r="S60" i="3"/>
  <c r="R60" i="3"/>
  <c r="Q60" i="3"/>
  <c r="P60" i="3"/>
  <c r="O60" i="3"/>
  <c r="N60" i="3"/>
  <c r="M60" i="3"/>
  <c r="L60" i="3"/>
  <c r="K60" i="3"/>
  <c r="J60" i="3"/>
  <c r="I60" i="3"/>
  <c r="H60" i="3"/>
  <c r="G60" i="3"/>
  <c r="F60" i="3"/>
  <c r="E60" i="3"/>
  <c r="D60" i="3"/>
  <c r="C60" i="3"/>
  <c r="T60" i="3" s="1"/>
  <c r="B60" i="3"/>
  <c r="S58" i="3"/>
  <c r="R58" i="3"/>
  <c r="Q58" i="3"/>
  <c r="P58" i="3"/>
  <c r="O58" i="3"/>
  <c r="N58" i="3"/>
  <c r="M58" i="3"/>
  <c r="L58" i="3"/>
  <c r="K58" i="3"/>
  <c r="J58" i="3"/>
  <c r="I58" i="3"/>
  <c r="H58" i="3"/>
  <c r="G58" i="3"/>
  <c r="F58" i="3"/>
  <c r="E58" i="3"/>
  <c r="D58" i="3"/>
  <c r="T58" i="3" s="1"/>
  <c r="C58" i="3"/>
  <c r="B58" i="3"/>
  <c r="S56" i="3"/>
  <c r="R56" i="3"/>
  <c r="Q56" i="3"/>
  <c r="P56" i="3"/>
  <c r="O56" i="3"/>
  <c r="N56" i="3"/>
  <c r="M56" i="3"/>
  <c r="L56" i="3"/>
  <c r="K56" i="3"/>
  <c r="J56" i="3"/>
  <c r="I56" i="3"/>
  <c r="H56" i="3"/>
  <c r="G56" i="3"/>
  <c r="F56" i="3"/>
  <c r="E56" i="3"/>
  <c r="D56" i="3"/>
  <c r="C56" i="3"/>
  <c r="B56" i="3"/>
  <c r="S54" i="3"/>
  <c r="R54" i="3"/>
  <c r="Q54" i="3"/>
  <c r="P54" i="3"/>
  <c r="O54" i="3"/>
  <c r="N54" i="3"/>
  <c r="M54" i="3"/>
  <c r="L54" i="3"/>
  <c r="K54" i="3"/>
  <c r="J54" i="3"/>
  <c r="I54" i="3"/>
  <c r="H54" i="3"/>
  <c r="G54" i="3"/>
  <c r="F54" i="3"/>
  <c r="E54" i="3"/>
  <c r="D54" i="3"/>
  <c r="C54" i="3"/>
  <c r="B54" i="3"/>
  <c r="T54" i="3" s="1"/>
  <c r="S52" i="3"/>
  <c r="R52" i="3"/>
  <c r="Q52" i="3"/>
  <c r="P52" i="3"/>
  <c r="O52" i="3"/>
  <c r="N52" i="3"/>
  <c r="M52" i="3"/>
  <c r="L52" i="3"/>
  <c r="K52" i="3"/>
  <c r="J52" i="3"/>
  <c r="I52" i="3"/>
  <c r="H52" i="3"/>
  <c r="G52" i="3"/>
  <c r="F52" i="3"/>
  <c r="E52" i="3"/>
  <c r="D52" i="3"/>
  <c r="C52" i="3"/>
  <c r="T52" i="3" s="1"/>
  <c r="B52" i="3"/>
  <c r="S50" i="3"/>
  <c r="R50" i="3"/>
  <c r="Q50" i="3"/>
  <c r="P50" i="3"/>
  <c r="O50" i="3"/>
  <c r="N50" i="3"/>
  <c r="M50" i="3"/>
  <c r="L50" i="3"/>
  <c r="K50" i="3"/>
  <c r="J50" i="3"/>
  <c r="I50" i="3"/>
  <c r="H50" i="3"/>
  <c r="G50" i="3"/>
  <c r="F50" i="3"/>
  <c r="E50" i="3"/>
  <c r="D50" i="3"/>
  <c r="T50" i="3" s="1"/>
  <c r="C50" i="3"/>
  <c r="B50" i="3"/>
  <c r="S48" i="3"/>
  <c r="R48" i="3"/>
  <c r="Q48" i="3"/>
  <c r="P48" i="3"/>
  <c r="O48" i="3"/>
  <c r="N48" i="3"/>
  <c r="M48" i="3"/>
  <c r="L48" i="3"/>
  <c r="K48" i="3"/>
  <c r="J48" i="3"/>
  <c r="I48" i="3"/>
  <c r="H48" i="3"/>
  <c r="G48" i="3"/>
  <c r="F48" i="3"/>
  <c r="E48" i="3"/>
  <c r="D48" i="3"/>
  <c r="C48" i="3"/>
  <c r="B48" i="3"/>
  <c r="S46" i="3"/>
  <c r="R46" i="3"/>
  <c r="Q46" i="3"/>
  <c r="P46" i="3"/>
  <c r="O46" i="3"/>
  <c r="N46" i="3"/>
  <c r="M46" i="3"/>
  <c r="L46" i="3"/>
  <c r="K46" i="3"/>
  <c r="J46" i="3"/>
  <c r="I46" i="3"/>
  <c r="H46" i="3"/>
  <c r="G46" i="3"/>
  <c r="F46" i="3"/>
  <c r="E46" i="3"/>
  <c r="D46" i="3"/>
  <c r="C46" i="3"/>
  <c r="B46" i="3"/>
  <c r="T46" i="3" s="1"/>
  <c r="S44" i="3"/>
  <c r="R44" i="3"/>
  <c r="Q44" i="3"/>
  <c r="P44" i="3"/>
  <c r="O44" i="3"/>
  <c r="N44" i="3"/>
  <c r="M44" i="3"/>
  <c r="L44" i="3"/>
  <c r="K44" i="3"/>
  <c r="J44" i="3"/>
  <c r="I44" i="3"/>
  <c r="H44" i="3"/>
  <c r="G44" i="3"/>
  <c r="F44" i="3"/>
  <c r="E44" i="3"/>
  <c r="D44" i="3"/>
  <c r="C44" i="3"/>
  <c r="T44" i="3" s="1"/>
  <c r="B44" i="3"/>
  <c r="S42" i="3"/>
  <c r="R42" i="3"/>
  <c r="Q42" i="3"/>
  <c r="P42" i="3"/>
  <c r="O42" i="3"/>
  <c r="N42" i="3"/>
  <c r="M42" i="3"/>
  <c r="L42" i="3"/>
  <c r="K42" i="3"/>
  <c r="J42" i="3"/>
  <c r="I42" i="3"/>
  <c r="H42" i="3"/>
  <c r="G42" i="3"/>
  <c r="F42" i="3"/>
  <c r="E42" i="3"/>
  <c r="D42" i="3"/>
  <c r="C42" i="3"/>
  <c r="B42" i="3"/>
  <c r="T42" i="3" s="1"/>
  <c r="S40" i="3"/>
  <c r="R40" i="3"/>
  <c r="Q40" i="3"/>
  <c r="P40" i="3"/>
  <c r="O40" i="3"/>
  <c r="N40" i="3"/>
  <c r="M40" i="3"/>
  <c r="L40" i="3"/>
  <c r="K40" i="3"/>
  <c r="J40" i="3"/>
  <c r="I40" i="3"/>
  <c r="H40" i="3"/>
  <c r="G40" i="3"/>
  <c r="F40" i="3"/>
  <c r="E40" i="3"/>
  <c r="D40" i="3"/>
  <c r="C40" i="3"/>
  <c r="B40" i="3"/>
  <c r="S38" i="3"/>
  <c r="R38" i="3"/>
  <c r="Q38" i="3"/>
  <c r="P38" i="3"/>
  <c r="O38" i="3"/>
  <c r="N38" i="3"/>
  <c r="M38" i="3"/>
  <c r="L38" i="3"/>
  <c r="K38" i="3"/>
  <c r="J38" i="3"/>
  <c r="I38" i="3"/>
  <c r="H38" i="3"/>
  <c r="G38" i="3"/>
  <c r="F38" i="3"/>
  <c r="E38" i="3"/>
  <c r="D38" i="3"/>
  <c r="C38" i="3"/>
  <c r="B38" i="3"/>
  <c r="T38" i="3" s="1"/>
  <c r="S36" i="3"/>
  <c r="R36" i="3"/>
  <c r="Q36" i="3"/>
  <c r="P36" i="3"/>
  <c r="O36" i="3"/>
  <c r="N36" i="3"/>
  <c r="M36" i="3"/>
  <c r="L36" i="3"/>
  <c r="K36" i="3"/>
  <c r="J36" i="3"/>
  <c r="I36" i="3"/>
  <c r="H36" i="3"/>
  <c r="G36" i="3"/>
  <c r="F36" i="3"/>
  <c r="E36" i="3"/>
  <c r="D36" i="3"/>
  <c r="C36" i="3"/>
  <c r="T36" i="3" s="1"/>
  <c r="B36" i="3"/>
  <c r="S34" i="3"/>
  <c r="R34" i="3"/>
  <c r="Q34" i="3"/>
  <c r="P34" i="3"/>
  <c r="O34" i="3"/>
  <c r="N34" i="3"/>
  <c r="M34" i="3"/>
  <c r="L34" i="3"/>
  <c r="K34" i="3"/>
  <c r="J34" i="3"/>
  <c r="I34" i="3"/>
  <c r="H34" i="3"/>
  <c r="G34" i="3"/>
  <c r="F34" i="3"/>
  <c r="E34" i="3"/>
  <c r="D34" i="3"/>
  <c r="C34" i="3"/>
  <c r="B34" i="3"/>
  <c r="T34" i="3" s="1"/>
  <c r="S32" i="3"/>
  <c r="R32" i="3"/>
  <c r="Q32" i="3"/>
  <c r="P32" i="3"/>
  <c r="O32" i="3"/>
  <c r="N32" i="3"/>
  <c r="M32" i="3"/>
  <c r="L32" i="3"/>
  <c r="K32" i="3"/>
  <c r="J32" i="3"/>
  <c r="I32" i="3"/>
  <c r="H32" i="3"/>
  <c r="G32" i="3"/>
  <c r="F32" i="3"/>
  <c r="E32" i="3"/>
  <c r="D32" i="3"/>
  <c r="C32" i="3"/>
  <c r="B32" i="3"/>
  <c r="T32" i="3" s="1"/>
  <c r="U31" i="3" s="1"/>
  <c r="S30" i="3"/>
  <c r="R30" i="3"/>
  <c r="Q30" i="3"/>
  <c r="P30" i="3"/>
  <c r="O30" i="3"/>
  <c r="N30" i="3"/>
  <c r="M30" i="3"/>
  <c r="L30" i="3"/>
  <c r="K30" i="3"/>
  <c r="J30" i="3"/>
  <c r="I30" i="3"/>
  <c r="H30" i="3"/>
  <c r="G30" i="3"/>
  <c r="F30" i="3"/>
  <c r="E30" i="3"/>
  <c r="D30" i="3"/>
  <c r="C30" i="3"/>
  <c r="B30" i="3"/>
  <c r="T30" i="3" s="1"/>
  <c r="S28" i="3"/>
  <c r="R28" i="3"/>
  <c r="Q28" i="3"/>
  <c r="P28" i="3"/>
  <c r="O28" i="3"/>
  <c r="N28" i="3"/>
  <c r="M28" i="3"/>
  <c r="L28" i="3"/>
  <c r="K28" i="3"/>
  <c r="J28" i="3"/>
  <c r="I28" i="3"/>
  <c r="H28" i="3"/>
  <c r="G28" i="3"/>
  <c r="F28" i="3"/>
  <c r="E28" i="3"/>
  <c r="D28" i="3"/>
  <c r="C28" i="3"/>
  <c r="T28" i="3" s="1"/>
  <c r="B28" i="3"/>
  <c r="S26" i="3"/>
  <c r="R26" i="3"/>
  <c r="Q26" i="3"/>
  <c r="P26" i="3"/>
  <c r="O26" i="3"/>
  <c r="N26" i="3"/>
  <c r="M26" i="3"/>
  <c r="L26" i="3"/>
  <c r="K26" i="3"/>
  <c r="J26" i="3"/>
  <c r="I26" i="3"/>
  <c r="H26" i="3"/>
  <c r="G26" i="3"/>
  <c r="F26" i="3"/>
  <c r="E26" i="3"/>
  <c r="D26" i="3"/>
  <c r="T26" i="3" s="1"/>
  <c r="C26" i="3"/>
  <c r="B26" i="3"/>
  <c r="S24" i="3"/>
  <c r="R24" i="3"/>
  <c r="Q24" i="3"/>
  <c r="P24" i="3"/>
  <c r="O24" i="3"/>
  <c r="N24" i="3"/>
  <c r="M24" i="3"/>
  <c r="L24" i="3"/>
  <c r="K24" i="3"/>
  <c r="J24" i="3"/>
  <c r="I24" i="3"/>
  <c r="H24" i="3"/>
  <c r="G24" i="3"/>
  <c r="F24" i="3"/>
  <c r="E24" i="3"/>
  <c r="D24" i="3"/>
  <c r="C24" i="3"/>
  <c r="B24" i="3"/>
  <c r="S22" i="3"/>
  <c r="R22" i="3"/>
  <c r="Q22" i="3"/>
  <c r="P22" i="3"/>
  <c r="O22" i="3"/>
  <c r="N22" i="3"/>
  <c r="M22" i="3"/>
  <c r="L22" i="3"/>
  <c r="K22" i="3"/>
  <c r="J22" i="3"/>
  <c r="I22" i="3"/>
  <c r="H22" i="3"/>
  <c r="G22" i="3"/>
  <c r="F22" i="3"/>
  <c r="E22" i="3"/>
  <c r="D22" i="3"/>
  <c r="C22" i="3"/>
  <c r="T22" i="3" s="1"/>
  <c r="B22" i="3"/>
  <c r="S20" i="3"/>
  <c r="R20" i="3"/>
  <c r="Q20" i="3"/>
  <c r="P20" i="3"/>
  <c r="O20" i="3"/>
  <c r="N20" i="3"/>
  <c r="M20" i="3"/>
  <c r="L20" i="3"/>
  <c r="K20" i="3"/>
  <c r="J20" i="3"/>
  <c r="I20" i="3"/>
  <c r="H20" i="3"/>
  <c r="G20" i="3"/>
  <c r="F20" i="3"/>
  <c r="E20" i="3"/>
  <c r="D20" i="3"/>
  <c r="C20" i="3"/>
  <c r="T20" i="3" s="1"/>
  <c r="B20" i="3"/>
  <c r="S18" i="3"/>
  <c r="R18" i="3"/>
  <c r="Q18" i="3"/>
  <c r="P18" i="3"/>
  <c r="O18" i="3"/>
  <c r="N18" i="3"/>
  <c r="M18" i="3"/>
  <c r="L18" i="3"/>
  <c r="K18" i="3"/>
  <c r="J18" i="3"/>
  <c r="I18" i="3"/>
  <c r="H18" i="3"/>
  <c r="G18" i="3"/>
  <c r="F18" i="3"/>
  <c r="E18" i="3"/>
  <c r="D18" i="3"/>
  <c r="T18" i="3" s="1"/>
  <c r="C18" i="3"/>
  <c r="B18" i="3"/>
  <c r="S16" i="3"/>
  <c r="R16" i="3"/>
  <c r="Q16" i="3"/>
  <c r="P16" i="3"/>
  <c r="O16" i="3"/>
  <c r="N16" i="3"/>
  <c r="M16" i="3"/>
  <c r="L16" i="3"/>
  <c r="K16" i="3"/>
  <c r="J16" i="3"/>
  <c r="I16" i="3"/>
  <c r="H16" i="3"/>
  <c r="G16" i="3"/>
  <c r="F16" i="3"/>
  <c r="E16" i="3"/>
  <c r="D16" i="3"/>
  <c r="C16" i="3"/>
  <c r="B16" i="3"/>
  <c r="S14" i="3"/>
  <c r="R14" i="3"/>
  <c r="Q14" i="3"/>
  <c r="P14" i="3"/>
  <c r="O14" i="3"/>
  <c r="N14" i="3"/>
  <c r="M14" i="3"/>
  <c r="L14" i="3"/>
  <c r="K14" i="3"/>
  <c r="J14" i="3"/>
  <c r="I14" i="3"/>
  <c r="H14" i="3"/>
  <c r="G14" i="3"/>
  <c r="F14" i="3"/>
  <c r="E14" i="3"/>
  <c r="D14" i="3"/>
  <c r="T14" i="3" s="1"/>
  <c r="C14" i="3"/>
  <c r="B14" i="3"/>
  <c r="S12" i="3"/>
  <c r="R12" i="3"/>
  <c r="Q12" i="3"/>
  <c r="P12" i="3"/>
  <c r="O12" i="3"/>
  <c r="N12" i="3"/>
  <c r="M12" i="3"/>
  <c r="L12" i="3"/>
  <c r="K12" i="3"/>
  <c r="J12" i="3"/>
  <c r="I12" i="3"/>
  <c r="H12" i="3"/>
  <c r="G12" i="3"/>
  <c r="F12" i="3"/>
  <c r="E12" i="3"/>
  <c r="D12" i="3"/>
  <c r="T12" i="3" s="1"/>
  <c r="C12" i="3"/>
  <c r="B12" i="3"/>
  <c r="S10" i="3"/>
  <c r="R10" i="3"/>
  <c r="Q10" i="3"/>
  <c r="P10" i="3"/>
  <c r="O10" i="3"/>
  <c r="N10" i="3"/>
  <c r="M10" i="3"/>
  <c r="L10" i="3"/>
  <c r="K10" i="3"/>
  <c r="J10" i="3"/>
  <c r="I10" i="3"/>
  <c r="H10" i="3"/>
  <c r="G10" i="3"/>
  <c r="F10" i="3"/>
  <c r="E10" i="3"/>
  <c r="D10" i="3"/>
  <c r="C10" i="3"/>
  <c r="B10" i="3"/>
  <c r="T10" i="3" s="1"/>
  <c r="S8" i="3"/>
  <c r="R8" i="3"/>
  <c r="Q8" i="3"/>
  <c r="P8" i="3"/>
  <c r="O8" i="3"/>
  <c r="N8" i="3"/>
  <c r="M8" i="3"/>
  <c r="L8" i="3"/>
  <c r="K8" i="3"/>
  <c r="J8" i="3"/>
  <c r="I8" i="3"/>
  <c r="H8" i="3"/>
  <c r="G8" i="3"/>
  <c r="F8" i="3"/>
  <c r="E8" i="3"/>
  <c r="D8" i="3"/>
  <c r="C8" i="3"/>
  <c r="B8" i="3"/>
  <c r="S6" i="3"/>
  <c r="R6" i="3"/>
  <c r="Q6" i="3"/>
  <c r="P6" i="3"/>
  <c r="O6" i="3"/>
  <c r="N6" i="3"/>
  <c r="M6" i="3"/>
  <c r="L6" i="3"/>
  <c r="K6" i="3"/>
  <c r="J6" i="3"/>
  <c r="I6" i="3"/>
  <c r="H6" i="3"/>
  <c r="G6" i="3"/>
  <c r="F6" i="3"/>
  <c r="E6" i="3"/>
  <c r="D6" i="3"/>
  <c r="C6" i="3"/>
  <c r="B6" i="3"/>
  <c r="T6" i="3" s="1"/>
  <c r="V4" i="3"/>
  <c r="S4" i="3"/>
  <c r="R4" i="3"/>
  <c r="Q4" i="3"/>
  <c r="P4" i="3"/>
  <c r="O4" i="3"/>
  <c r="N4" i="3"/>
  <c r="M4" i="3"/>
  <c r="L4" i="3"/>
  <c r="K4" i="3"/>
  <c r="J4" i="3"/>
  <c r="I4" i="3"/>
  <c r="H4" i="3"/>
  <c r="G4" i="3"/>
  <c r="F4" i="3"/>
  <c r="E4" i="3"/>
  <c r="D4" i="3"/>
  <c r="C4" i="3"/>
  <c r="B4" i="3"/>
  <c r="T4" i="3" s="1"/>
  <c r="U14" i="4" l="1"/>
  <c r="U13" i="4"/>
  <c r="U30" i="3"/>
  <c r="U29" i="3"/>
  <c r="U104" i="3"/>
  <c r="U103" i="3"/>
  <c r="U6" i="6"/>
  <c r="U5" i="6"/>
  <c r="U20" i="3"/>
  <c r="U19" i="3"/>
  <c r="U36" i="3"/>
  <c r="U35" i="3"/>
  <c r="U52" i="3"/>
  <c r="U51" i="3"/>
  <c r="U80" i="3"/>
  <c r="U79" i="3"/>
  <c r="U6" i="3"/>
  <c r="U5" i="3"/>
  <c r="U12" i="3"/>
  <c r="U11" i="3"/>
  <c r="U34" i="3"/>
  <c r="U33" i="3"/>
  <c r="U38" i="3"/>
  <c r="U37" i="3"/>
  <c r="U4" i="3"/>
  <c r="U3" i="3"/>
  <c r="U22" i="3"/>
  <c r="U21" i="3"/>
  <c r="U82" i="3"/>
  <c r="U81" i="3"/>
  <c r="U28" i="3"/>
  <c r="U27" i="3"/>
  <c r="U44" i="3"/>
  <c r="U43" i="3"/>
  <c r="U60" i="3"/>
  <c r="U59" i="3"/>
  <c r="U120" i="3"/>
  <c r="U119" i="3"/>
  <c r="U9" i="3"/>
  <c r="U10" i="3"/>
  <c r="U42" i="3"/>
  <c r="U41" i="3"/>
  <c r="U72" i="3"/>
  <c r="U71" i="3"/>
  <c r="U14" i="3"/>
  <c r="U13" i="3"/>
  <c r="U18" i="3"/>
  <c r="U17" i="3"/>
  <c r="U26" i="3"/>
  <c r="U25" i="3"/>
  <c r="U50" i="3"/>
  <c r="U49" i="3"/>
  <c r="U57" i="3"/>
  <c r="U58" i="3"/>
  <c r="U74" i="3"/>
  <c r="U73" i="3"/>
  <c r="U78" i="3"/>
  <c r="U77" i="3"/>
  <c r="U86" i="3"/>
  <c r="U85" i="3"/>
  <c r="U118" i="3"/>
  <c r="U117" i="3"/>
  <c r="U12" i="4"/>
  <c r="U11" i="4"/>
  <c r="U4" i="6"/>
  <c r="U3" i="6"/>
  <c r="U91" i="3"/>
  <c r="U92" i="3"/>
  <c r="U98" i="3"/>
  <c r="U97" i="3"/>
  <c r="U112" i="3"/>
  <c r="U111" i="3"/>
  <c r="U4" i="4"/>
  <c r="U4" i="5"/>
  <c r="U3" i="5"/>
  <c r="U6" i="5"/>
  <c r="U5" i="5"/>
  <c r="U14" i="6"/>
  <c r="U13" i="6"/>
  <c r="T8" i="3"/>
  <c r="T68" i="3"/>
  <c r="U88" i="3"/>
  <c r="U87" i="3"/>
  <c r="T108" i="3"/>
  <c r="U114" i="3"/>
  <c r="U113" i="3"/>
  <c r="U8" i="5"/>
  <c r="U7" i="5"/>
  <c r="U22" i="6"/>
  <c r="U21" i="6"/>
  <c r="U30" i="6"/>
  <c r="U29" i="6"/>
  <c r="U6" i="7"/>
  <c r="U5" i="7"/>
  <c r="U14" i="7"/>
  <c r="U13" i="7"/>
  <c r="U22" i="7"/>
  <c r="U21" i="7"/>
  <c r="U30" i="7"/>
  <c r="U29" i="7"/>
  <c r="U46" i="3"/>
  <c r="U45" i="3"/>
  <c r="T16" i="3"/>
  <c r="U32" i="3"/>
  <c r="U54" i="3"/>
  <c r="U53" i="3"/>
  <c r="U66" i="3"/>
  <c r="U65" i="3"/>
  <c r="U70" i="3"/>
  <c r="U90" i="3"/>
  <c r="U89" i="3"/>
  <c r="U94" i="3"/>
  <c r="U93" i="3"/>
  <c r="T96" i="3"/>
  <c r="T102" i="3"/>
  <c r="U110" i="3"/>
  <c r="U6" i="4"/>
  <c r="U5" i="4"/>
  <c r="V39" i="8"/>
  <c r="U62" i="3"/>
  <c r="U61" i="3"/>
  <c r="T40" i="3"/>
  <c r="T56" i="3"/>
  <c r="T24" i="3"/>
  <c r="T48" i="3"/>
  <c r="T64" i="3"/>
  <c r="T100" i="3"/>
  <c r="T124" i="3"/>
  <c r="T8" i="4"/>
  <c r="U10" i="6"/>
  <c r="U9" i="6"/>
  <c r="U12" i="6"/>
  <c r="U11" i="6"/>
  <c r="U26" i="6"/>
  <c r="U25" i="6"/>
  <c r="T10" i="5"/>
  <c r="T16" i="6"/>
  <c r="U34" i="6"/>
  <c r="U33" i="6"/>
  <c r="T12" i="7"/>
  <c r="T16" i="7"/>
  <c r="C17" i="8"/>
  <c r="H17" i="8"/>
  <c r="M17" i="8"/>
  <c r="Q17" i="8"/>
  <c r="S24" i="8"/>
  <c r="T24" i="8" s="1"/>
  <c r="K27" i="8"/>
  <c r="O27" i="8"/>
  <c r="D42" i="8"/>
  <c r="S41" i="8"/>
  <c r="U4" i="7"/>
  <c r="U8" i="7"/>
  <c r="U7" i="7"/>
  <c r="U26" i="7"/>
  <c r="U25" i="7"/>
  <c r="U69" i="8"/>
  <c r="U39" i="8"/>
  <c r="U24" i="8"/>
  <c r="U26" i="8" s="1"/>
  <c r="U54" i="8"/>
  <c r="U56" i="8" s="1"/>
  <c r="U21" i="8"/>
  <c r="S26" i="8"/>
  <c r="B27" i="8"/>
  <c r="T76" i="3"/>
  <c r="T106" i="3"/>
  <c r="U122" i="3"/>
  <c r="U121" i="3"/>
  <c r="U16" i="4"/>
  <c r="U15" i="4"/>
  <c r="U8" i="6"/>
  <c r="U7" i="6"/>
  <c r="U18" i="6"/>
  <c r="U17" i="6"/>
  <c r="U28" i="6"/>
  <c r="U32" i="6"/>
  <c r="U31" i="6"/>
  <c r="U18" i="7"/>
  <c r="U17" i="7"/>
  <c r="U28" i="7"/>
  <c r="T4" i="8"/>
  <c r="V4" i="8" s="1"/>
  <c r="T3" i="8"/>
  <c r="T6" i="8"/>
  <c r="V6" i="8" s="1"/>
  <c r="T5" i="8"/>
  <c r="S11" i="8"/>
  <c r="V19" i="8"/>
  <c r="T30" i="8"/>
  <c r="S32" i="8"/>
  <c r="T28" i="8" s="1"/>
  <c r="T31" i="8"/>
  <c r="T84" i="3"/>
  <c r="T116" i="3"/>
  <c r="T10" i="4"/>
  <c r="T12" i="5"/>
  <c r="T20" i="6"/>
  <c r="T24" i="6"/>
  <c r="U10" i="7"/>
  <c r="U9" i="7"/>
  <c r="T20" i="7"/>
  <c r="T24" i="7"/>
  <c r="C7" i="8"/>
  <c r="H7" i="8"/>
  <c r="M7" i="8"/>
  <c r="Q7" i="8"/>
  <c r="S14" i="8"/>
  <c r="C22" i="8"/>
  <c r="H22" i="8"/>
  <c r="M22" i="8"/>
  <c r="Q22" i="8"/>
  <c r="E37" i="8"/>
  <c r="O37" i="8"/>
  <c r="S36" i="8"/>
  <c r="S49" i="8"/>
  <c r="T49" i="8" s="1"/>
  <c r="C57" i="8"/>
  <c r="S56" i="8"/>
  <c r="C67" i="8"/>
  <c r="S66" i="8"/>
  <c r="S81" i="8"/>
  <c r="T110" i="8"/>
  <c r="S112" i="8"/>
  <c r="T108" i="8" s="1"/>
  <c r="T111" i="8"/>
  <c r="V111" i="8" s="1"/>
  <c r="U4" i="9"/>
  <c r="U3" i="9"/>
  <c r="U12" i="9"/>
  <c r="U11" i="9"/>
  <c r="U20" i="9"/>
  <c r="U19" i="9"/>
  <c r="U28" i="9"/>
  <c r="U27" i="9"/>
  <c r="U36" i="9"/>
  <c r="U35" i="9"/>
  <c r="U44" i="9"/>
  <c r="U43" i="9"/>
  <c r="F10" i="10"/>
  <c r="G10" i="10" s="1"/>
  <c r="H10" i="10" s="1"/>
  <c r="F18" i="10"/>
  <c r="G18" i="10" s="1"/>
  <c r="H18" i="10" s="1"/>
  <c r="B7" i="8"/>
  <c r="S9" i="8"/>
  <c r="N22" i="8"/>
  <c r="R22" i="8"/>
  <c r="S51" i="8"/>
  <c r="B52" i="8"/>
  <c r="C72" i="8"/>
  <c r="S86" i="8"/>
  <c r="S91" i="8"/>
  <c r="S16" i="8"/>
  <c r="S21" i="8"/>
  <c r="D27" i="8"/>
  <c r="J27" i="8"/>
  <c r="N27" i="8"/>
  <c r="R27" i="8"/>
  <c r="D32" i="8"/>
  <c r="J32" i="8"/>
  <c r="N32" i="8"/>
  <c r="R32" i="8"/>
  <c r="S46" i="8"/>
  <c r="C62" i="8"/>
  <c r="S61" i="8"/>
  <c r="H62" i="8"/>
  <c r="M62" i="8"/>
  <c r="Q62" i="8"/>
  <c r="D72" i="8"/>
  <c r="J72" i="8"/>
  <c r="N72" i="8"/>
  <c r="R72" i="8"/>
  <c r="D37" i="8"/>
  <c r="J37" i="8"/>
  <c r="N37" i="8"/>
  <c r="R37" i="8"/>
  <c r="S54" i="8"/>
  <c r="T54" i="8" s="1"/>
  <c r="S64" i="8"/>
  <c r="T64" i="8" s="1"/>
  <c r="V64" i="8" s="1"/>
  <c r="S71" i="8"/>
  <c r="S76" i="8"/>
  <c r="C97" i="8"/>
  <c r="H97" i="8"/>
  <c r="M97" i="8"/>
  <c r="Q97" i="8"/>
  <c r="T105" i="8"/>
  <c r="S107" i="8"/>
  <c r="T103" i="8" s="1"/>
  <c r="T106" i="8"/>
  <c r="V106" i="8" s="1"/>
  <c r="K107" i="8"/>
  <c r="O107" i="8"/>
  <c r="U10" i="9"/>
  <c r="U9" i="9"/>
  <c r="U18" i="9"/>
  <c r="U17" i="9"/>
  <c r="U26" i="9"/>
  <c r="U25" i="9"/>
  <c r="U34" i="9"/>
  <c r="U33" i="9"/>
  <c r="U42" i="9"/>
  <c r="U41" i="9"/>
  <c r="U50" i="9"/>
  <c r="U49" i="9"/>
  <c r="U58" i="9"/>
  <c r="U57" i="9"/>
  <c r="U66" i="9"/>
  <c r="U65" i="9"/>
  <c r="U74" i="9"/>
  <c r="U73" i="9"/>
  <c r="U80" i="9"/>
  <c r="U79" i="9"/>
  <c r="F6" i="10"/>
  <c r="G6" i="10" s="1"/>
  <c r="H6" i="10" s="1"/>
  <c r="F17" i="10"/>
  <c r="G17" i="10" s="1"/>
  <c r="H17" i="10" s="1"/>
  <c r="F5" i="10"/>
  <c r="G5" i="10" s="1"/>
  <c r="H5" i="10" s="1"/>
  <c r="F19" i="10"/>
  <c r="G19" i="10" s="1"/>
  <c r="H19" i="10" s="1"/>
  <c r="F8" i="10"/>
  <c r="G8" i="10" s="1"/>
  <c r="H8" i="10" s="1"/>
  <c r="C82" i="8"/>
  <c r="H82" i="8"/>
  <c r="M82" i="8"/>
  <c r="Q82" i="8"/>
  <c r="C87" i="8"/>
  <c r="H87" i="8"/>
  <c r="M87" i="8"/>
  <c r="Q87" i="8"/>
  <c r="C92" i="8"/>
  <c r="H92" i="8"/>
  <c r="M92" i="8"/>
  <c r="Q92" i="8"/>
  <c r="M77" i="8"/>
  <c r="Q77" i="8"/>
  <c r="S96" i="8"/>
  <c r="S101" i="8"/>
  <c r="T115" i="8"/>
  <c r="S117" i="8"/>
  <c r="T113" i="8" s="1"/>
  <c r="T116" i="8"/>
  <c r="V116" i="8" s="1"/>
  <c r="U6" i="9"/>
  <c r="U5" i="9"/>
  <c r="U8" i="9"/>
  <c r="U7" i="9"/>
  <c r="U14" i="9"/>
  <c r="U13" i="9"/>
  <c r="U16" i="9"/>
  <c r="U15" i="9"/>
  <c r="U22" i="9"/>
  <c r="U21" i="9"/>
  <c r="U24" i="9"/>
  <c r="U23" i="9"/>
  <c r="U30" i="9"/>
  <c r="U29" i="9"/>
  <c r="U32" i="9"/>
  <c r="U31" i="9"/>
  <c r="U38" i="9"/>
  <c r="U37" i="9"/>
  <c r="U40" i="9"/>
  <c r="U39" i="9"/>
  <c r="U46" i="9"/>
  <c r="U45" i="9"/>
  <c r="U48" i="9"/>
  <c r="U47" i="9"/>
  <c r="U52" i="9"/>
  <c r="U51" i="9"/>
  <c r="U54" i="9"/>
  <c r="U53" i="9"/>
  <c r="U56" i="9"/>
  <c r="U55" i="9"/>
  <c r="U60" i="9"/>
  <c r="U59" i="9"/>
  <c r="U62" i="9"/>
  <c r="U61" i="9"/>
  <c r="U64" i="9"/>
  <c r="U63" i="9"/>
  <c r="U68" i="9"/>
  <c r="U67" i="9"/>
  <c r="U70" i="9"/>
  <c r="U69" i="9"/>
  <c r="U72" i="9"/>
  <c r="U71" i="9"/>
  <c r="U76" i="9"/>
  <c r="U75" i="9"/>
  <c r="U78" i="9"/>
  <c r="U77" i="9"/>
  <c r="E107" i="8"/>
  <c r="E112" i="8"/>
  <c r="E117" i="8"/>
  <c r="S22" i="8" l="1"/>
  <c r="T18" i="8" s="1"/>
  <c r="T21" i="8"/>
  <c r="V21" i="8" s="1"/>
  <c r="T20" i="8"/>
  <c r="T81" i="8"/>
  <c r="V81" i="8" s="1"/>
  <c r="S82" i="8"/>
  <c r="T78" i="8" s="1"/>
  <c r="T80" i="8"/>
  <c r="U11" i="5"/>
  <c r="U12" i="5"/>
  <c r="U75" i="3"/>
  <c r="U76" i="3"/>
  <c r="U100" i="3"/>
  <c r="U99" i="3"/>
  <c r="S77" i="8"/>
  <c r="T73" i="8" s="1"/>
  <c r="T76" i="8"/>
  <c r="V76" i="8" s="1"/>
  <c r="T75" i="8"/>
  <c r="T61" i="8"/>
  <c r="V61" i="8" s="1"/>
  <c r="T60" i="8"/>
  <c r="S62" i="8"/>
  <c r="T58" i="8" s="1"/>
  <c r="T9" i="8"/>
  <c r="T8" i="8"/>
  <c r="T66" i="8"/>
  <c r="V66" i="8" s="1"/>
  <c r="T65" i="8"/>
  <c r="S67" i="8"/>
  <c r="T63" i="8" s="1"/>
  <c r="T14" i="8"/>
  <c r="V14" i="8" s="1"/>
  <c r="T13" i="8"/>
  <c r="U9" i="4"/>
  <c r="U10" i="4"/>
  <c r="T71" i="8"/>
  <c r="T70" i="8"/>
  <c r="S72" i="8"/>
  <c r="T68" i="8" s="1"/>
  <c r="T91" i="8"/>
  <c r="S92" i="8"/>
  <c r="T88" i="8" s="1"/>
  <c r="T90" i="8"/>
  <c r="T50" i="8"/>
  <c r="S52" i="8"/>
  <c r="T48" i="8" s="1"/>
  <c r="T51" i="8"/>
  <c r="S37" i="8"/>
  <c r="T33" i="8" s="1"/>
  <c r="T36" i="8"/>
  <c r="V36" i="8" s="1"/>
  <c r="T35" i="8"/>
  <c r="U24" i="7"/>
  <c r="U23" i="7"/>
  <c r="U24" i="6"/>
  <c r="U23" i="6"/>
  <c r="U115" i="3"/>
  <c r="U116" i="3"/>
  <c r="T25" i="8"/>
  <c r="S27" i="8"/>
  <c r="T23" i="8" s="1"/>
  <c r="T26" i="8"/>
  <c r="V26" i="8" s="1"/>
  <c r="U89" i="8"/>
  <c r="U41" i="8"/>
  <c r="U16" i="7"/>
  <c r="U15" i="7"/>
  <c r="U16" i="6"/>
  <c r="U15" i="6"/>
  <c r="U8" i="4"/>
  <c r="U7" i="4"/>
  <c r="U47" i="3"/>
  <c r="U48" i="3"/>
  <c r="S102" i="8"/>
  <c r="T98" i="8" s="1"/>
  <c r="T101" i="8"/>
  <c r="V101" i="8" s="1"/>
  <c r="T100" i="8"/>
  <c r="T46" i="8"/>
  <c r="V46" i="8" s="1"/>
  <c r="S47" i="8"/>
  <c r="T43" i="8" s="1"/>
  <c r="T45" i="8"/>
  <c r="T86" i="8"/>
  <c r="V86" i="8" s="1"/>
  <c r="S87" i="8"/>
  <c r="T83" i="8" s="1"/>
  <c r="T85" i="8"/>
  <c r="T56" i="8"/>
  <c r="V56" i="8" s="1"/>
  <c r="T55" i="8"/>
  <c r="S57" i="8"/>
  <c r="T53" i="8" s="1"/>
  <c r="U20" i="7"/>
  <c r="U19" i="7"/>
  <c r="U20" i="6"/>
  <c r="U19" i="6"/>
  <c r="U83" i="3"/>
  <c r="U84" i="3"/>
  <c r="U106" i="3"/>
  <c r="U105" i="3"/>
  <c r="U71" i="8"/>
  <c r="V69" i="8"/>
  <c r="U11" i="7"/>
  <c r="U12" i="7"/>
  <c r="U10" i="5"/>
  <c r="U9" i="5"/>
  <c r="U124" i="3"/>
  <c r="U123" i="3"/>
  <c r="U23" i="3"/>
  <c r="U24" i="3"/>
  <c r="U68" i="3"/>
  <c r="U67" i="3"/>
  <c r="S12" i="8"/>
  <c r="T11" i="8"/>
  <c r="T10" i="8"/>
  <c r="U56" i="3"/>
  <c r="U55" i="3"/>
  <c r="U15" i="3"/>
  <c r="U16" i="3"/>
  <c r="U108" i="3"/>
  <c r="U107" i="3"/>
  <c r="U8" i="3"/>
  <c r="U7" i="3"/>
  <c r="S97" i="8"/>
  <c r="T93" i="8" s="1"/>
  <c r="T96" i="8"/>
  <c r="T95" i="8"/>
  <c r="U101" i="3"/>
  <c r="U102" i="3"/>
  <c r="V54" i="8"/>
  <c r="T16" i="8"/>
  <c r="V16" i="8" s="1"/>
  <c r="T15" i="8"/>
  <c r="S17" i="8"/>
  <c r="T41" i="8"/>
  <c r="S42" i="8"/>
  <c r="T38" i="8" s="1"/>
  <c r="T40" i="8"/>
  <c r="V24" i="8"/>
  <c r="U64" i="3"/>
  <c r="U63" i="3"/>
  <c r="U40" i="3"/>
  <c r="U39" i="3"/>
  <c r="U96" i="3"/>
  <c r="U95" i="3"/>
  <c r="V71" i="8" l="1"/>
  <c r="V91" i="8"/>
  <c r="V41" i="8"/>
  <c r="U91" i="8"/>
  <c r="V89" i="8"/>
</calcChain>
</file>

<file path=xl/sharedStrings.xml><?xml version="1.0" encoding="utf-8"?>
<sst xmlns="http://schemas.openxmlformats.org/spreadsheetml/2006/main" count="608" uniqueCount="322">
  <si>
    <t>Sections include: Mythics, Legendaries, Boots, Mejais, Ornn, Support, Starter, Components, Efficiency Calculations</t>
  </si>
  <si>
    <t>Base items (Long sword, cloth armor, etc.) Not included as they are all 100% gold efficient by definition (This includes certain component items such as serrated dirk and kindlegem)(full list in "Efficiency Calculations" sheet)</t>
  </si>
  <si>
    <t>For Item efficiency, I used the cheapest items that gave the fewest stats to determine my values. Calculations can be found on the "Efficiency Caluclations" sheet</t>
  </si>
  <si>
    <t>Flat Magic Pen is only availible from boots and Mythic items. While this coudl technically be calculated at 31.1 gold per point, both of these item categories are known for having weird gold efficiencies, and as such calculating a value from them is somewhat pointless</t>
  </si>
  <si>
    <t>Upgrading hexdrinker into Maw is only worth it if you are going to use most of the shield, otherwise hexdrinker gives more stats/gold</t>
  </si>
  <si>
    <t>The "Extra Notes" section is seperate from the gold efficiency calculation. It is extra notes that you should consider while deciding which items to build, not miscellaneous</t>
  </si>
  <si>
    <t>All lethality items will look hella gold inefficient, this is because lethality is WAAAY cheaper than its actual combat effectiveness. Keep this in mind when looking at lethality items (Especially Prowler's Claw)</t>
  </si>
  <si>
    <t>Please keep in mind when looking at this spreadsheet that stats do not mean everything. This is a stats sheet, not an item guide</t>
  </si>
  <si>
    <t>Best of Luck in your end of season grind =)</t>
  </si>
  <si>
    <t>Items                      Stats</t>
  </si>
  <si>
    <t>AD</t>
  </si>
  <si>
    <t>Attack Speed</t>
  </si>
  <si>
    <t>Crit</t>
  </si>
  <si>
    <t>Lethality</t>
  </si>
  <si>
    <t>%armPen</t>
  </si>
  <si>
    <t>Ap</t>
  </si>
  <si>
    <t>Abilit Haste (ah)</t>
  </si>
  <si>
    <t>%mPen</t>
  </si>
  <si>
    <t>HP</t>
  </si>
  <si>
    <t>Armor</t>
  </si>
  <si>
    <t>MR</t>
  </si>
  <si>
    <t>HP regen</t>
  </si>
  <si>
    <t>Mana</t>
  </si>
  <si>
    <t>Mana regen</t>
  </si>
  <si>
    <t>Life Steal</t>
  </si>
  <si>
    <t>Omnivamp</t>
  </si>
  <si>
    <t>MS</t>
  </si>
  <si>
    <t>Total Cost</t>
  </si>
  <si>
    <t>%Efficiency</t>
  </si>
  <si>
    <t>Mythic passive</t>
  </si>
  <si>
    <t># of Items needed</t>
  </si>
  <si>
    <t>Extra Notes</t>
  </si>
  <si>
    <t>Cost of Stats   Gold/Stat</t>
  </si>
  <si>
    <t>Stats Cost</t>
  </si>
  <si>
    <t>Gold Value Difference</t>
  </si>
  <si>
    <t>Value/Legendary</t>
  </si>
  <si>
    <t>to be efficient</t>
  </si>
  <si>
    <t>Shurelya's Battlesong</t>
  </si>
  <si>
    <t>2.5 ms</t>
  </si>
  <si>
    <t>Locket of the Iron Solari</t>
  </si>
  <si>
    <t>2 armor/mr aura</t>
  </si>
  <si>
    <t>Passive gives 190 in stats per champion</t>
  </si>
  <si>
    <t>Imperial Mandate</t>
  </si>
  <si>
    <t>15 Ap</t>
  </si>
  <si>
    <t>Moonstone Renewer</t>
  </si>
  <si>
    <t>5 ah</t>
  </si>
  <si>
    <t>Sufire Aegis</t>
  </si>
  <si>
    <t>5ah</t>
  </si>
  <si>
    <t>Hextech Rocketbelt</t>
  </si>
  <si>
    <t>5 flat mPen</t>
  </si>
  <si>
    <t>Riftmaker</t>
  </si>
  <si>
    <t>5% mPen</t>
  </si>
  <si>
    <t>Night Harvester</t>
  </si>
  <si>
    <t>Frostfire Gauntlet</t>
  </si>
  <si>
    <t>100hp 7.5% size</t>
  </si>
  <si>
    <t>Turbo Chemtank</t>
  </si>
  <si>
    <t>5% Tenacity&amp;slow res</t>
  </si>
  <si>
    <t>.</t>
  </si>
  <si>
    <t>Duskblade of Draktharr</t>
  </si>
  <si>
    <t>Eclipse</t>
  </si>
  <si>
    <t>%arm Pen</t>
  </si>
  <si>
    <t>Prowler's Claw</t>
  </si>
  <si>
    <t>5 Lethality</t>
  </si>
  <si>
    <t>Goredrinker</t>
  </si>
  <si>
    <t>This item's passive extra stats</t>
  </si>
  <si>
    <t>Stridebreaker</t>
  </si>
  <si>
    <t>3% ms</t>
  </si>
  <si>
    <t>Divine Sunderer</t>
  </si>
  <si>
    <t>5% armpen&amp;mpen</t>
  </si>
  <si>
    <t>Trinity Force</t>
  </si>
  <si>
    <t>10% as</t>
  </si>
  <si>
    <t>This item's passive gives a lot of stats</t>
  </si>
  <si>
    <t>Liandry's Anguish</t>
  </si>
  <si>
    <t>Item's passive give %mpen = 235 gold/second</t>
  </si>
  <si>
    <t>Luden's Tempest</t>
  </si>
  <si>
    <t>5 mpen</t>
  </si>
  <si>
    <t>Everfrost</t>
  </si>
  <si>
    <t>15 ap</t>
  </si>
  <si>
    <t>Galeforce</t>
  </si>
  <si>
    <t>Kraken Slayer</t>
  </si>
  <si>
    <t>Immortal Shieldbow</t>
  </si>
  <si>
    <t>5ad + 50hp</t>
  </si>
  <si>
    <t>This item's passive gives you approx 600-900 gold in stats from its shield</t>
  </si>
  <si>
    <t>Heal/Shield Power</t>
  </si>
  <si>
    <t>Knight's Vow</t>
  </si>
  <si>
    <t>MS from passive is worth</t>
  </si>
  <si>
    <t>Chemtech Putrifier</t>
  </si>
  <si>
    <t>Staff of Flowing Water</t>
  </si>
  <si>
    <t>Ardent Censer</t>
  </si>
  <si>
    <t>Mikael's Blessing</t>
  </si>
  <si>
    <t>Redemption</t>
  </si>
  <si>
    <t>Zeke's Convergence</t>
  </si>
  <si>
    <t>Void Staff</t>
  </si>
  <si>
    <t>Morellonomicon</t>
  </si>
  <si>
    <t>Zhonya's Hourglass</t>
  </si>
  <si>
    <t>Banshee's Veil</t>
  </si>
  <si>
    <t>Manamune</t>
  </si>
  <si>
    <t>Muramana</t>
  </si>
  <si>
    <t>Guinsoo's Rageblade</t>
  </si>
  <si>
    <t>Almost all of this item's power is from its passives</t>
  </si>
  <si>
    <t>Abyssal Mask</t>
  </si>
  <si>
    <t>Frozen Heart</t>
  </si>
  <si>
    <t>Mortal Reminder</t>
  </si>
  <si>
    <t>If you already have executioner's calling build, this item is crazy gold efficient. Always Finish</t>
  </si>
  <si>
    <t>Randuin's Omen</t>
  </si>
  <si>
    <t>Chempunk Chainsword</t>
  </si>
  <si>
    <t>This item is also really gold efficient if you already have exe's. Not as insane as Moral reminder but still good</t>
  </si>
  <si>
    <t>Thornmail</t>
  </si>
  <si>
    <t>Rapid Firecannon</t>
  </si>
  <si>
    <t>The passive range on this is very buffed</t>
  </si>
  <si>
    <t>Stormrazor</t>
  </si>
  <si>
    <t>Guardian Angel</t>
  </si>
  <si>
    <t>Serpent's Fang</t>
  </si>
  <si>
    <t>Umbral Glaive</t>
  </si>
  <si>
    <t>Edge of Night</t>
  </si>
  <si>
    <t>Force of Nature</t>
  </si>
  <si>
    <t>Passive at full stacks =720 gold of stats</t>
  </si>
  <si>
    <t>Phantom Dancer</t>
  </si>
  <si>
    <t>Passive grants 1560 gold of stats</t>
  </si>
  <si>
    <t>Spirit Visage</t>
  </si>
  <si>
    <t>Lord Dominik's Regards</t>
  </si>
  <si>
    <t>Mecurial Scimitar</t>
  </si>
  <si>
    <t>Essence Reaver</t>
  </si>
  <si>
    <t>Dead Man's Plate</t>
  </si>
  <si>
    <t>Passive gives 720g of flat ms</t>
  </si>
  <si>
    <t>Archangel's Staff</t>
  </si>
  <si>
    <t>Seraph's Embrace</t>
  </si>
  <si>
    <t>Lich Bane</t>
  </si>
  <si>
    <t>Sanguine Blade</t>
  </si>
  <si>
    <t>540-2080 gold from passive based on lvl</t>
  </si>
  <si>
    <t>Warmog's Armor</t>
  </si>
  <si>
    <t xml:space="preserve">Rylai's Crystal Scepter </t>
  </si>
  <si>
    <t>Youmuu's Ghostblade</t>
  </si>
  <si>
    <t>Active = 1600 gold</t>
  </si>
  <si>
    <t>Passive = 480 gold (while active)</t>
  </si>
  <si>
    <t>Nashor's Tooth</t>
  </si>
  <si>
    <t>Horizon Focus</t>
  </si>
  <si>
    <t>Cosmic Drive</t>
  </si>
  <si>
    <t>Passive = 1720g while active</t>
  </si>
  <si>
    <t>Demonic Embrace</t>
  </si>
  <si>
    <t xml:space="preserve">Passive = 380-760g </t>
  </si>
  <si>
    <t>Silvermere Dawn</t>
  </si>
  <si>
    <t>The Collector</t>
  </si>
  <si>
    <t>The passive only deals 50 damage per 1k hp</t>
  </si>
  <si>
    <t>Maw of Malmortius</t>
  </si>
  <si>
    <t>Wit's End</t>
  </si>
  <si>
    <t>20ms from passive worth 240g</t>
  </si>
  <si>
    <t>Blade of the Ruined King</t>
  </si>
  <si>
    <t>Death's Dance</t>
  </si>
  <si>
    <t>Passive ms is worth 2400g while it is active</t>
  </si>
  <si>
    <t>Sterak's Gage</t>
  </si>
  <si>
    <t>Gargoyle Stoneplate</t>
  </si>
  <si>
    <t>Ravenous Hydra</t>
  </si>
  <si>
    <t>Black Cleaver</t>
  </si>
  <si>
    <t>Titanic Hydra</t>
  </si>
  <si>
    <t>Infinity Edge</t>
  </si>
  <si>
    <t xml:space="preserve">Runaan's Hurricane </t>
  </si>
  <si>
    <t>Bloodthirster</t>
  </si>
  <si>
    <t>Navori Quickblades</t>
  </si>
  <si>
    <t>Serylda's Grudge</t>
  </si>
  <si>
    <t>Rabadon's Deathcap</t>
  </si>
  <si>
    <t>~40 AP until it becomes gold efficient</t>
  </si>
  <si>
    <t>Flat MS</t>
  </si>
  <si>
    <t>Boots of Swiftness</t>
  </si>
  <si>
    <t>Also gives 25% slow resist</t>
  </si>
  <si>
    <t>Ionian Boots of Lucidity</t>
  </si>
  <si>
    <t>Also gives 10% summoner AH</t>
  </si>
  <si>
    <t>Mobility Boots</t>
  </si>
  <si>
    <t>MS from paassive worth 1080g</t>
  </si>
  <si>
    <t>Item winds up 128%ish efficiency with out of combat stats</t>
  </si>
  <si>
    <t>Beserker's Greaves</t>
  </si>
  <si>
    <t>Sorcerer's Shoes</t>
  </si>
  <si>
    <t>We could say flat mPen is worth 31.1 gold per point and this item would be 100% efficient</t>
  </si>
  <si>
    <t>Mercury's Treads</t>
  </si>
  <si>
    <t>also gives 30% Tenacity</t>
  </si>
  <si>
    <t>Plated Steelcaps</t>
  </si>
  <si>
    <t>also reduced incoming Auto Attack damage by 12%</t>
  </si>
  <si>
    <t>Mejai's Soulstealer</t>
  </si>
  <si>
    <t>0 Stacks</t>
  </si>
  <si>
    <t>8 Stacks</t>
  </si>
  <si>
    <t>9 Stacks</t>
  </si>
  <si>
    <t>10 Stacks</t>
  </si>
  <si>
    <t>25 Stacks</t>
  </si>
  <si>
    <t xml:space="preserve">Steel Shoulderguards </t>
  </si>
  <si>
    <t>Runesteel Spaulders</t>
  </si>
  <si>
    <t>Pauldrons of Whiterock</t>
  </si>
  <si>
    <t>Relic Shield</t>
  </si>
  <si>
    <t>Targon's Buckler</t>
  </si>
  <si>
    <t>Bulwark of the Mountain</t>
  </si>
  <si>
    <t>Spectral Sickle</t>
  </si>
  <si>
    <t>Harrowing Crescent</t>
  </si>
  <si>
    <t>Black Mist Scythe</t>
  </si>
  <si>
    <t>Spelltheif's Edge</t>
  </si>
  <si>
    <t>Frostfang</t>
  </si>
  <si>
    <t>Shard of True Ice</t>
  </si>
  <si>
    <t>Stirring Wardstone</t>
  </si>
  <si>
    <t>Watchful Wardstone</t>
  </si>
  <si>
    <t>Vigilant Wardstone</t>
  </si>
  <si>
    <t>[Placeholder Text]</t>
  </si>
  <si>
    <t>See Support items for upgrades</t>
  </si>
  <si>
    <t>See Support Items for upgrades</t>
  </si>
  <si>
    <t>Emberknife</t>
  </si>
  <si>
    <t>Hailblade</t>
  </si>
  <si>
    <t>Dark Seal</t>
  </si>
  <si>
    <t>Doran's Ring</t>
  </si>
  <si>
    <t>Tear of the Goddess</t>
  </si>
  <si>
    <t>450 Stacks</t>
  </si>
  <si>
    <t>Doran's Shield</t>
  </si>
  <si>
    <t>This item has a lot of passives that cannot be calculated</t>
  </si>
  <si>
    <t>Doran's Blade</t>
  </si>
  <si>
    <t>Cull</t>
  </si>
  <si>
    <t>Because this item refunds its entire gold cost with its passive alone, it technically has infinite gold efficiency</t>
  </si>
  <si>
    <t>Shurelya's Requiem</t>
  </si>
  <si>
    <t>Gold Difference</t>
  </si>
  <si>
    <t>Reliquary of the Golden Dawn</t>
  </si>
  <si>
    <t>Seat of Command</t>
  </si>
  <si>
    <t>Starcaster</t>
  </si>
  <si>
    <t>Forgefire Crest</t>
  </si>
  <si>
    <t>Upgraded Aeropack</t>
  </si>
  <si>
    <t>Icathia's Curse</t>
  </si>
  <si>
    <t>Vespertide</t>
  </si>
  <si>
    <t>Rimeforged Grasp</t>
  </si>
  <si>
    <t>Turbocharged Hexperiment</t>
  </si>
  <si>
    <t>Draktharr's Shadowcarver</t>
  </si>
  <si>
    <t>4%arm Pen</t>
  </si>
  <si>
    <t>Syzygy</t>
  </si>
  <si>
    <t>Sandshrike's Claw</t>
  </si>
  <si>
    <t>Ceaseless Hunger</t>
  </si>
  <si>
    <t>Dreamshatter</t>
  </si>
  <si>
    <t>Deicide</t>
  </si>
  <si>
    <t>Infinity Force</t>
  </si>
  <si>
    <t>Liandry's Lament</t>
  </si>
  <si>
    <t xml:space="preserve">Assuming 25.6 </t>
  </si>
  <si>
    <t>Eye of Luden</t>
  </si>
  <si>
    <t>Eternal Winter</t>
  </si>
  <si>
    <t>Typhoon</t>
  </si>
  <si>
    <t>Wyrmfallen Sacrifice</t>
  </si>
  <si>
    <t>Bloodward</t>
  </si>
  <si>
    <t>Stopwatch</t>
  </si>
  <si>
    <t>Blasting Wand</t>
  </si>
  <si>
    <t>Pickaxe</t>
  </si>
  <si>
    <t>Needlessly Large Rod</t>
  </si>
  <si>
    <t>B. F. Sword</t>
  </si>
  <si>
    <t>Crystalline Bracer</t>
  </si>
  <si>
    <t>Sheen</t>
  </si>
  <si>
    <t>Kircheis Shard</t>
  </si>
  <si>
    <t>Chain Vest</t>
  </si>
  <si>
    <t>Rageknife</t>
  </si>
  <si>
    <t>Bramble Vest</t>
  </si>
  <si>
    <t>Executioner's Calling</t>
  </si>
  <si>
    <t>Oblivion Orb</t>
  </si>
  <si>
    <t>Aether Wisp</t>
  </si>
  <si>
    <t>Negatron Cloak</t>
  </si>
  <si>
    <t>Glacial Buckler</t>
  </si>
  <si>
    <t>Fiendish Codex</t>
  </si>
  <si>
    <t>Seeker's Armguard</t>
  </si>
  <si>
    <t>30 Stacks</t>
  </si>
  <si>
    <t>Giant's Belt</t>
  </si>
  <si>
    <t>Recurve Bow</t>
  </si>
  <si>
    <t>Warden's Mail</t>
  </si>
  <si>
    <t>Bami's Cinder</t>
  </si>
  <si>
    <t>Hextech Alternator</t>
  </si>
  <si>
    <t>Bandleglass Mirror</t>
  </si>
  <si>
    <t>Phage</t>
  </si>
  <si>
    <t>Hearthbound Axe</t>
  </si>
  <si>
    <t>Passive gives 120-240 gold in stats (depending on melee vs range)</t>
  </si>
  <si>
    <t>Caulfield's Warhammer</t>
  </si>
  <si>
    <t>Tiamat</t>
  </si>
  <si>
    <t>Zeal</t>
  </si>
  <si>
    <t>Verdant Barrier</t>
  </si>
  <si>
    <t>Max Stacks</t>
  </si>
  <si>
    <t>Ironspike Whip</t>
  </si>
  <si>
    <t>Spectre's Cowl</t>
  </si>
  <si>
    <t>Passive gives 450 gold in stats for the duration</t>
  </si>
  <si>
    <t>Quicksilver Sash</t>
  </si>
  <si>
    <t>Hexdrinker</t>
  </si>
  <si>
    <t>Passive shield worth 294-748 gold (assuming full shield is used)</t>
  </si>
  <si>
    <t>Lost Chapter</t>
  </si>
  <si>
    <t>Noonquiver</t>
  </si>
  <si>
    <t>Aegis of the Legion</t>
  </si>
  <si>
    <t>Primary Stat</t>
  </si>
  <si>
    <t>Base Item</t>
  </si>
  <si>
    <t>Other stats?</t>
  </si>
  <si>
    <t>Cost of item</t>
  </si>
  <si>
    <t>Cost of Other stats</t>
  </si>
  <si>
    <t>Cost of Primary stat</t>
  </si>
  <si>
    <t>Cost of stat/point</t>
  </si>
  <si>
    <t>Long Sword</t>
  </si>
  <si>
    <t>no</t>
  </si>
  <si>
    <t>AS</t>
  </si>
  <si>
    <t>Dagger</t>
  </si>
  <si>
    <t>Cloak of Agility</t>
  </si>
  <si>
    <t>Serrated Drik</t>
  </si>
  <si>
    <t>yes</t>
  </si>
  <si>
    <t>% arm Pen</t>
  </si>
  <si>
    <t>Last Whisper</t>
  </si>
  <si>
    <t>AP</t>
  </si>
  <si>
    <t>Amplifying Tome</t>
  </si>
  <si>
    <t>Ability Haste (ah)</t>
  </si>
  <si>
    <t>Kindelgem</t>
  </si>
  <si>
    <t>mPen</t>
  </si>
  <si>
    <t>Sorc Shoes?</t>
  </si>
  <si>
    <t>So this stat is special because it is only found on boots and mythic items (two categories of items that are known for being overly efficient/inefficient), making its value indetermineable. While we could technically still find its "gold efficiency," it would give is really weird results for the overall efficiency of the items, making them outliers among the rest of the items (using sorc shoes as a base its technically 25.6 gold/flat mPen)</t>
  </si>
  <si>
    <t>Blighting Jewel</t>
  </si>
  <si>
    <t>Ruby Crystal</t>
  </si>
  <si>
    <t>Cloth Armor</t>
  </si>
  <si>
    <t>Null-Magic Mantle</t>
  </si>
  <si>
    <t>hpRegen</t>
  </si>
  <si>
    <t>Rejuvenation Bead</t>
  </si>
  <si>
    <t>manaRegen</t>
  </si>
  <si>
    <t>Faerie Charm</t>
  </si>
  <si>
    <t xml:space="preserve">Mana </t>
  </si>
  <si>
    <t>Saphire Crystal</t>
  </si>
  <si>
    <t>Life steal</t>
  </si>
  <si>
    <t>Vampiric Scepter</t>
  </si>
  <si>
    <t>Leeching Leer</t>
  </si>
  <si>
    <t>Winged Moonplate</t>
  </si>
  <si>
    <t>flat MS</t>
  </si>
  <si>
    <t>Boots</t>
  </si>
  <si>
    <t>heal/Shield power</t>
  </si>
  <si>
    <t>Forbidden Idol</t>
  </si>
  <si>
    <t>Abilit Haste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</si>
</sst>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font>
    <font>
      <sz val="10"/>
      <color theme="1"/>
      <name val="Arial"/>
      <family val="2"/>
    </font>
    <font>
      <sz val="10"/>
      <color rgb="FF000000"/>
      <name val="Arial"/>
      <family val="2"/>
    </font>
    <font>
      <sz val="10"/>
      <color rgb="FFFFFFFF"/>
      <name val="Arial"/>
      <family val="2"/>
    </font>
    <font>
      <sz val="10"/>
      <name val="Arial"/>
      <family val="2"/>
    </font>
    <font>
      <sz val="10"/>
      <color theme="1"/>
      <name val="Arial"/>
      <family val="2"/>
    </font>
    <font>
      <b/>
      <sz val="10"/>
      <color theme="1"/>
      <name val="Arial"/>
      <family val="2"/>
    </font>
    <font>
      <b/>
      <sz val="10"/>
      <color rgb="FF000000"/>
      <name val="Arial"/>
      <family val="2"/>
    </font>
  </fonts>
  <fills count="4">
    <fill>
      <patternFill patternType="none"/>
    </fill>
    <fill>
      <patternFill patternType="gray125"/>
    </fill>
    <fill>
      <patternFill patternType="solid">
        <fgColor rgb="FFB7E1CD"/>
        <bgColor rgb="FFB7E1CD"/>
      </patternFill>
    </fill>
    <fill>
      <patternFill patternType="solid">
        <fgColor rgb="FFEA4335"/>
        <bgColor rgb="FFEA4335"/>
      </patternFill>
    </fill>
  </fills>
  <borders count="12">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top/>
      <bottom style="thin">
        <color rgb="FF000000"/>
      </bottom>
      <diagonal/>
    </border>
  </borders>
  <cellStyleXfs count="1">
    <xf numFmtId="0" fontId="0" fillId="0" borderId="0"/>
  </cellStyleXfs>
  <cellXfs count="97">
    <xf numFmtId="0" fontId="0" fillId="0" borderId="0" xfId="0" applyFont="1" applyAlignment="1"/>
    <xf numFmtId="0" fontId="1" fillId="0" borderId="0" xfId="0" applyFont="1" applyAlignment="1"/>
    <xf numFmtId="0" fontId="1" fillId="0" borderId="1" xfId="0" applyFont="1" applyBorder="1" applyAlignment="1"/>
    <xf numFmtId="0" fontId="1" fillId="0" borderId="2" xfId="0" applyFont="1" applyBorder="1" applyAlignment="1"/>
    <xf numFmtId="164" fontId="1" fillId="0" borderId="2" xfId="0" applyNumberFormat="1" applyFont="1" applyBorder="1" applyAlignment="1"/>
    <xf numFmtId="0" fontId="1" fillId="0" borderId="2" xfId="0" applyFont="1" applyBorder="1"/>
    <xf numFmtId="0" fontId="1" fillId="0" borderId="3" xfId="0" applyFont="1" applyBorder="1"/>
    <xf numFmtId="0" fontId="1" fillId="0" borderId="1" xfId="0" applyFont="1" applyBorder="1" applyAlignment="1">
      <alignment horizontal="left"/>
    </xf>
    <xf numFmtId="10" fontId="1" fillId="0" borderId="2" xfId="0" applyNumberFormat="1" applyFont="1" applyBorder="1"/>
    <xf numFmtId="0" fontId="1" fillId="0" borderId="4" xfId="0" applyFont="1" applyBorder="1"/>
    <xf numFmtId="0" fontId="1" fillId="0" borderId="5" xfId="0" applyFont="1" applyBorder="1"/>
    <xf numFmtId="0" fontId="1" fillId="0" borderId="6" xfId="0" applyFont="1" applyBorder="1"/>
    <xf numFmtId="0" fontId="1" fillId="0" borderId="5" xfId="0" applyFont="1" applyBorder="1" applyAlignment="1"/>
    <xf numFmtId="164" fontId="1" fillId="0" borderId="6" xfId="0" applyNumberFormat="1" applyFont="1" applyBorder="1" applyAlignment="1"/>
    <xf numFmtId="0" fontId="1" fillId="0" borderId="7" xfId="0" applyFont="1" applyBorder="1" applyAlignment="1">
      <alignment horizontal="left"/>
    </xf>
    <xf numFmtId="0" fontId="1" fillId="0" borderId="7" xfId="0" applyFont="1" applyBorder="1"/>
    <xf numFmtId="0" fontId="1" fillId="0" borderId="7" xfId="0" applyFont="1" applyBorder="1" applyAlignment="1"/>
    <xf numFmtId="10" fontId="1" fillId="0" borderId="7" xfId="0" applyNumberFormat="1" applyFont="1" applyBorder="1"/>
    <xf numFmtId="0" fontId="1" fillId="2" borderId="5" xfId="0" applyFont="1" applyFill="1" applyBorder="1"/>
    <xf numFmtId="0" fontId="1" fillId="0" borderId="2" xfId="0" applyFont="1" applyBorder="1" applyAlignment="1"/>
    <xf numFmtId="0" fontId="1" fillId="0" borderId="1" xfId="0" applyFont="1" applyBorder="1" applyAlignment="1"/>
    <xf numFmtId="0" fontId="1" fillId="0" borderId="1" xfId="0" applyFont="1" applyBorder="1" applyAlignment="1"/>
    <xf numFmtId="0" fontId="1" fillId="0" borderId="1" xfId="0" applyFont="1" applyBorder="1" applyAlignment="1">
      <alignment horizontal="right"/>
    </xf>
    <xf numFmtId="164" fontId="1" fillId="0" borderId="1" xfId="0" applyNumberFormat="1" applyFont="1" applyBorder="1" applyAlignment="1"/>
    <xf numFmtId="0" fontId="1" fillId="0" borderId="7" xfId="0" applyFont="1" applyBorder="1" applyAlignment="1"/>
    <xf numFmtId="0" fontId="1" fillId="0" borderId="8" xfId="0" applyFont="1" applyBorder="1" applyAlignment="1"/>
    <xf numFmtId="0" fontId="1" fillId="0" borderId="8" xfId="0" applyFont="1" applyBorder="1" applyAlignment="1"/>
    <xf numFmtId="0" fontId="1" fillId="0" borderId="8" xfId="0" applyFont="1" applyBorder="1" applyAlignment="1">
      <alignment horizontal="right"/>
    </xf>
    <xf numFmtId="10" fontId="1" fillId="0" borderId="8" xfId="0" applyNumberFormat="1" applyFont="1" applyBorder="1" applyAlignment="1">
      <alignment horizontal="right"/>
    </xf>
    <xf numFmtId="0" fontId="1" fillId="0" borderId="5" xfId="0" applyFont="1" applyBorder="1" applyAlignment="1"/>
    <xf numFmtId="0" fontId="2" fillId="0" borderId="4" xfId="0" applyFont="1" applyBorder="1" applyAlignment="1">
      <alignment horizontal="right"/>
    </xf>
    <xf numFmtId="0" fontId="3" fillId="0" borderId="4" xfId="0" applyFont="1" applyBorder="1" applyAlignment="1">
      <alignment horizontal="right"/>
    </xf>
    <xf numFmtId="0" fontId="1" fillId="0" borderId="4" xfId="0" applyFont="1" applyBorder="1" applyAlignment="1">
      <alignment horizontal="right"/>
    </xf>
    <xf numFmtId="0" fontId="1" fillId="3" borderId="4" xfId="0" applyFont="1" applyFill="1" applyBorder="1" applyAlignment="1">
      <alignment horizontal="right"/>
    </xf>
    <xf numFmtId="0" fontId="1" fillId="0" borderId="4" xfId="0" applyFont="1" applyBorder="1" applyAlignment="1"/>
    <xf numFmtId="0" fontId="1" fillId="2" borderId="4" xfId="0" applyFont="1" applyFill="1" applyBorder="1" applyAlignment="1">
      <alignment horizontal="right"/>
    </xf>
    <xf numFmtId="10" fontId="1" fillId="0" borderId="2" xfId="0" applyNumberFormat="1" applyFont="1" applyBorder="1" applyAlignment="1"/>
    <xf numFmtId="0" fontId="1" fillId="0" borderId="4" xfId="0" applyFont="1" applyBorder="1" applyAlignment="1"/>
    <xf numFmtId="164" fontId="1" fillId="0" borderId="3" xfId="0" applyNumberFormat="1" applyFont="1" applyBorder="1"/>
    <xf numFmtId="0" fontId="1" fillId="0" borderId="3" xfId="0" applyFont="1" applyBorder="1" applyAlignment="1">
      <alignment wrapText="1"/>
    </xf>
    <xf numFmtId="10" fontId="1" fillId="2" borderId="2" xfId="0" applyNumberFormat="1" applyFont="1" applyFill="1" applyBorder="1"/>
    <xf numFmtId="0" fontId="1" fillId="0" borderId="2" xfId="0" applyFont="1" applyBorder="1" applyAlignment="1">
      <alignment wrapText="1"/>
    </xf>
    <xf numFmtId="0" fontId="1" fillId="0" borderId="8" xfId="0" applyFont="1" applyBorder="1" applyAlignment="1">
      <alignment horizontal="right"/>
    </xf>
    <xf numFmtId="0" fontId="1" fillId="0" borderId="4" xfId="0" applyFont="1" applyBorder="1" applyAlignment="1"/>
    <xf numFmtId="0" fontId="1" fillId="0" borderId="4" xfId="0" applyFont="1" applyBorder="1" applyAlignment="1"/>
    <xf numFmtId="0" fontId="1" fillId="0" borderId="0" xfId="0" applyFont="1" applyAlignment="1">
      <alignment wrapText="1"/>
    </xf>
    <xf numFmtId="164" fontId="1" fillId="0" borderId="3" xfId="0" applyNumberFormat="1" applyFont="1" applyBorder="1" applyAlignment="1"/>
    <xf numFmtId="164" fontId="1" fillId="0" borderId="9" xfId="0" applyNumberFormat="1" applyFont="1" applyBorder="1"/>
    <xf numFmtId="0" fontId="1" fillId="2" borderId="2" xfId="0" applyFont="1" applyFill="1" applyBorder="1"/>
    <xf numFmtId="0" fontId="6" fillId="0" borderId="2" xfId="0" applyFont="1" applyBorder="1"/>
    <xf numFmtId="164" fontId="1" fillId="0" borderId="10" xfId="0" applyNumberFormat="1" applyFont="1" applyBorder="1"/>
    <xf numFmtId="164" fontId="1" fillId="0" borderId="0" xfId="0" applyNumberFormat="1" applyFont="1" applyAlignment="1"/>
    <xf numFmtId="0" fontId="1" fillId="0" borderId="11" xfId="0" applyFont="1" applyBorder="1"/>
    <xf numFmtId="0" fontId="2" fillId="0" borderId="1" xfId="0" applyFont="1" applyBorder="1" applyAlignment="1">
      <alignment horizontal="right"/>
    </xf>
    <xf numFmtId="0" fontId="2" fillId="0" borderId="1" xfId="0" applyFont="1" applyBorder="1" applyAlignment="1">
      <alignment horizontal="right"/>
    </xf>
    <xf numFmtId="10" fontId="1" fillId="0" borderId="0" xfId="0" applyNumberFormat="1" applyFont="1" applyAlignment="1">
      <alignment horizontal="right"/>
    </xf>
    <xf numFmtId="0" fontId="1" fillId="0" borderId="2" xfId="0" applyFont="1" applyBorder="1" applyAlignment="1"/>
    <xf numFmtId="164" fontId="1" fillId="0" borderId="3" xfId="0" applyNumberFormat="1" applyFont="1" applyBorder="1" applyAlignment="1"/>
    <xf numFmtId="0" fontId="1" fillId="0" borderId="3" xfId="0" applyFont="1" applyBorder="1" applyAlignment="1"/>
    <xf numFmtId="0" fontId="3" fillId="0" borderId="1" xfId="0" applyFont="1" applyBorder="1" applyAlignment="1">
      <alignment horizontal="right"/>
    </xf>
    <xf numFmtId="0" fontId="1" fillId="0" borderId="1" xfId="0" applyFont="1" applyBorder="1" applyAlignment="1">
      <alignment horizontal="right"/>
    </xf>
    <xf numFmtId="0" fontId="1" fillId="2" borderId="0" xfId="0" applyFont="1" applyFill="1" applyAlignment="1">
      <alignment horizontal="right"/>
    </xf>
    <xf numFmtId="0" fontId="1" fillId="0" borderId="2" xfId="0" applyFont="1" applyBorder="1" applyAlignment="1">
      <alignment horizontal="right"/>
    </xf>
    <xf numFmtId="0" fontId="7" fillId="0" borderId="4" xfId="0" applyFont="1" applyBorder="1" applyAlignment="1">
      <alignment horizontal="right"/>
    </xf>
    <xf numFmtId="0" fontId="1" fillId="0" borderId="11" xfId="0" applyFont="1" applyBorder="1" applyAlignment="1"/>
    <xf numFmtId="164" fontId="1" fillId="0" borderId="6" xfId="0" applyNumberFormat="1" applyFont="1" applyBorder="1" applyAlignment="1"/>
    <xf numFmtId="0" fontId="1" fillId="0" borderId="10" xfId="0" quotePrefix="1" applyFont="1" applyBorder="1" applyAlignment="1"/>
    <xf numFmtId="164" fontId="1" fillId="0" borderId="0" xfId="0" applyNumberFormat="1" applyFont="1" applyAlignment="1"/>
    <xf numFmtId="164" fontId="1" fillId="0" borderId="9" xfId="0" applyNumberFormat="1" applyFont="1" applyBorder="1" applyAlignment="1"/>
    <xf numFmtId="0" fontId="1" fillId="3" borderId="1" xfId="0" applyFont="1" applyFill="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10" fontId="1" fillId="0" borderId="1" xfId="0" applyNumberFormat="1" applyFont="1" applyBorder="1" applyAlignment="1">
      <alignment horizontal="right"/>
    </xf>
    <xf numFmtId="0" fontId="1" fillId="0" borderId="1" xfId="0" applyFont="1" applyBorder="1" applyAlignment="1"/>
    <xf numFmtId="0" fontId="1" fillId="2" borderId="1" xfId="0" applyFont="1" applyFill="1" applyBorder="1" applyAlignment="1">
      <alignment horizontal="right"/>
    </xf>
    <xf numFmtId="164" fontId="1" fillId="0" borderId="4" xfId="0" applyNumberFormat="1" applyFont="1" applyBorder="1" applyAlignment="1"/>
    <xf numFmtId="164" fontId="1" fillId="2" borderId="1" xfId="0" applyNumberFormat="1" applyFont="1" applyFill="1" applyBorder="1" applyAlignment="1">
      <alignment horizontal="right"/>
    </xf>
    <xf numFmtId="0" fontId="1" fillId="0" borderId="8" xfId="0" applyFont="1" applyBorder="1" applyAlignment="1"/>
    <xf numFmtId="0" fontId="2" fillId="0" borderId="8" xfId="0" applyFont="1" applyBorder="1" applyAlignment="1">
      <alignment horizontal="right"/>
    </xf>
    <xf numFmtId="0" fontId="2" fillId="0" borderId="8" xfId="0" applyFont="1" applyBorder="1" applyAlignment="1">
      <alignment horizontal="right"/>
    </xf>
    <xf numFmtId="0" fontId="2" fillId="0" borderId="8" xfId="0" applyFont="1" applyBorder="1" applyAlignment="1">
      <alignment horizontal="right"/>
    </xf>
    <xf numFmtId="0" fontId="1" fillId="0" borderId="0" xfId="0" applyFont="1" applyAlignment="1">
      <alignment horizontal="left"/>
    </xf>
    <xf numFmtId="0" fontId="1" fillId="0" borderId="0" xfId="0" applyFont="1" applyAlignment="1">
      <alignment horizontal="right"/>
    </xf>
    <xf numFmtId="0" fontId="1" fillId="0" borderId="0" xfId="0" applyFont="1"/>
    <xf numFmtId="2" fontId="1" fillId="0" borderId="0" xfId="0" applyNumberFormat="1" applyFont="1"/>
    <xf numFmtId="0" fontId="0" fillId="0" borderId="0" xfId="0" applyFont="1" applyAlignment="1"/>
    <xf numFmtId="0" fontId="0" fillId="0" borderId="0" xfId="0" applyFont="1" applyAlignment="1"/>
    <xf numFmtId="0" fontId="1" fillId="0" borderId="3" xfId="0" applyFont="1" applyBorder="1" applyAlignment="1">
      <alignment wrapText="1"/>
    </xf>
    <xf numFmtId="0" fontId="0" fillId="0" borderId="0" xfId="0" applyFont="1" applyAlignment="1"/>
    <xf numFmtId="0" fontId="4" fillId="0" borderId="1" xfId="0" applyFont="1" applyBorder="1"/>
    <xf numFmtId="0" fontId="4" fillId="0" borderId="3" xfId="0" applyFont="1" applyBorder="1"/>
    <xf numFmtId="0" fontId="5" fillId="0" borderId="3" xfId="0" applyFont="1" applyBorder="1" applyAlignment="1">
      <alignment vertical="center" wrapText="1"/>
    </xf>
    <xf numFmtId="0" fontId="1" fillId="0" borderId="2" xfId="0" applyFont="1" applyBorder="1" applyAlignment="1">
      <alignment wrapText="1"/>
    </xf>
    <xf numFmtId="0" fontId="4" fillId="0" borderId="5" xfId="0" applyFont="1" applyBorder="1"/>
    <xf numFmtId="0" fontId="1" fillId="0" borderId="0" xfId="0" applyFont="1" applyAlignment="1">
      <alignment wrapText="1"/>
    </xf>
    <xf numFmtId="0" fontId="1" fillId="0" borderId="0" xfId="0" applyFont="1" applyAlignment="1"/>
    <xf numFmtId="0" fontId="0" fillId="0" borderId="0" xfId="0" applyFont="1" applyFill="1" applyBorder="1" applyAlignment="1"/>
  </cellXfs>
  <cellStyles count="1">
    <cellStyle name="Normal" xfId="0" builtinId="0"/>
  </cellStyles>
  <dxfs count="26">
    <dxf>
      <fill>
        <patternFill patternType="solid">
          <fgColor rgb="FFB7E1CD"/>
          <bgColor rgb="FFB7E1CD"/>
        </patternFill>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ill>
        <patternFill patternType="solid">
          <fgColor rgb="FFB7E1CD"/>
          <bgColor rgb="FFB7E1CD"/>
        </patternFill>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ill>
        <patternFill patternType="solid">
          <fgColor rgb="FFEA4335"/>
          <bgColor rgb="FFEA4335"/>
        </patternFill>
      </fill>
    </dxf>
    <dxf>
      <font>
        <color rgb="FFFFFFFF"/>
      </font>
      <fill>
        <patternFill patternType="none"/>
      </fill>
    </dxf>
    <dxf>
      <font>
        <color rgb="FF00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5"/>
  <sheetViews>
    <sheetView workbookViewId="0"/>
  </sheetViews>
  <sheetFormatPr baseColWidth="10" defaultColWidth="14.5" defaultRowHeight="15.75" customHeight="1" x14ac:dyDescent="0.15"/>
  <cols>
    <col min="1" max="1" width="224.1640625" customWidth="1"/>
  </cols>
  <sheetData>
    <row r="1" spans="1:1" ht="15.75" customHeight="1" x14ac:dyDescent="0.15">
      <c r="A1" s="1" t="s">
        <v>0</v>
      </c>
    </row>
    <row r="2" spans="1:1" ht="15.75" customHeight="1" x14ac:dyDescent="0.15">
      <c r="A2" s="1" t="s">
        <v>1</v>
      </c>
    </row>
    <row r="3" spans="1:1" ht="15.75" customHeight="1" x14ac:dyDescent="0.15">
      <c r="A3" s="1" t="s">
        <v>2</v>
      </c>
    </row>
    <row r="4" spans="1:1" ht="15.75" customHeight="1" x14ac:dyDescent="0.15">
      <c r="A4" s="1" t="s">
        <v>3</v>
      </c>
    </row>
    <row r="5" spans="1:1" ht="15.75" customHeight="1" x14ac:dyDescent="0.15">
      <c r="A5" s="1" t="s">
        <v>4</v>
      </c>
    </row>
    <row r="6" spans="1:1" ht="15.75" customHeight="1" x14ac:dyDescent="0.15">
      <c r="A6" s="1" t="s">
        <v>5</v>
      </c>
    </row>
    <row r="8" spans="1:1" ht="15.75" customHeight="1" x14ac:dyDescent="0.15">
      <c r="A8" s="1" t="s">
        <v>6</v>
      </c>
    </row>
    <row r="9" spans="1:1" ht="15.75" customHeight="1" x14ac:dyDescent="0.15">
      <c r="A9" s="1" t="s">
        <v>7</v>
      </c>
    </row>
    <row r="13" spans="1:1" ht="15.75" customHeight="1" x14ac:dyDescent="0.15">
      <c r="A13" s="1" t="s">
        <v>8</v>
      </c>
    </row>
    <row r="15" spans="1:1" ht="15.75" customHeight="1" x14ac:dyDescent="0.15">
      <c r="A1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21"/>
  <sheetViews>
    <sheetView workbookViewId="0"/>
  </sheetViews>
  <sheetFormatPr baseColWidth="10" defaultColWidth="14.5" defaultRowHeight="15.75" customHeight="1" x14ac:dyDescent="0.15"/>
  <cols>
    <col min="1" max="1" width="15.5" customWidth="1"/>
    <col min="2" max="2" width="17.33203125" customWidth="1"/>
    <col min="6" max="6" width="17" customWidth="1"/>
    <col min="7" max="7" width="17.83203125" customWidth="1"/>
    <col min="8" max="8" width="15.5" customWidth="1"/>
  </cols>
  <sheetData>
    <row r="1" spans="1:25" ht="15.75" customHeight="1" x14ac:dyDescent="0.15">
      <c r="A1" s="81" t="s">
        <v>280</v>
      </c>
      <c r="B1" s="1" t="s">
        <v>281</v>
      </c>
      <c r="C1" s="1" t="s">
        <v>280</v>
      </c>
      <c r="D1" s="1" t="s">
        <v>282</v>
      </c>
      <c r="E1" s="1" t="s">
        <v>283</v>
      </c>
      <c r="F1" s="1" t="s">
        <v>284</v>
      </c>
      <c r="G1" s="1" t="s">
        <v>285</v>
      </c>
      <c r="H1" s="1" t="s">
        <v>286</v>
      </c>
    </row>
    <row r="2" spans="1:25" ht="15.75" customHeight="1" x14ac:dyDescent="0.15">
      <c r="A2" s="81" t="s">
        <v>10</v>
      </c>
      <c r="B2" s="1" t="s">
        <v>287</v>
      </c>
      <c r="C2" s="1">
        <v>10</v>
      </c>
      <c r="D2" s="82" t="s">
        <v>288</v>
      </c>
      <c r="E2" s="1">
        <v>350</v>
      </c>
      <c r="F2" s="1">
        <v>0</v>
      </c>
      <c r="G2" s="83">
        <f t="shared" ref="G2:G8" si="0">E2-F2</f>
        <v>350</v>
      </c>
      <c r="H2" s="84">
        <f t="shared" ref="H2:H8" si="1">G2/C2</f>
        <v>35</v>
      </c>
    </row>
    <row r="3" spans="1:25" ht="15.75" customHeight="1" x14ac:dyDescent="0.15">
      <c r="A3" s="81" t="s">
        <v>289</v>
      </c>
      <c r="B3" s="1" t="s">
        <v>290</v>
      </c>
      <c r="C3" s="1">
        <v>12</v>
      </c>
      <c r="D3" s="82" t="s">
        <v>288</v>
      </c>
      <c r="E3" s="1">
        <v>300</v>
      </c>
      <c r="F3" s="1">
        <v>0</v>
      </c>
      <c r="G3" s="83">
        <f t="shared" si="0"/>
        <v>300</v>
      </c>
      <c r="H3" s="84">
        <f t="shared" si="1"/>
        <v>25</v>
      </c>
    </row>
    <row r="4" spans="1:25" ht="15.75" customHeight="1" x14ac:dyDescent="0.15">
      <c r="A4" s="81" t="s">
        <v>12</v>
      </c>
      <c r="B4" s="1" t="s">
        <v>291</v>
      </c>
      <c r="C4" s="1">
        <v>15</v>
      </c>
      <c r="D4" s="82" t="s">
        <v>288</v>
      </c>
      <c r="E4" s="1">
        <v>600</v>
      </c>
      <c r="F4" s="1">
        <v>0</v>
      </c>
      <c r="G4" s="83">
        <f t="shared" si="0"/>
        <v>600</v>
      </c>
      <c r="H4" s="84">
        <f t="shared" si="1"/>
        <v>40</v>
      </c>
    </row>
    <row r="5" spans="1:25" ht="15.75" customHeight="1" x14ac:dyDescent="0.15">
      <c r="A5" s="81" t="s">
        <v>13</v>
      </c>
      <c r="B5" s="1" t="s">
        <v>292</v>
      </c>
      <c r="C5" s="1">
        <v>10</v>
      </c>
      <c r="D5" s="82" t="s">
        <v>293</v>
      </c>
      <c r="E5" s="1">
        <v>1100</v>
      </c>
      <c r="F5" s="83">
        <f>30*H2</f>
        <v>1050</v>
      </c>
      <c r="G5" s="83">
        <f t="shared" si="0"/>
        <v>50</v>
      </c>
      <c r="H5" s="84">
        <f t="shared" si="1"/>
        <v>5</v>
      </c>
    </row>
    <row r="6" spans="1:25" ht="15.75" customHeight="1" x14ac:dyDescent="0.15">
      <c r="A6" s="81" t="s">
        <v>294</v>
      </c>
      <c r="B6" s="1" t="s">
        <v>295</v>
      </c>
      <c r="C6" s="1">
        <v>20</v>
      </c>
      <c r="D6" s="82" t="s">
        <v>293</v>
      </c>
      <c r="E6" s="1">
        <v>1450</v>
      </c>
      <c r="F6" s="83">
        <f>20*H2</f>
        <v>700</v>
      </c>
      <c r="G6" s="83">
        <f t="shared" si="0"/>
        <v>750</v>
      </c>
      <c r="H6" s="84">
        <f t="shared" si="1"/>
        <v>37.5</v>
      </c>
    </row>
    <row r="7" spans="1:25" ht="15.75" customHeight="1" x14ac:dyDescent="0.15">
      <c r="A7" s="81" t="s">
        <v>296</v>
      </c>
      <c r="B7" s="1" t="s">
        <v>297</v>
      </c>
      <c r="C7" s="1">
        <v>20</v>
      </c>
      <c r="D7" s="82" t="s">
        <v>288</v>
      </c>
      <c r="E7" s="1">
        <v>435</v>
      </c>
      <c r="F7" s="1">
        <v>0</v>
      </c>
      <c r="G7" s="83">
        <f t="shared" si="0"/>
        <v>435</v>
      </c>
      <c r="H7" s="84">
        <f t="shared" si="1"/>
        <v>21.75</v>
      </c>
    </row>
    <row r="8" spans="1:25" ht="15.75" customHeight="1" x14ac:dyDescent="0.15">
      <c r="A8" s="81" t="s">
        <v>298</v>
      </c>
      <c r="B8" s="1" t="s">
        <v>299</v>
      </c>
      <c r="C8" s="1">
        <v>10</v>
      </c>
      <c r="D8" s="82" t="s">
        <v>293</v>
      </c>
      <c r="E8" s="1">
        <v>800</v>
      </c>
      <c r="F8" s="83">
        <f>200*H11</f>
        <v>533.33333333333326</v>
      </c>
      <c r="G8" s="83">
        <f t="shared" si="0"/>
        <v>266.66666666666674</v>
      </c>
      <c r="H8" s="84">
        <f t="shared" si="1"/>
        <v>26.666666666666675</v>
      </c>
    </row>
    <row r="9" spans="1:25" ht="15.75" customHeight="1" x14ac:dyDescent="0.15">
      <c r="A9" s="81" t="s">
        <v>300</v>
      </c>
      <c r="B9" s="1" t="s">
        <v>301</v>
      </c>
      <c r="C9" s="95" t="s">
        <v>302</v>
      </c>
      <c r="D9" s="88"/>
      <c r="E9" s="88"/>
      <c r="F9" s="88"/>
      <c r="G9" s="88"/>
      <c r="H9" s="88"/>
      <c r="I9" s="88"/>
      <c r="J9" s="88"/>
      <c r="K9" s="88"/>
      <c r="L9" s="88"/>
      <c r="M9" s="88"/>
      <c r="N9" s="88"/>
      <c r="O9" s="88"/>
      <c r="P9" s="88"/>
      <c r="Q9" s="88"/>
      <c r="R9" s="88"/>
      <c r="S9" s="88"/>
      <c r="T9" s="88"/>
      <c r="U9" s="88"/>
      <c r="V9" s="88"/>
      <c r="W9" s="88"/>
      <c r="X9" s="88"/>
      <c r="Y9" s="88"/>
    </row>
    <row r="10" spans="1:25" ht="15.75" customHeight="1" x14ac:dyDescent="0.15">
      <c r="A10" s="81" t="s">
        <v>17</v>
      </c>
      <c r="B10" s="1" t="s">
        <v>303</v>
      </c>
      <c r="C10" s="1">
        <v>15</v>
      </c>
      <c r="D10" s="82" t="s">
        <v>293</v>
      </c>
      <c r="E10" s="1">
        <v>1250</v>
      </c>
      <c r="F10" s="83">
        <f>25*H7</f>
        <v>543.75</v>
      </c>
      <c r="G10" s="83">
        <f t="shared" ref="G10:G21" si="2">E10-F10</f>
        <v>706.25</v>
      </c>
      <c r="H10" s="84">
        <f t="shared" ref="H10:H21" si="3">G10/C10</f>
        <v>47.083333333333336</v>
      </c>
    </row>
    <row r="11" spans="1:25" ht="15.75" customHeight="1" x14ac:dyDescent="0.15">
      <c r="A11" s="81" t="s">
        <v>18</v>
      </c>
      <c r="B11" s="1" t="s">
        <v>304</v>
      </c>
      <c r="C11" s="1">
        <v>150</v>
      </c>
      <c r="D11" s="82" t="s">
        <v>288</v>
      </c>
      <c r="E11" s="1">
        <v>400</v>
      </c>
      <c r="F11" s="1">
        <v>0</v>
      </c>
      <c r="G11" s="83">
        <f t="shared" si="2"/>
        <v>400</v>
      </c>
      <c r="H11" s="84">
        <f t="shared" si="3"/>
        <v>2.6666666666666665</v>
      </c>
    </row>
    <row r="12" spans="1:25" ht="15.75" customHeight="1" x14ac:dyDescent="0.15">
      <c r="A12" s="81" t="s">
        <v>19</v>
      </c>
      <c r="B12" s="1" t="s">
        <v>305</v>
      </c>
      <c r="C12" s="1">
        <v>15</v>
      </c>
      <c r="D12" s="82" t="s">
        <v>288</v>
      </c>
      <c r="E12" s="1">
        <v>300</v>
      </c>
      <c r="F12" s="1">
        <v>0</v>
      </c>
      <c r="G12" s="83">
        <f t="shared" si="2"/>
        <v>300</v>
      </c>
      <c r="H12" s="84">
        <f t="shared" si="3"/>
        <v>20</v>
      </c>
    </row>
    <row r="13" spans="1:25" ht="15.75" customHeight="1" x14ac:dyDescent="0.15">
      <c r="A13" s="81" t="s">
        <v>20</v>
      </c>
      <c r="B13" s="1" t="s">
        <v>306</v>
      </c>
      <c r="C13" s="1">
        <v>25</v>
      </c>
      <c r="D13" s="82" t="s">
        <v>288</v>
      </c>
      <c r="E13" s="1">
        <v>450</v>
      </c>
      <c r="F13" s="1">
        <v>0</v>
      </c>
      <c r="G13" s="83">
        <f t="shared" si="2"/>
        <v>450</v>
      </c>
      <c r="H13" s="84">
        <f t="shared" si="3"/>
        <v>18</v>
      </c>
    </row>
    <row r="14" spans="1:25" ht="15.75" customHeight="1" x14ac:dyDescent="0.15">
      <c r="A14" s="81" t="s">
        <v>307</v>
      </c>
      <c r="B14" s="1" t="s">
        <v>308</v>
      </c>
      <c r="C14" s="1">
        <v>50</v>
      </c>
      <c r="D14" s="82" t="s">
        <v>288</v>
      </c>
      <c r="E14" s="1">
        <v>150</v>
      </c>
      <c r="F14" s="1">
        <v>0</v>
      </c>
      <c r="G14" s="83">
        <f t="shared" si="2"/>
        <v>150</v>
      </c>
      <c r="H14" s="84">
        <f t="shared" si="3"/>
        <v>3</v>
      </c>
    </row>
    <row r="15" spans="1:25" ht="15.75" customHeight="1" x14ac:dyDescent="0.15">
      <c r="A15" s="81" t="s">
        <v>309</v>
      </c>
      <c r="B15" s="1" t="s">
        <v>310</v>
      </c>
      <c r="C15" s="1">
        <v>50</v>
      </c>
      <c r="D15" s="82" t="s">
        <v>288</v>
      </c>
      <c r="E15" s="1">
        <v>250</v>
      </c>
      <c r="F15" s="1">
        <v>0</v>
      </c>
      <c r="G15" s="83">
        <f t="shared" si="2"/>
        <v>250</v>
      </c>
      <c r="H15" s="84">
        <f t="shared" si="3"/>
        <v>5</v>
      </c>
    </row>
    <row r="16" spans="1:25" ht="15.75" customHeight="1" x14ac:dyDescent="0.15">
      <c r="A16" s="81" t="s">
        <v>311</v>
      </c>
      <c r="B16" s="1" t="s">
        <v>312</v>
      </c>
      <c r="C16" s="1">
        <v>250</v>
      </c>
      <c r="D16" s="82" t="s">
        <v>288</v>
      </c>
      <c r="E16" s="1">
        <v>350</v>
      </c>
      <c r="F16" s="1">
        <v>0</v>
      </c>
      <c r="G16" s="83">
        <f t="shared" si="2"/>
        <v>350</v>
      </c>
      <c r="H16" s="84">
        <f t="shared" si="3"/>
        <v>1.4</v>
      </c>
    </row>
    <row r="17" spans="1:8" ht="15.75" customHeight="1" x14ac:dyDescent="0.15">
      <c r="A17" s="81" t="s">
        <v>313</v>
      </c>
      <c r="B17" s="1" t="s">
        <v>314</v>
      </c>
      <c r="C17" s="1">
        <v>10</v>
      </c>
      <c r="D17" s="82" t="s">
        <v>293</v>
      </c>
      <c r="E17" s="1">
        <v>900</v>
      </c>
      <c r="F17" s="83">
        <f>15*H2</f>
        <v>525</v>
      </c>
      <c r="G17" s="83">
        <f t="shared" si="2"/>
        <v>375</v>
      </c>
      <c r="H17" s="84">
        <f t="shared" si="3"/>
        <v>37.5</v>
      </c>
    </row>
    <row r="18" spans="1:8" ht="15.75" customHeight="1" x14ac:dyDescent="0.15">
      <c r="A18" s="81" t="s">
        <v>25</v>
      </c>
      <c r="B18" s="1" t="s">
        <v>315</v>
      </c>
      <c r="C18" s="1">
        <v>10</v>
      </c>
      <c r="D18" s="82" t="s">
        <v>293</v>
      </c>
      <c r="E18" s="1">
        <v>1300</v>
      </c>
      <c r="F18" s="83">
        <f>(20*H7)+(H11*150)</f>
        <v>835</v>
      </c>
      <c r="G18" s="83">
        <f t="shared" si="2"/>
        <v>465</v>
      </c>
      <c r="H18" s="84">
        <f t="shared" si="3"/>
        <v>46.5</v>
      </c>
    </row>
    <row r="19" spans="1:8" ht="15.75" customHeight="1" x14ac:dyDescent="0.15">
      <c r="A19" s="81" t="s">
        <v>26</v>
      </c>
      <c r="B19" s="1" t="s">
        <v>316</v>
      </c>
      <c r="C19" s="1">
        <v>5</v>
      </c>
      <c r="D19" s="82" t="s">
        <v>293</v>
      </c>
      <c r="E19" s="1">
        <v>800</v>
      </c>
      <c r="F19" s="83">
        <f>150*H11</f>
        <v>400</v>
      </c>
      <c r="G19" s="83">
        <f t="shared" si="2"/>
        <v>400</v>
      </c>
      <c r="H19" s="84">
        <f t="shared" si="3"/>
        <v>80</v>
      </c>
    </row>
    <row r="20" spans="1:8" ht="15.75" customHeight="1" x14ac:dyDescent="0.15">
      <c r="A20" s="1" t="s">
        <v>317</v>
      </c>
      <c r="B20" s="1" t="s">
        <v>318</v>
      </c>
      <c r="C20" s="1">
        <v>25</v>
      </c>
      <c r="D20" s="1" t="s">
        <v>288</v>
      </c>
      <c r="E20" s="1">
        <v>300</v>
      </c>
      <c r="F20" s="1">
        <v>0</v>
      </c>
      <c r="G20" s="83">
        <f t="shared" si="2"/>
        <v>300</v>
      </c>
      <c r="H20" s="84">
        <f t="shared" si="3"/>
        <v>12</v>
      </c>
    </row>
    <row r="21" spans="1:8" ht="15.75" customHeight="1" x14ac:dyDescent="0.15">
      <c r="A21" s="1" t="s">
        <v>319</v>
      </c>
      <c r="B21" s="1" t="s">
        <v>320</v>
      </c>
      <c r="C21" s="1">
        <v>10</v>
      </c>
      <c r="D21" s="1" t="s">
        <v>293</v>
      </c>
      <c r="E21" s="1">
        <v>800</v>
      </c>
      <c r="F21" s="83">
        <f>50*H15</f>
        <v>250</v>
      </c>
      <c r="G21" s="83">
        <f t="shared" si="2"/>
        <v>550</v>
      </c>
      <c r="H21" s="84">
        <f t="shared" si="3"/>
        <v>55</v>
      </c>
    </row>
  </sheetData>
  <mergeCells count="1">
    <mergeCell ref="C9:Y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4"/>
  <sheetViews>
    <sheetView tabSelected="1" workbookViewId="0">
      <pane xSplit="1" ySplit="1" topLeftCell="K2" activePane="bottomRight" state="frozen"/>
      <selection pane="topRight" activeCell="B1" sqref="B1"/>
      <selection pane="bottomLeft" activeCell="A3" sqref="A3"/>
      <selection pane="bottomRight" activeCell="O13" sqref="O13"/>
    </sheetView>
  </sheetViews>
  <sheetFormatPr baseColWidth="10" defaultColWidth="14.5" defaultRowHeight="15.75" customHeight="1" x14ac:dyDescent="0.15"/>
  <cols>
    <col min="1" max="1" width="21.33203125" customWidth="1"/>
    <col min="20" max="20" width="15.5" customWidth="1"/>
  </cols>
  <sheetData>
    <row r="1" spans="1:20" ht="15.75" customHeight="1" x14ac:dyDescent="0.15">
      <c r="A1" s="2" t="s">
        <v>9</v>
      </c>
      <c r="B1" t="s">
        <v>10</v>
      </c>
      <c r="C1" t="s">
        <v>11</v>
      </c>
      <c r="D1" t="s">
        <v>12</v>
      </c>
      <c r="E1" t="s">
        <v>13</v>
      </c>
      <c r="F1" t="s">
        <v>14</v>
      </c>
      <c r="G1" t="s">
        <v>15</v>
      </c>
      <c r="H1" t="s">
        <v>321</v>
      </c>
      <c r="I1" t="s">
        <v>17</v>
      </c>
      <c r="J1" t="s">
        <v>18</v>
      </c>
      <c r="K1" t="s">
        <v>19</v>
      </c>
      <c r="L1" t="s">
        <v>20</v>
      </c>
      <c r="M1" t="s">
        <v>21</v>
      </c>
      <c r="N1" t="s">
        <v>22</v>
      </c>
      <c r="O1" t="s">
        <v>23</v>
      </c>
      <c r="P1" t="s">
        <v>24</v>
      </c>
      <c r="Q1" t="s">
        <v>25</v>
      </c>
      <c r="R1" t="s">
        <v>26</v>
      </c>
      <c r="S1" t="s">
        <v>27</v>
      </c>
      <c r="T1" t="s">
        <v>29</v>
      </c>
    </row>
    <row r="2" spans="1:20" ht="15.75" customHeight="1" x14ac:dyDescent="0.15">
      <c r="A2" s="7" t="s">
        <v>37</v>
      </c>
      <c r="B2">
        <v>0</v>
      </c>
      <c r="C2" s="86">
        <v>0</v>
      </c>
      <c r="D2" s="86">
        <v>0</v>
      </c>
      <c r="E2" s="86">
        <v>0</v>
      </c>
      <c r="F2" s="86">
        <v>0</v>
      </c>
      <c r="G2" s="86">
        <v>0</v>
      </c>
      <c r="H2">
        <v>20</v>
      </c>
      <c r="I2">
        <v>0</v>
      </c>
      <c r="J2">
        <v>350</v>
      </c>
      <c r="K2">
        <f>0</f>
        <v>0</v>
      </c>
      <c r="L2">
        <f>0</f>
        <v>0</v>
      </c>
      <c r="M2">
        <v>0</v>
      </c>
      <c r="N2">
        <f>0</f>
        <v>0</v>
      </c>
      <c r="O2">
        <v>50</v>
      </c>
      <c r="P2">
        <f>0</f>
        <v>0</v>
      </c>
      <c r="Q2">
        <f>0</f>
        <v>0</v>
      </c>
      <c r="R2">
        <v>5</v>
      </c>
      <c r="S2">
        <v>2700</v>
      </c>
      <c r="T2" t="s">
        <v>38</v>
      </c>
    </row>
    <row r="3" spans="1:20" ht="15.75" customHeight="1" x14ac:dyDescent="0.15">
      <c r="A3" s="7" t="s">
        <v>39</v>
      </c>
      <c r="B3">
        <v>0</v>
      </c>
      <c r="C3" s="86">
        <v>0</v>
      </c>
      <c r="D3" s="86">
        <v>0</v>
      </c>
      <c r="E3" s="96">
        <v>0</v>
      </c>
      <c r="F3" s="86">
        <v>0</v>
      </c>
      <c r="G3" s="96">
        <v>0</v>
      </c>
      <c r="H3">
        <v>20</v>
      </c>
      <c r="I3" s="86">
        <v>0</v>
      </c>
      <c r="J3">
        <v>200</v>
      </c>
      <c r="K3">
        <v>30</v>
      </c>
      <c r="L3">
        <v>30</v>
      </c>
      <c r="M3" s="86">
        <v>0</v>
      </c>
      <c r="N3">
        <f>0</f>
        <v>0</v>
      </c>
      <c r="O3">
        <f>0</f>
        <v>0</v>
      </c>
      <c r="P3">
        <f>0</f>
        <v>0</v>
      </c>
      <c r="Q3">
        <f>0</f>
        <v>0</v>
      </c>
      <c r="R3">
        <f>0</f>
        <v>0</v>
      </c>
      <c r="S3">
        <v>2700</v>
      </c>
      <c r="T3" t="s">
        <v>40</v>
      </c>
    </row>
    <row r="4" spans="1:20" ht="15.75" customHeight="1" x14ac:dyDescent="0.15">
      <c r="A4" s="7" t="s">
        <v>42</v>
      </c>
      <c r="B4" s="86">
        <v>0</v>
      </c>
      <c r="C4" s="86">
        <v>0</v>
      </c>
      <c r="D4" s="86">
        <v>0</v>
      </c>
      <c r="E4" s="96">
        <v>0</v>
      </c>
      <c r="F4" s="86">
        <v>0</v>
      </c>
      <c r="G4">
        <v>40</v>
      </c>
      <c r="H4">
        <v>20</v>
      </c>
      <c r="I4" s="86">
        <v>0</v>
      </c>
      <c r="J4">
        <v>200</v>
      </c>
      <c r="K4">
        <f>0</f>
        <v>0</v>
      </c>
      <c r="L4">
        <f>0</f>
        <v>0</v>
      </c>
      <c r="M4" s="86">
        <v>0</v>
      </c>
      <c r="N4">
        <f>0</f>
        <v>0</v>
      </c>
      <c r="O4">
        <v>100</v>
      </c>
      <c r="P4">
        <f>0</f>
        <v>0</v>
      </c>
      <c r="Q4">
        <f>0</f>
        <v>0</v>
      </c>
      <c r="R4">
        <f>0</f>
        <v>0</v>
      </c>
      <c r="S4">
        <v>2700</v>
      </c>
      <c r="T4" t="s">
        <v>43</v>
      </c>
    </row>
    <row r="5" spans="1:20" ht="15.75" customHeight="1" x14ac:dyDescent="0.15">
      <c r="A5" s="7" t="s">
        <v>44</v>
      </c>
      <c r="B5" s="86">
        <v>0</v>
      </c>
      <c r="C5" s="86">
        <v>0</v>
      </c>
      <c r="D5" s="86">
        <v>0</v>
      </c>
      <c r="E5" s="96">
        <v>0</v>
      </c>
      <c r="F5" s="86">
        <v>0</v>
      </c>
      <c r="G5">
        <v>40</v>
      </c>
      <c r="H5">
        <v>20</v>
      </c>
      <c r="I5" s="86">
        <v>0</v>
      </c>
      <c r="J5">
        <v>200</v>
      </c>
      <c r="K5">
        <f>0</f>
        <v>0</v>
      </c>
      <c r="L5">
        <f>0</f>
        <v>0</v>
      </c>
      <c r="M5" s="86">
        <v>0</v>
      </c>
      <c r="N5">
        <f>0</f>
        <v>0</v>
      </c>
      <c r="O5">
        <v>100</v>
      </c>
      <c r="P5">
        <f>0</f>
        <v>0</v>
      </c>
      <c r="Q5">
        <f>0</f>
        <v>0</v>
      </c>
      <c r="R5">
        <f>0</f>
        <v>0</v>
      </c>
      <c r="S5">
        <v>2700</v>
      </c>
      <c r="T5" t="s">
        <v>45</v>
      </c>
    </row>
    <row r="6" spans="1:20" ht="15.75" customHeight="1" x14ac:dyDescent="0.15">
      <c r="A6" s="7" t="s">
        <v>46</v>
      </c>
      <c r="B6" s="86">
        <v>0</v>
      </c>
      <c r="C6" s="86">
        <v>0</v>
      </c>
      <c r="D6" s="86">
        <v>0</v>
      </c>
      <c r="E6" s="96">
        <v>0</v>
      </c>
      <c r="F6" s="86">
        <v>0</v>
      </c>
      <c r="G6" s="96">
        <v>0</v>
      </c>
      <c r="H6">
        <v>15</v>
      </c>
      <c r="I6" s="86">
        <v>0</v>
      </c>
      <c r="J6">
        <v>450</v>
      </c>
      <c r="K6">
        <v>30</v>
      </c>
      <c r="L6">
        <v>30</v>
      </c>
      <c r="M6" s="86">
        <v>0</v>
      </c>
      <c r="N6">
        <f>0</f>
        <v>0</v>
      </c>
      <c r="O6">
        <f>0</f>
        <v>0</v>
      </c>
      <c r="P6">
        <f>0</f>
        <v>0</v>
      </c>
      <c r="Q6">
        <f>0</f>
        <v>0</v>
      </c>
      <c r="R6">
        <f>0</f>
        <v>0</v>
      </c>
      <c r="S6">
        <v>3200</v>
      </c>
      <c r="T6" t="s">
        <v>47</v>
      </c>
    </row>
    <row r="7" spans="1:20" ht="15.75" customHeight="1" x14ac:dyDescent="0.15">
      <c r="A7" s="7" t="s">
        <v>48</v>
      </c>
      <c r="B7" s="86">
        <v>0</v>
      </c>
      <c r="C7" s="86">
        <v>0</v>
      </c>
      <c r="D7" s="86">
        <v>0</v>
      </c>
      <c r="E7" s="96">
        <v>0</v>
      </c>
      <c r="F7" s="86">
        <v>0</v>
      </c>
      <c r="G7">
        <v>80</v>
      </c>
      <c r="H7">
        <v>15</v>
      </c>
      <c r="I7" s="86">
        <v>0</v>
      </c>
      <c r="J7">
        <v>250</v>
      </c>
      <c r="K7">
        <f>0</f>
        <v>0</v>
      </c>
      <c r="L7">
        <f>0</f>
        <v>0</v>
      </c>
      <c r="M7" s="86">
        <v>0</v>
      </c>
      <c r="N7">
        <f>0</f>
        <v>0</v>
      </c>
      <c r="O7">
        <f>0</f>
        <v>0</v>
      </c>
      <c r="P7">
        <f>0</f>
        <v>0</v>
      </c>
      <c r="Q7">
        <f>0</f>
        <v>0</v>
      </c>
      <c r="R7">
        <f>0</f>
        <v>0</v>
      </c>
      <c r="S7">
        <v>3200</v>
      </c>
      <c r="T7" t="s">
        <v>49</v>
      </c>
    </row>
    <row r="8" spans="1:20" ht="15.75" customHeight="1" x14ac:dyDescent="0.15">
      <c r="A8" s="7" t="s">
        <v>50</v>
      </c>
      <c r="B8" s="86">
        <v>0</v>
      </c>
      <c r="C8" s="86">
        <v>0</v>
      </c>
      <c r="D8" s="86">
        <v>0</v>
      </c>
      <c r="E8" s="96">
        <v>0</v>
      </c>
      <c r="F8" s="86">
        <v>0</v>
      </c>
      <c r="G8">
        <v>80</v>
      </c>
      <c r="H8">
        <v>15</v>
      </c>
      <c r="I8" s="86">
        <v>0</v>
      </c>
      <c r="J8">
        <v>150</v>
      </c>
      <c r="K8">
        <f>0</f>
        <v>0</v>
      </c>
      <c r="L8">
        <f>0</f>
        <v>0</v>
      </c>
      <c r="M8" s="86">
        <v>0</v>
      </c>
      <c r="N8">
        <f>0</f>
        <v>0</v>
      </c>
      <c r="O8">
        <f>0</f>
        <v>0</v>
      </c>
      <c r="P8">
        <f>0</f>
        <v>0</v>
      </c>
      <c r="Q8">
        <v>15</v>
      </c>
      <c r="R8">
        <f>0</f>
        <v>0</v>
      </c>
      <c r="S8">
        <v>3200</v>
      </c>
      <c r="T8" t="s">
        <v>51</v>
      </c>
    </row>
    <row r="9" spans="1:20" ht="15.75" customHeight="1" x14ac:dyDescent="0.15">
      <c r="A9" s="7" t="s">
        <v>52</v>
      </c>
      <c r="B9" s="86">
        <v>0</v>
      </c>
      <c r="C9" s="86">
        <v>0</v>
      </c>
      <c r="D9" s="86">
        <v>0</v>
      </c>
      <c r="E9" s="96">
        <v>0</v>
      </c>
      <c r="F9" s="86">
        <v>0</v>
      </c>
      <c r="G9">
        <v>80</v>
      </c>
      <c r="H9">
        <v>15</v>
      </c>
      <c r="I9" s="86">
        <v>0</v>
      </c>
      <c r="J9">
        <v>250</v>
      </c>
      <c r="K9">
        <f>0</f>
        <v>0</v>
      </c>
      <c r="L9">
        <f>0</f>
        <v>0</v>
      </c>
      <c r="M9" s="86">
        <v>0</v>
      </c>
      <c r="N9">
        <f>0</f>
        <v>0</v>
      </c>
      <c r="O9">
        <f>0</f>
        <v>0</v>
      </c>
      <c r="P9">
        <f>0</f>
        <v>0</v>
      </c>
      <c r="Q9">
        <f>0</f>
        <v>0</v>
      </c>
      <c r="R9">
        <f>0</f>
        <v>0</v>
      </c>
      <c r="S9">
        <v>3200</v>
      </c>
      <c r="T9" t="s">
        <v>47</v>
      </c>
    </row>
    <row r="10" spans="1:20" ht="15.75" customHeight="1" x14ac:dyDescent="0.15">
      <c r="A10" s="14" t="s">
        <v>53</v>
      </c>
      <c r="B10" s="86">
        <v>0</v>
      </c>
      <c r="C10" s="86">
        <v>0</v>
      </c>
      <c r="D10" s="86">
        <v>0</v>
      </c>
      <c r="E10" s="96">
        <v>0</v>
      </c>
      <c r="F10" s="86">
        <v>0</v>
      </c>
      <c r="G10" s="86">
        <v>0</v>
      </c>
      <c r="H10">
        <v>15</v>
      </c>
      <c r="I10" s="86">
        <v>0</v>
      </c>
      <c r="J10">
        <v>350</v>
      </c>
      <c r="K10">
        <v>50</v>
      </c>
      <c r="L10">
        <v>25</v>
      </c>
      <c r="M10" s="86">
        <v>0</v>
      </c>
      <c r="N10">
        <f>0</f>
        <v>0</v>
      </c>
      <c r="O10">
        <f>0</f>
        <v>0</v>
      </c>
      <c r="P10">
        <f>0</f>
        <v>0</v>
      </c>
      <c r="Q10">
        <f>0</f>
        <v>0</v>
      </c>
      <c r="R10">
        <f>0</f>
        <v>0</v>
      </c>
      <c r="S10">
        <v>3200</v>
      </c>
      <c r="T10" t="s">
        <v>54</v>
      </c>
    </row>
    <row r="11" spans="1:20" ht="15.75" customHeight="1" x14ac:dyDescent="0.15">
      <c r="A11" s="14" t="s">
        <v>55</v>
      </c>
      <c r="B11" s="86">
        <v>0</v>
      </c>
      <c r="C11" s="86">
        <v>0</v>
      </c>
      <c r="D11" s="86">
        <v>0</v>
      </c>
      <c r="E11" s="96">
        <v>0</v>
      </c>
      <c r="F11" s="86">
        <v>0</v>
      </c>
      <c r="G11" s="86">
        <v>0</v>
      </c>
      <c r="H11">
        <v>15</v>
      </c>
      <c r="I11" s="86">
        <v>0</v>
      </c>
      <c r="J11">
        <v>350</v>
      </c>
      <c r="K11">
        <v>25</v>
      </c>
      <c r="L11">
        <v>50</v>
      </c>
      <c r="M11" s="86">
        <v>0</v>
      </c>
      <c r="N11">
        <f>0</f>
        <v>0</v>
      </c>
      <c r="O11">
        <f>0</f>
        <v>0</v>
      </c>
      <c r="P11">
        <f>0</f>
        <v>0</v>
      </c>
      <c r="Q11">
        <f>0</f>
        <v>0</v>
      </c>
      <c r="R11">
        <f>0</f>
        <v>0</v>
      </c>
      <c r="S11">
        <v>3200</v>
      </c>
      <c r="T11" t="s">
        <v>56</v>
      </c>
    </row>
    <row r="12" spans="1:20" ht="15.75" customHeight="1" x14ac:dyDescent="0.15">
      <c r="A12" s="14" t="s">
        <v>58</v>
      </c>
      <c r="B12">
        <v>55</v>
      </c>
      <c r="C12" s="86">
        <v>0</v>
      </c>
      <c r="D12" s="86">
        <v>0</v>
      </c>
      <c r="E12">
        <v>18</v>
      </c>
      <c r="F12" s="86">
        <v>0</v>
      </c>
      <c r="G12" s="86">
        <v>0</v>
      </c>
      <c r="H12">
        <v>20</v>
      </c>
      <c r="I12" s="86">
        <v>0</v>
      </c>
      <c r="J12">
        <f>0</f>
        <v>0</v>
      </c>
      <c r="K12">
        <f>0</f>
        <v>0</v>
      </c>
      <c r="L12">
        <f>0</f>
        <v>0</v>
      </c>
      <c r="M12" s="86">
        <v>0</v>
      </c>
      <c r="N12">
        <f>0</f>
        <v>0</v>
      </c>
      <c r="O12">
        <f>0</f>
        <v>0</v>
      </c>
      <c r="P12">
        <f>0</f>
        <v>0</v>
      </c>
      <c r="Q12">
        <f>0</f>
        <v>0</v>
      </c>
      <c r="R12">
        <f>0</f>
        <v>0</v>
      </c>
      <c r="S12">
        <v>3200</v>
      </c>
      <c r="T12" t="s">
        <v>47</v>
      </c>
    </row>
    <row r="13" spans="1:20" ht="15.75" customHeight="1" x14ac:dyDescent="0.15">
      <c r="A13" s="14" t="s">
        <v>59</v>
      </c>
      <c r="B13">
        <v>55</v>
      </c>
      <c r="C13" s="86">
        <v>0</v>
      </c>
      <c r="D13" s="86">
        <v>0</v>
      </c>
      <c r="E13">
        <v>18</v>
      </c>
      <c r="F13" s="86">
        <v>0</v>
      </c>
      <c r="G13" s="86">
        <v>0</v>
      </c>
      <c r="H13">
        <f>0</f>
        <v>0</v>
      </c>
      <c r="I13" s="86">
        <v>0</v>
      </c>
      <c r="J13">
        <f>0</f>
        <v>0</v>
      </c>
      <c r="K13">
        <f>0</f>
        <v>0</v>
      </c>
      <c r="L13">
        <f>0</f>
        <v>0</v>
      </c>
      <c r="M13" s="86">
        <v>0</v>
      </c>
      <c r="N13">
        <f>0</f>
        <v>0</v>
      </c>
      <c r="O13">
        <f>0</f>
        <v>0</v>
      </c>
      <c r="P13">
        <f>0</f>
        <v>0</v>
      </c>
      <c r="Q13">
        <v>10</v>
      </c>
      <c r="R13">
        <f>0</f>
        <v>0</v>
      </c>
      <c r="S13">
        <v>3200</v>
      </c>
      <c r="T13" t="s">
        <v>60</v>
      </c>
    </row>
    <row r="14" spans="1:20" ht="15.75" customHeight="1" x14ac:dyDescent="0.15">
      <c r="A14" s="16" t="s">
        <v>61</v>
      </c>
      <c r="B14">
        <v>55</v>
      </c>
      <c r="C14" s="86">
        <v>0</v>
      </c>
      <c r="D14" s="86">
        <v>0</v>
      </c>
      <c r="E14">
        <v>21</v>
      </c>
      <c r="F14" s="86">
        <v>0</v>
      </c>
      <c r="G14" s="86">
        <v>0</v>
      </c>
      <c r="H14">
        <v>10</v>
      </c>
      <c r="I14" s="86">
        <v>0</v>
      </c>
      <c r="J14">
        <f>0</f>
        <v>0</v>
      </c>
      <c r="K14">
        <f>0</f>
        <v>0</v>
      </c>
      <c r="L14">
        <f>0</f>
        <v>0</v>
      </c>
      <c r="M14" s="86">
        <v>0</v>
      </c>
      <c r="N14">
        <f>0</f>
        <v>0</v>
      </c>
      <c r="O14">
        <f>0</f>
        <v>0</v>
      </c>
      <c r="P14">
        <f>0</f>
        <v>0</v>
      </c>
      <c r="Q14">
        <f>0</f>
        <v>0</v>
      </c>
      <c r="R14">
        <f>0</f>
        <v>0</v>
      </c>
      <c r="S14">
        <v>3200</v>
      </c>
      <c r="T14" t="s">
        <v>62</v>
      </c>
    </row>
    <row r="15" spans="1:20" ht="15.75" customHeight="1" x14ac:dyDescent="0.15">
      <c r="A15" s="16" t="s">
        <v>63</v>
      </c>
      <c r="B15">
        <v>45</v>
      </c>
      <c r="C15" s="86">
        <v>0</v>
      </c>
      <c r="D15" s="86">
        <v>0</v>
      </c>
      <c r="E15" s="96">
        <v>0</v>
      </c>
      <c r="F15" s="86">
        <v>0</v>
      </c>
      <c r="G15" s="86">
        <v>0</v>
      </c>
      <c r="H15">
        <v>20</v>
      </c>
      <c r="I15" s="86">
        <v>0</v>
      </c>
      <c r="J15">
        <v>400</v>
      </c>
      <c r="K15">
        <f>0</f>
        <v>0</v>
      </c>
      <c r="L15">
        <f>0</f>
        <v>0</v>
      </c>
      <c r="M15">
        <v>150</v>
      </c>
      <c r="N15">
        <f>0</f>
        <v>0</v>
      </c>
      <c r="O15">
        <f>0</f>
        <v>0</v>
      </c>
      <c r="P15">
        <f>0</f>
        <v>0</v>
      </c>
      <c r="Q15">
        <f>0</f>
        <v>0</v>
      </c>
      <c r="R15">
        <f>0</f>
        <v>0</v>
      </c>
      <c r="S15">
        <v>3300</v>
      </c>
      <c r="T15" t="s">
        <v>45</v>
      </c>
    </row>
    <row r="16" spans="1:20" ht="15.75" customHeight="1" x14ac:dyDescent="0.15">
      <c r="A16" s="16" t="s">
        <v>65</v>
      </c>
      <c r="B16">
        <v>50</v>
      </c>
      <c r="C16">
        <v>20</v>
      </c>
      <c r="D16" s="86">
        <v>0</v>
      </c>
      <c r="E16" s="96">
        <v>0</v>
      </c>
      <c r="F16" s="86">
        <v>0</v>
      </c>
      <c r="G16" s="86">
        <v>0</v>
      </c>
      <c r="H16">
        <v>10</v>
      </c>
      <c r="I16" s="86">
        <v>0</v>
      </c>
      <c r="J16">
        <v>300</v>
      </c>
      <c r="K16">
        <f>0</f>
        <v>0</v>
      </c>
      <c r="L16">
        <f>0</f>
        <v>0</v>
      </c>
      <c r="M16">
        <v>0</v>
      </c>
      <c r="N16">
        <f>0</f>
        <v>0</v>
      </c>
      <c r="O16">
        <f>0</f>
        <v>0</v>
      </c>
      <c r="P16">
        <f>0</f>
        <v>0</v>
      </c>
      <c r="Q16">
        <f>0</f>
        <v>0</v>
      </c>
      <c r="R16">
        <f>0</f>
        <v>0</v>
      </c>
      <c r="S16">
        <v>3300</v>
      </c>
      <c r="T16" t="s">
        <v>66</v>
      </c>
    </row>
    <row r="17" spans="1:20" ht="15.75" customHeight="1" x14ac:dyDescent="0.15">
      <c r="A17" s="19" t="s">
        <v>67</v>
      </c>
      <c r="B17">
        <v>40</v>
      </c>
      <c r="C17">
        <v>0</v>
      </c>
      <c r="D17" s="86">
        <v>0</v>
      </c>
      <c r="E17" s="96">
        <v>0</v>
      </c>
      <c r="F17" s="86">
        <v>0</v>
      </c>
      <c r="G17" s="86">
        <v>0</v>
      </c>
      <c r="H17">
        <v>20</v>
      </c>
      <c r="I17" s="86">
        <v>0</v>
      </c>
      <c r="J17">
        <v>400</v>
      </c>
      <c r="K17">
        <f>0</f>
        <v>0</v>
      </c>
      <c r="L17">
        <f>0</f>
        <v>0</v>
      </c>
      <c r="M17" s="86">
        <v>0</v>
      </c>
      <c r="N17">
        <f>0</f>
        <v>0</v>
      </c>
      <c r="O17">
        <f>0</f>
        <v>0</v>
      </c>
      <c r="P17">
        <f>0</f>
        <v>0</v>
      </c>
      <c r="Q17">
        <f>0</f>
        <v>0</v>
      </c>
      <c r="R17">
        <f>0</f>
        <v>0</v>
      </c>
      <c r="S17">
        <v>3300</v>
      </c>
      <c r="T17" t="s">
        <v>68</v>
      </c>
    </row>
    <row r="18" spans="1:20" ht="15.75" customHeight="1" x14ac:dyDescent="0.15">
      <c r="A18" s="24" t="s">
        <v>69</v>
      </c>
      <c r="B18">
        <v>35</v>
      </c>
      <c r="C18">
        <v>35</v>
      </c>
      <c r="D18" s="86">
        <v>0</v>
      </c>
      <c r="E18" s="96">
        <v>0</v>
      </c>
      <c r="F18" s="86">
        <v>0</v>
      </c>
      <c r="G18" s="86">
        <v>0</v>
      </c>
      <c r="H18">
        <v>10</v>
      </c>
      <c r="I18" s="86">
        <v>0</v>
      </c>
      <c r="J18">
        <v>200</v>
      </c>
      <c r="K18">
        <f>0</f>
        <v>0</v>
      </c>
      <c r="L18">
        <f>0</f>
        <v>0</v>
      </c>
      <c r="M18" s="86">
        <v>0</v>
      </c>
      <c r="N18">
        <f>0</f>
        <v>0</v>
      </c>
      <c r="O18">
        <f>0</f>
        <v>0</v>
      </c>
      <c r="P18">
        <f>0</f>
        <v>0</v>
      </c>
      <c r="Q18">
        <f>0</f>
        <v>0</v>
      </c>
      <c r="R18">
        <f>0</f>
        <v>0</v>
      </c>
      <c r="S18">
        <v>3333</v>
      </c>
      <c r="T18" t="s">
        <v>70</v>
      </c>
    </row>
    <row r="19" spans="1:20" ht="15.75" customHeight="1" x14ac:dyDescent="0.15">
      <c r="A19" s="16" t="s">
        <v>72</v>
      </c>
      <c r="B19">
        <v>0</v>
      </c>
      <c r="C19">
        <v>0</v>
      </c>
      <c r="D19" s="86">
        <v>0</v>
      </c>
      <c r="E19" s="96">
        <v>0</v>
      </c>
      <c r="F19" s="86">
        <v>0</v>
      </c>
      <c r="G19">
        <v>80</v>
      </c>
      <c r="H19">
        <v>20</v>
      </c>
      <c r="I19" s="86">
        <v>0</v>
      </c>
      <c r="J19">
        <f>0</f>
        <v>0</v>
      </c>
      <c r="K19">
        <f>0</f>
        <v>0</v>
      </c>
      <c r="L19">
        <f>0</f>
        <v>0</v>
      </c>
      <c r="M19" s="86">
        <v>0</v>
      </c>
      <c r="N19">
        <v>600</v>
      </c>
      <c r="O19">
        <f>0</f>
        <v>0</v>
      </c>
      <c r="P19">
        <f>0</f>
        <v>0</v>
      </c>
      <c r="Q19">
        <f>0</f>
        <v>0</v>
      </c>
      <c r="R19">
        <f>0</f>
        <v>0</v>
      </c>
      <c r="S19">
        <v>3400</v>
      </c>
      <c r="T19" t="s">
        <v>45</v>
      </c>
    </row>
    <row r="20" spans="1:20" ht="15.75" customHeight="1" x14ac:dyDescent="0.15">
      <c r="A20" s="16" t="s">
        <v>74</v>
      </c>
      <c r="B20">
        <v>0</v>
      </c>
      <c r="C20">
        <v>0</v>
      </c>
      <c r="D20" s="86">
        <v>0</v>
      </c>
      <c r="E20" s="96">
        <v>0</v>
      </c>
      <c r="F20" s="86">
        <v>0</v>
      </c>
      <c r="G20">
        <v>80</v>
      </c>
      <c r="H20">
        <v>10</v>
      </c>
      <c r="I20" s="86">
        <v>0</v>
      </c>
      <c r="J20">
        <f>0</f>
        <v>0</v>
      </c>
      <c r="K20">
        <f>0</f>
        <v>0</v>
      </c>
      <c r="L20">
        <f>0</f>
        <v>0</v>
      </c>
      <c r="M20" s="86">
        <v>0</v>
      </c>
      <c r="N20">
        <v>600</v>
      </c>
      <c r="O20">
        <f>0</f>
        <v>0</v>
      </c>
      <c r="P20">
        <f>0</f>
        <v>0</v>
      </c>
      <c r="Q20">
        <f>0</f>
        <v>0</v>
      </c>
      <c r="R20">
        <f>0</f>
        <v>0</v>
      </c>
      <c r="S20">
        <v>3400</v>
      </c>
      <c r="T20" t="s">
        <v>75</v>
      </c>
    </row>
    <row r="21" spans="1:20" ht="15.75" customHeight="1" x14ac:dyDescent="0.15">
      <c r="A21" s="16" t="s">
        <v>76</v>
      </c>
      <c r="B21">
        <v>0</v>
      </c>
      <c r="C21">
        <v>0</v>
      </c>
      <c r="D21" s="86">
        <v>0</v>
      </c>
      <c r="E21" s="96">
        <v>0</v>
      </c>
      <c r="F21" s="86">
        <v>0</v>
      </c>
      <c r="G21">
        <v>80</v>
      </c>
      <c r="H21">
        <v>10</v>
      </c>
      <c r="I21" s="86">
        <v>0</v>
      </c>
      <c r="J21">
        <v>200</v>
      </c>
      <c r="K21">
        <f>0</f>
        <v>0</v>
      </c>
      <c r="L21">
        <f>0</f>
        <v>0</v>
      </c>
      <c r="M21" s="86">
        <v>0</v>
      </c>
      <c r="N21">
        <v>600</v>
      </c>
      <c r="O21">
        <f>0</f>
        <v>0</v>
      </c>
      <c r="P21">
        <f>0</f>
        <v>0</v>
      </c>
      <c r="Q21">
        <f>0</f>
        <v>0</v>
      </c>
      <c r="R21">
        <f>0</f>
        <v>0</v>
      </c>
      <c r="S21">
        <v>3400</v>
      </c>
      <c r="T21" t="s">
        <v>77</v>
      </c>
    </row>
    <row r="22" spans="1:20" ht="15.75" customHeight="1" x14ac:dyDescent="0.15">
      <c r="A22" s="16" t="s">
        <v>78</v>
      </c>
      <c r="B22">
        <v>55</v>
      </c>
      <c r="C22">
        <v>20</v>
      </c>
      <c r="D22">
        <v>20</v>
      </c>
      <c r="E22" s="96">
        <v>0</v>
      </c>
      <c r="F22" s="86">
        <v>0</v>
      </c>
      <c r="G22" s="96">
        <v>0</v>
      </c>
      <c r="H22" s="96">
        <v>0</v>
      </c>
      <c r="I22" s="86">
        <v>0</v>
      </c>
      <c r="J22">
        <f>0</f>
        <v>0</v>
      </c>
      <c r="K22">
        <f>0</f>
        <v>0</v>
      </c>
      <c r="L22">
        <f>0</f>
        <v>0</v>
      </c>
      <c r="M22" s="86">
        <v>0</v>
      </c>
      <c r="N22">
        <f>0</f>
        <v>0</v>
      </c>
      <c r="O22">
        <f>0</f>
        <v>0</v>
      </c>
      <c r="P22">
        <f>0</f>
        <v>0</v>
      </c>
      <c r="Q22">
        <f>0</f>
        <v>0</v>
      </c>
      <c r="R22">
        <f>0</f>
        <v>0</v>
      </c>
      <c r="S22">
        <v>3400</v>
      </c>
      <c r="T22" t="s">
        <v>66</v>
      </c>
    </row>
    <row r="23" spans="1:20" ht="15.75" customHeight="1" x14ac:dyDescent="0.15">
      <c r="A23" s="16" t="s">
        <v>79</v>
      </c>
      <c r="B23">
        <v>60</v>
      </c>
      <c r="C23">
        <v>25</v>
      </c>
      <c r="D23">
        <v>20</v>
      </c>
      <c r="E23" s="96">
        <v>0</v>
      </c>
      <c r="F23" s="86">
        <v>0</v>
      </c>
      <c r="G23" s="96">
        <v>0</v>
      </c>
      <c r="H23" s="96">
        <v>0</v>
      </c>
      <c r="I23" s="86">
        <v>0</v>
      </c>
      <c r="J23">
        <f>0</f>
        <v>0</v>
      </c>
      <c r="K23">
        <f>0</f>
        <v>0</v>
      </c>
      <c r="L23">
        <f>0</f>
        <v>0</v>
      </c>
      <c r="M23" s="86">
        <v>0</v>
      </c>
      <c r="N23">
        <f>0</f>
        <v>0</v>
      </c>
      <c r="O23">
        <f>0</f>
        <v>0</v>
      </c>
      <c r="P23">
        <f>0</f>
        <v>0</v>
      </c>
      <c r="Q23">
        <f>0</f>
        <v>0</v>
      </c>
      <c r="R23">
        <f>0</f>
        <v>0</v>
      </c>
      <c r="S23">
        <v>3400</v>
      </c>
      <c r="T23" t="s">
        <v>70</v>
      </c>
    </row>
    <row r="24" spans="1:20" s="85" customFormat="1" ht="15.75" customHeight="1" x14ac:dyDescent="0.15">
      <c r="A24" s="24" t="s">
        <v>80</v>
      </c>
      <c r="B24">
        <v>50</v>
      </c>
      <c r="C24">
        <v>15</v>
      </c>
      <c r="D24">
        <v>20</v>
      </c>
      <c r="E24" s="96">
        <v>0</v>
      </c>
      <c r="F24" s="86">
        <v>0</v>
      </c>
      <c r="G24" s="96">
        <v>0</v>
      </c>
      <c r="H24" s="96">
        <v>0</v>
      </c>
      <c r="I24" s="86">
        <v>0</v>
      </c>
      <c r="J24">
        <f>0</f>
        <v>0</v>
      </c>
      <c r="K24">
        <f>0</f>
        <v>0</v>
      </c>
      <c r="L24">
        <f>0</f>
        <v>0</v>
      </c>
      <c r="M24" s="86">
        <v>0</v>
      </c>
      <c r="N24">
        <f>0</f>
        <v>0</v>
      </c>
      <c r="O24">
        <f>0</f>
        <v>0</v>
      </c>
      <c r="P24">
        <v>12</v>
      </c>
      <c r="Q24">
        <f>0</f>
        <v>0</v>
      </c>
      <c r="R24">
        <f>0</f>
        <v>0</v>
      </c>
      <c r="S24">
        <v>3400</v>
      </c>
      <c r="T24"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2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s>
  <sheetData>
    <row r="1" spans="1:24"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83</v>
      </c>
      <c r="T1" s="3" t="s">
        <v>27</v>
      </c>
      <c r="U1" s="3" t="s">
        <v>28</v>
      </c>
      <c r="V1" s="3" t="s">
        <v>31</v>
      </c>
      <c r="W1" s="5"/>
      <c r="X1" s="6"/>
    </row>
    <row r="2" spans="1:24"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55</v>
      </c>
      <c r="T2" s="3" t="s">
        <v>33</v>
      </c>
      <c r="U2" s="3" t="s">
        <v>34</v>
      </c>
      <c r="V2" s="5"/>
      <c r="W2" s="5"/>
      <c r="X2" s="6"/>
    </row>
    <row r="3" spans="1:24" ht="15.75" customHeight="1" x14ac:dyDescent="0.15">
      <c r="A3" s="7" t="s">
        <v>84</v>
      </c>
      <c r="B3" s="5"/>
      <c r="C3" s="5"/>
      <c r="D3" s="5"/>
      <c r="E3" s="5"/>
      <c r="F3" s="5"/>
      <c r="G3" s="5"/>
      <c r="H3" s="3">
        <v>10</v>
      </c>
      <c r="I3" s="5"/>
      <c r="J3" s="3">
        <v>400</v>
      </c>
      <c r="K3" s="5"/>
      <c r="L3" s="5"/>
      <c r="M3" s="3">
        <v>300</v>
      </c>
      <c r="N3" s="5"/>
      <c r="O3" s="5"/>
      <c r="P3" s="5"/>
      <c r="Q3" s="5"/>
      <c r="R3" s="3"/>
      <c r="S3" s="3"/>
      <c r="T3" s="3">
        <v>2300</v>
      </c>
      <c r="U3" s="8">
        <f>T4/T3</f>
        <v>0.97160869565217378</v>
      </c>
      <c r="V3" s="3" t="s">
        <v>85</v>
      </c>
      <c r="W3" s="5"/>
      <c r="X3" s="6"/>
    </row>
    <row r="4" spans="1:24" ht="15.75" customHeight="1" x14ac:dyDescent="0.15">
      <c r="A4" s="9"/>
      <c r="B4" s="10">
        <f t="shared" ref="B4:S4" si="0">B$2*B3</f>
        <v>0</v>
      </c>
      <c r="C4" s="10">
        <f t="shared" si="0"/>
        <v>0</v>
      </c>
      <c r="D4" s="10">
        <f t="shared" si="0"/>
        <v>0</v>
      </c>
      <c r="E4" s="10">
        <f t="shared" si="0"/>
        <v>0</v>
      </c>
      <c r="F4" s="10">
        <f t="shared" si="0"/>
        <v>0</v>
      </c>
      <c r="G4" s="10">
        <f t="shared" si="0"/>
        <v>0</v>
      </c>
      <c r="H4" s="10">
        <f t="shared" si="0"/>
        <v>266.70000000000005</v>
      </c>
      <c r="I4" s="10">
        <f t="shared" si="0"/>
        <v>0</v>
      </c>
      <c r="J4" s="10">
        <f t="shared" si="0"/>
        <v>1068</v>
      </c>
      <c r="K4" s="10">
        <f t="shared" si="0"/>
        <v>0</v>
      </c>
      <c r="L4" s="10">
        <f t="shared" si="0"/>
        <v>0</v>
      </c>
      <c r="M4" s="10">
        <f t="shared" si="0"/>
        <v>900</v>
      </c>
      <c r="N4" s="10">
        <f t="shared" si="0"/>
        <v>0</v>
      </c>
      <c r="O4" s="10">
        <f t="shared" si="0"/>
        <v>0</v>
      </c>
      <c r="P4" s="10">
        <f t="shared" si="0"/>
        <v>0</v>
      </c>
      <c r="Q4" s="10">
        <f t="shared" si="0"/>
        <v>0</v>
      </c>
      <c r="R4" s="10">
        <f t="shared" si="0"/>
        <v>0</v>
      </c>
      <c r="S4" s="10">
        <f t="shared" si="0"/>
        <v>0</v>
      </c>
      <c r="T4" s="10">
        <f>SUM(B4:S4)</f>
        <v>2234.6999999999998</v>
      </c>
      <c r="U4" s="10">
        <f>T4-T3</f>
        <v>-65.300000000000182</v>
      </c>
      <c r="V4" s="10">
        <f>35*R2</f>
        <v>2800</v>
      </c>
      <c r="W4" s="10"/>
      <c r="X4" s="11"/>
    </row>
    <row r="5" spans="1:24" ht="15.75" customHeight="1" x14ac:dyDescent="0.15">
      <c r="A5" s="7" t="s">
        <v>86</v>
      </c>
      <c r="B5" s="5"/>
      <c r="C5" s="5"/>
      <c r="D5" s="5"/>
      <c r="E5" s="5"/>
      <c r="F5" s="5"/>
      <c r="G5" s="3">
        <v>45</v>
      </c>
      <c r="H5" s="3">
        <v>15</v>
      </c>
      <c r="I5" s="5"/>
      <c r="J5" s="3"/>
      <c r="K5" s="3"/>
      <c r="L5" s="3"/>
      <c r="M5" s="5"/>
      <c r="N5" s="5"/>
      <c r="O5" s="3">
        <v>100</v>
      </c>
      <c r="P5" s="5"/>
      <c r="Q5" s="5"/>
      <c r="R5" s="5"/>
      <c r="S5" s="5"/>
      <c r="T5" s="3">
        <v>2300</v>
      </c>
      <c r="U5" s="8">
        <f>T6/T5</f>
        <v>0.81686956521739129</v>
      </c>
      <c r="V5" s="3"/>
      <c r="W5" s="5"/>
      <c r="X5" s="6"/>
    </row>
    <row r="6" spans="1:24" ht="15.75" customHeight="1" x14ac:dyDescent="0.15">
      <c r="A6" s="9"/>
      <c r="B6" s="10">
        <f t="shared" ref="B6:S6" si="1">B$2*B5</f>
        <v>0</v>
      </c>
      <c r="C6" s="10">
        <f t="shared" si="1"/>
        <v>0</v>
      </c>
      <c r="D6" s="10">
        <f t="shared" si="1"/>
        <v>0</v>
      </c>
      <c r="E6" s="10">
        <f t="shared" si="1"/>
        <v>0</v>
      </c>
      <c r="F6" s="10">
        <f t="shared" si="1"/>
        <v>0</v>
      </c>
      <c r="G6" s="10">
        <f t="shared" si="1"/>
        <v>978.75</v>
      </c>
      <c r="H6" s="10">
        <f t="shared" si="1"/>
        <v>400.05</v>
      </c>
      <c r="I6" s="10">
        <f t="shared" si="1"/>
        <v>0</v>
      </c>
      <c r="J6" s="10">
        <f t="shared" si="1"/>
        <v>0</v>
      </c>
      <c r="K6" s="10">
        <f t="shared" si="1"/>
        <v>0</v>
      </c>
      <c r="L6" s="10">
        <f t="shared" si="1"/>
        <v>0</v>
      </c>
      <c r="M6" s="10">
        <f t="shared" si="1"/>
        <v>0</v>
      </c>
      <c r="N6" s="10">
        <f t="shared" si="1"/>
        <v>0</v>
      </c>
      <c r="O6" s="10">
        <f t="shared" si="1"/>
        <v>500</v>
      </c>
      <c r="P6" s="10">
        <f t="shared" si="1"/>
        <v>0</v>
      </c>
      <c r="Q6" s="10">
        <f t="shared" si="1"/>
        <v>0</v>
      </c>
      <c r="R6" s="10">
        <f t="shared" si="1"/>
        <v>0</v>
      </c>
      <c r="S6" s="10">
        <f t="shared" si="1"/>
        <v>0</v>
      </c>
      <c r="T6" s="10">
        <f>SUM(B6:S6)</f>
        <v>1878.8</v>
      </c>
      <c r="U6" s="10">
        <f>T6-T5</f>
        <v>-421.20000000000005</v>
      </c>
      <c r="V6" s="10"/>
      <c r="W6" s="10"/>
      <c r="X6" s="11"/>
    </row>
    <row r="7" spans="1:24" ht="15.75" customHeight="1" x14ac:dyDescent="0.15">
      <c r="A7" s="7" t="s">
        <v>87</v>
      </c>
      <c r="B7" s="5"/>
      <c r="C7" s="5"/>
      <c r="D7" s="5"/>
      <c r="E7" s="5"/>
      <c r="F7" s="5"/>
      <c r="G7" s="3">
        <v>60</v>
      </c>
      <c r="H7" s="3"/>
      <c r="I7" s="5"/>
      <c r="J7" s="3"/>
      <c r="K7" s="5"/>
      <c r="L7" s="5"/>
      <c r="M7" s="5"/>
      <c r="N7" s="5"/>
      <c r="O7" s="3">
        <v>100</v>
      </c>
      <c r="P7" s="5"/>
      <c r="Q7" s="5"/>
      <c r="R7" s="5"/>
      <c r="S7" s="3">
        <v>10</v>
      </c>
      <c r="T7" s="3">
        <v>2300</v>
      </c>
      <c r="U7" s="8">
        <f>T8/T7</f>
        <v>1.0239130434782608</v>
      </c>
      <c r="V7" s="5"/>
      <c r="W7" s="5"/>
      <c r="X7" s="6"/>
    </row>
    <row r="8" spans="1:24" ht="15.75" customHeight="1" x14ac:dyDescent="0.15">
      <c r="A8" s="9"/>
      <c r="B8" s="10">
        <f t="shared" ref="B8:S8" si="2">B$2*B7</f>
        <v>0</v>
      </c>
      <c r="C8" s="10">
        <f t="shared" si="2"/>
        <v>0</v>
      </c>
      <c r="D8" s="10">
        <f t="shared" si="2"/>
        <v>0</v>
      </c>
      <c r="E8" s="10">
        <f t="shared" si="2"/>
        <v>0</v>
      </c>
      <c r="F8" s="10">
        <f t="shared" si="2"/>
        <v>0</v>
      </c>
      <c r="G8" s="10">
        <f t="shared" si="2"/>
        <v>1305</v>
      </c>
      <c r="H8" s="10">
        <f t="shared" si="2"/>
        <v>0</v>
      </c>
      <c r="I8" s="10">
        <f t="shared" si="2"/>
        <v>0</v>
      </c>
      <c r="J8" s="10">
        <f t="shared" si="2"/>
        <v>0</v>
      </c>
      <c r="K8" s="10">
        <f t="shared" si="2"/>
        <v>0</v>
      </c>
      <c r="L8" s="10">
        <f t="shared" si="2"/>
        <v>0</v>
      </c>
      <c r="M8" s="10">
        <f t="shared" si="2"/>
        <v>0</v>
      </c>
      <c r="N8" s="10">
        <f t="shared" si="2"/>
        <v>0</v>
      </c>
      <c r="O8" s="10">
        <f t="shared" si="2"/>
        <v>500</v>
      </c>
      <c r="P8" s="10">
        <f t="shared" si="2"/>
        <v>0</v>
      </c>
      <c r="Q8" s="10">
        <f t="shared" si="2"/>
        <v>0</v>
      </c>
      <c r="R8" s="10">
        <f t="shared" si="2"/>
        <v>0</v>
      </c>
      <c r="S8" s="10">
        <f t="shared" si="2"/>
        <v>550</v>
      </c>
      <c r="T8" s="10">
        <f>SUM(B8:S8)</f>
        <v>2355</v>
      </c>
      <c r="U8" s="10">
        <f>T8-T7</f>
        <v>55</v>
      </c>
      <c r="V8" s="10"/>
      <c r="W8" s="10"/>
      <c r="X8" s="11"/>
    </row>
    <row r="9" spans="1:24" ht="15.75" customHeight="1" x14ac:dyDescent="0.15">
      <c r="A9" s="7" t="s">
        <v>88</v>
      </c>
      <c r="B9" s="5"/>
      <c r="C9" s="5"/>
      <c r="D9" s="5"/>
      <c r="E9" s="5"/>
      <c r="F9" s="5"/>
      <c r="G9" s="3">
        <v>60</v>
      </c>
      <c r="H9" s="3"/>
      <c r="I9" s="5"/>
      <c r="J9" s="3"/>
      <c r="K9" s="5"/>
      <c r="L9" s="5"/>
      <c r="M9" s="5"/>
      <c r="N9" s="5"/>
      <c r="O9" s="3">
        <v>100</v>
      </c>
      <c r="P9" s="5"/>
      <c r="Q9" s="5"/>
      <c r="R9" s="5"/>
      <c r="S9" s="3">
        <v>10</v>
      </c>
      <c r="T9" s="3">
        <v>2300</v>
      </c>
      <c r="U9" s="8">
        <f>T10/T9</f>
        <v>1.0239130434782608</v>
      </c>
      <c r="V9" s="5"/>
      <c r="W9" s="5"/>
      <c r="X9" s="6"/>
    </row>
    <row r="10" spans="1:24" ht="15.75" customHeight="1" x14ac:dyDescent="0.15">
      <c r="A10" s="9"/>
      <c r="B10" s="10">
        <f t="shared" ref="B10:S10" si="3">B$2*B9</f>
        <v>0</v>
      </c>
      <c r="C10" s="10">
        <f t="shared" si="3"/>
        <v>0</v>
      </c>
      <c r="D10" s="10">
        <f t="shared" si="3"/>
        <v>0</v>
      </c>
      <c r="E10" s="10">
        <f t="shared" si="3"/>
        <v>0</v>
      </c>
      <c r="F10" s="10">
        <f t="shared" si="3"/>
        <v>0</v>
      </c>
      <c r="G10" s="10">
        <f t="shared" si="3"/>
        <v>1305</v>
      </c>
      <c r="H10" s="10">
        <f t="shared" si="3"/>
        <v>0</v>
      </c>
      <c r="I10" s="10">
        <f t="shared" si="3"/>
        <v>0</v>
      </c>
      <c r="J10" s="10">
        <f t="shared" si="3"/>
        <v>0</v>
      </c>
      <c r="K10" s="10">
        <f t="shared" si="3"/>
        <v>0</v>
      </c>
      <c r="L10" s="10">
        <f t="shared" si="3"/>
        <v>0</v>
      </c>
      <c r="M10" s="10">
        <f t="shared" si="3"/>
        <v>0</v>
      </c>
      <c r="N10" s="10">
        <f t="shared" si="3"/>
        <v>0</v>
      </c>
      <c r="O10" s="10">
        <f t="shared" si="3"/>
        <v>500</v>
      </c>
      <c r="P10" s="10">
        <f t="shared" si="3"/>
        <v>0</v>
      </c>
      <c r="Q10" s="10">
        <f t="shared" si="3"/>
        <v>0</v>
      </c>
      <c r="R10" s="10">
        <f t="shared" si="3"/>
        <v>0</v>
      </c>
      <c r="S10" s="10">
        <f t="shared" si="3"/>
        <v>550</v>
      </c>
      <c r="T10" s="10">
        <f>SUM(B10:S10)</f>
        <v>2355</v>
      </c>
      <c r="U10" s="10">
        <f>T10-T9</f>
        <v>55</v>
      </c>
      <c r="V10" s="10"/>
      <c r="W10" s="10"/>
      <c r="X10" s="11"/>
    </row>
    <row r="11" spans="1:24" ht="15.75" customHeight="1" x14ac:dyDescent="0.15">
      <c r="A11" s="7" t="s">
        <v>89</v>
      </c>
      <c r="B11" s="5"/>
      <c r="C11" s="5"/>
      <c r="D11" s="5"/>
      <c r="E11" s="5"/>
      <c r="F11" s="5"/>
      <c r="G11" s="5"/>
      <c r="H11" s="3">
        <v>15</v>
      </c>
      <c r="I11" s="5"/>
      <c r="J11" s="3"/>
      <c r="K11" s="3"/>
      <c r="L11" s="3">
        <v>50</v>
      </c>
      <c r="M11" s="5"/>
      <c r="N11" s="5"/>
      <c r="O11" s="3">
        <v>100</v>
      </c>
      <c r="P11" s="5"/>
      <c r="Q11" s="5"/>
      <c r="R11" s="5"/>
      <c r="S11" s="3">
        <v>20</v>
      </c>
      <c r="T11" s="3">
        <v>2300</v>
      </c>
      <c r="U11" s="8">
        <f>T12/T11</f>
        <v>1.2608913043478263</v>
      </c>
      <c r="V11" s="5"/>
      <c r="W11" s="5"/>
      <c r="X11" s="6"/>
    </row>
    <row r="12" spans="1:24" ht="15.75" customHeight="1" x14ac:dyDescent="0.15">
      <c r="A12" s="9"/>
      <c r="B12" s="10">
        <f t="shared" ref="B12:S12" si="4">B$2*B11</f>
        <v>0</v>
      </c>
      <c r="C12" s="10">
        <f t="shared" si="4"/>
        <v>0</v>
      </c>
      <c r="D12" s="10">
        <f t="shared" si="4"/>
        <v>0</v>
      </c>
      <c r="E12" s="10">
        <f t="shared" si="4"/>
        <v>0</v>
      </c>
      <c r="F12" s="10">
        <f t="shared" si="4"/>
        <v>0</v>
      </c>
      <c r="G12" s="10">
        <f t="shared" si="4"/>
        <v>0</v>
      </c>
      <c r="H12" s="10">
        <f t="shared" si="4"/>
        <v>400.05</v>
      </c>
      <c r="I12" s="10">
        <f t="shared" si="4"/>
        <v>0</v>
      </c>
      <c r="J12" s="10">
        <f t="shared" si="4"/>
        <v>0</v>
      </c>
      <c r="K12" s="10">
        <f t="shared" si="4"/>
        <v>0</v>
      </c>
      <c r="L12" s="10">
        <f t="shared" si="4"/>
        <v>900</v>
      </c>
      <c r="M12" s="10">
        <f t="shared" si="4"/>
        <v>0</v>
      </c>
      <c r="N12" s="10">
        <f t="shared" si="4"/>
        <v>0</v>
      </c>
      <c r="O12" s="10">
        <f t="shared" si="4"/>
        <v>500</v>
      </c>
      <c r="P12" s="10">
        <f t="shared" si="4"/>
        <v>0</v>
      </c>
      <c r="Q12" s="10">
        <f t="shared" si="4"/>
        <v>0</v>
      </c>
      <c r="R12" s="10">
        <f t="shared" si="4"/>
        <v>0</v>
      </c>
      <c r="S12" s="10">
        <f t="shared" si="4"/>
        <v>1100</v>
      </c>
      <c r="T12" s="10">
        <f>SUM(B12:S12)</f>
        <v>2900.05</v>
      </c>
      <c r="U12" s="18">
        <f>T12-T11</f>
        <v>600.05000000000018</v>
      </c>
      <c r="V12" s="10"/>
      <c r="W12" s="10"/>
      <c r="X12" s="11"/>
    </row>
    <row r="13" spans="1:24" ht="15.75" customHeight="1" x14ac:dyDescent="0.15">
      <c r="A13" s="7" t="s">
        <v>90</v>
      </c>
      <c r="B13" s="5"/>
      <c r="C13" s="5"/>
      <c r="D13" s="5"/>
      <c r="E13" s="5"/>
      <c r="F13" s="5"/>
      <c r="G13" s="3"/>
      <c r="H13" s="3">
        <v>15</v>
      </c>
      <c r="I13" s="5"/>
      <c r="J13" s="3">
        <v>200</v>
      </c>
      <c r="K13" s="5"/>
      <c r="L13" s="5"/>
      <c r="M13" s="5"/>
      <c r="N13" s="5"/>
      <c r="O13" s="3">
        <v>100</v>
      </c>
      <c r="P13" s="5"/>
      <c r="Q13" s="5"/>
      <c r="R13" s="5"/>
      <c r="S13" s="3">
        <v>20</v>
      </c>
      <c r="T13" s="3">
        <v>2300</v>
      </c>
      <c r="U13" s="40">
        <f>T14/T13</f>
        <v>1.1017608695652175</v>
      </c>
      <c r="V13" s="5"/>
      <c r="W13" s="5"/>
      <c r="X13" s="6"/>
    </row>
    <row r="14" spans="1:24" ht="15.75" customHeight="1" x14ac:dyDescent="0.15">
      <c r="A14" s="9"/>
      <c r="B14" s="10">
        <f t="shared" ref="B14:S14" si="5">B$2*B13</f>
        <v>0</v>
      </c>
      <c r="C14" s="10">
        <f t="shared" si="5"/>
        <v>0</v>
      </c>
      <c r="D14" s="10">
        <f t="shared" si="5"/>
        <v>0</v>
      </c>
      <c r="E14" s="10">
        <f t="shared" si="5"/>
        <v>0</v>
      </c>
      <c r="F14" s="10">
        <f t="shared" si="5"/>
        <v>0</v>
      </c>
      <c r="G14" s="10">
        <f t="shared" si="5"/>
        <v>0</v>
      </c>
      <c r="H14" s="10">
        <f t="shared" si="5"/>
        <v>400.05</v>
      </c>
      <c r="I14" s="10">
        <f t="shared" si="5"/>
        <v>0</v>
      </c>
      <c r="J14" s="10">
        <f t="shared" si="5"/>
        <v>534</v>
      </c>
      <c r="K14" s="10">
        <f t="shared" si="5"/>
        <v>0</v>
      </c>
      <c r="L14" s="10">
        <f t="shared" si="5"/>
        <v>0</v>
      </c>
      <c r="M14" s="10">
        <f t="shared" si="5"/>
        <v>0</v>
      </c>
      <c r="N14" s="10">
        <f t="shared" si="5"/>
        <v>0</v>
      </c>
      <c r="O14" s="10">
        <f t="shared" si="5"/>
        <v>500</v>
      </c>
      <c r="P14" s="10">
        <f t="shared" si="5"/>
        <v>0</v>
      </c>
      <c r="Q14" s="10">
        <f t="shared" si="5"/>
        <v>0</v>
      </c>
      <c r="R14" s="10">
        <f t="shared" si="5"/>
        <v>0</v>
      </c>
      <c r="S14" s="5">
        <f t="shared" si="5"/>
        <v>1100</v>
      </c>
      <c r="T14" s="10">
        <f>SUM(B14:S14)</f>
        <v>2534.0500000000002</v>
      </c>
      <c r="U14" s="10">
        <f>T14-T13</f>
        <v>234.05000000000018</v>
      </c>
      <c r="V14" s="10"/>
      <c r="W14" s="10"/>
      <c r="X14" s="11"/>
    </row>
    <row r="15" spans="1:24" ht="15.75" customHeight="1" x14ac:dyDescent="0.15">
      <c r="A15" s="7" t="s">
        <v>91</v>
      </c>
      <c r="B15" s="5"/>
      <c r="C15" s="5"/>
      <c r="D15" s="5"/>
      <c r="E15" s="5"/>
      <c r="F15" s="5"/>
      <c r="G15" s="3"/>
      <c r="H15" s="3">
        <v>20</v>
      </c>
      <c r="I15" s="5"/>
      <c r="J15" s="3">
        <v>300</v>
      </c>
      <c r="K15" s="3">
        <v>30</v>
      </c>
      <c r="L15" s="5"/>
      <c r="M15" s="5"/>
      <c r="N15" s="3">
        <v>250</v>
      </c>
      <c r="O15" s="5"/>
      <c r="P15" s="5"/>
      <c r="Q15" s="3"/>
      <c r="R15" s="6"/>
      <c r="S15" s="15"/>
      <c r="T15" s="2">
        <v>2400</v>
      </c>
      <c r="U15" s="8">
        <f>T16/T15</f>
        <v>0.95183333333333342</v>
      </c>
      <c r="V15" s="5"/>
      <c r="W15" s="5"/>
      <c r="X15" s="6"/>
    </row>
    <row r="16" spans="1:24" ht="15.75" customHeight="1" x14ac:dyDescent="0.15">
      <c r="A16" s="9"/>
      <c r="B16" s="10">
        <f t="shared" ref="B16:S16" si="6">B$2*B15</f>
        <v>0</v>
      </c>
      <c r="C16" s="10">
        <f t="shared" si="6"/>
        <v>0</v>
      </c>
      <c r="D16" s="10">
        <f t="shared" si="6"/>
        <v>0</v>
      </c>
      <c r="E16" s="10">
        <f t="shared" si="6"/>
        <v>0</v>
      </c>
      <c r="F16" s="10">
        <f t="shared" si="6"/>
        <v>0</v>
      </c>
      <c r="G16" s="10">
        <f t="shared" si="6"/>
        <v>0</v>
      </c>
      <c r="H16" s="10">
        <f t="shared" si="6"/>
        <v>533.40000000000009</v>
      </c>
      <c r="I16" s="10">
        <f t="shared" si="6"/>
        <v>0</v>
      </c>
      <c r="J16" s="10">
        <f t="shared" si="6"/>
        <v>801</v>
      </c>
      <c r="K16" s="10">
        <f t="shared" si="6"/>
        <v>600</v>
      </c>
      <c r="L16" s="10">
        <f t="shared" si="6"/>
        <v>0</v>
      </c>
      <c r="M16" s="10">
        <f t="shared" si="6"/>
        <v>0</v>
      </c>
      <c r="N16" s="10">
        <f t="shared" si="6"/>
        <v>350</v>
      </c>
      <c r="O16" s="10">
        <f t="shared" si="6"/>
        <v>0</v>
      </c>
      <c r="P16" s="10">
        <f t="shared" si="6"/>
        <v>0</v>
      </c>
      <c r="Q16" s="10">
        <f t="shared" si="6"/>
        <v>0</v>
      </c>
      <c r="R16" s="11">
        <f t="shared" si="6"/>
        <v>0</v>
      </c>
      <c r="S16" s="10">
        <f t="shared" si="6"/>
        <v>0</v>
      </c>
      <c r="T16" s="9">
        <f>SUM(B16:S16)</f>
        <v>2284.4</v>
      </c>
      <c r="U16" s="10">
        <f>T16-T15</f>
        <v>-115.59999999999991</v>
      </c>
      <c r="V16" s="10"/>
      <c r="W16" s="10"/>
      <c r="X16" s="11"/>
    </row>
    <row r="17" spans="1:24" ht="15.75" customHeight="1" x14ac:dyDescent="0.15">
      <c r="A17" s="7" t="s">
        <v>92</v>
      </c>
      <c r="B17" s="5"/>
      <c r="C17" s="5"/>
      <c r="D17" s="5"/>
      <c r="E17" s="5"/>
      <c r="F17" s="5"/>
      <c r="G17" s="3">
        <v>65</v>
      </c>
      <c r="H17" s="3"/>
      <c r="I17" s="3">
        <v>40</v>
      </c>
      <c r="J17" s="3"/>
      <c r="K17" s="5"/>
      <c r="L17" s="5"/>
      <c r="M17" s="5"/>
      <c r="N17" s="5"/>
      <c r="O17" s="5"/>
      <c r="P17" s="5"/>
      <c r="Q17" s="5"/>
      <c r="R17" s="5"/>
      <c r="S17" s="5"/>
      <c r="T17" s="3">
        <v>2500</v>
      </c>
      <c r="U17" s="8">
        <f>T18/T17</f>
        <v>1.3187799999999998</v>
      </c>
      <c r="V17" s="5"/>
      <c r="W17" s="5"/>
      <c r="X17" s="6"/>
    </row>
    <row r="18" spans="1:24" ht="15.75" customHeight="1" x14ac:dyDescent="0.15">
      <c r="A18" s="9"/>
      <c r="B18" s="10">
        <f t="shared" ref="B18:S18" si="7">B$2*B17</f>
        <v>0</v>
      </c>
      <c r="C18" s="10">
        <f t="shared" si="7"/>
        <v>0</v>
      </c>
      <c r="D18" s="10">
        <f t="shared" si="7"/>
        <v>0</v>
      </c>
      <c r="E18" s="10">
        <f t="shared" si="7"/>
        <v>0</v>
      </c>
      <c r="F18" s="10">
        <f t="shared" si="7"/>
        <v>0</v>
      </c>
      <c r="G18" s="10">
        <f t="shared" si="7"/>
        <v>1413.75</v>
      </c>
      <c r="H18" s="10">
        <f t="shared" si="7"/>
        <v>0</v>
      </c>
      <c r="I18" s="10">
        <f t="shared" si="7"/>
        <v>1883.1999999999998</v>
      </c>
      <c r="J18" s="10">
        <f t="shared" si="7"/>
        <v>0</v>
      </c>
      <c r="K18" s="10">
        <f t="shared" si="7"/>
        <v>0</v>
      </c>
      <c r="L18" s="10">
        <f t="shared" si="7"/>
        <v>0</v>
      </c>
      <c r="M18" s="10">
        <f t="shared" si="7"/>
        <v>0</v>
      </c>
      <c r="N18" s="10">
        <f t="shared" si="7"/>
        <v>0</v>
      </c>
      <c r="O18" s="10">
        <f t="shared" si="7"/>
        <v>0</v>
      </c>
      <c r="P18" s="10">
        <f t="shared" si="7"/>
        <v>0</v>
      </c>
      <c r="Q18" s="10">
        <f t="shared" si="7"/>
        <v>0</v>
      </c>
      <c r="R18" s="10">
        <f t="shared" si="7"/>
        <v>0</v>
      </c>
      <c r="S18" s="10">
        <f t="shared" si="7"/>
        <v>0</v>
      </c>
      <c r="T18" s="10">
        <f>SUM(B18:S18)</f>
        <v>3296.95</v>
      </c>
      <c r="U18" s="18">
        <f>T18-T17</f>
        <v>796.94999999999982</v>
      </c>
      <c r="V18" s="10"/>
      <c r="W18" s="10"/>
      <c r="X18" s="11"/>
    </row>
    <row r="19" spans="1:24" ht="15.75" customHeight="1" x14ac:dyDescent="0.15">
      <c r="A19" s="14" t="s">
        <v>93</v>
      </c>
      <c r="B19" s="15"/>
      <c r="C19" s="15"/>
      <c r="D19" s="15"/>
      <c r="E19" s="15"/>
      <c r="F19" s="15"/>
      <c r="G19" s="16">
        <v>70</v>
      </c>
      <c r="H19" s="16"/>
      <c r="I19" s="15"/>
      <c r="J19" s="16">
        <v>250</v>
      </c>
      <c r="K19" s="16"/>
      <c r="L19" s="16"/>
      <c r="M19" s="15"/>
      <c r="N19" s="15"/>
      <c r="O19" s="15"/>
      <c r="P19" s="15"/>
      <c r="Q19" s="15"/>
      <c r="R19" s="15"/>
      <c r="S19" s="15"/>
      <c r="T19" s="16">
        <v>2500</v>
      </c>
      <c r="U19" s="8">
        <f>T20/T19</f>
        <v>0.876</v>
      </c>
      <c r="V19" s="5"/>
      <c r="W19" s="5"/>
      <c r="X19" s="6"/>
    </row>
    <row r="20" spans="1:24" ht="15.75" customHeight="1" x14ac:dyDescent="0.15">
      <c r="A20" s="10"/>
      <c r="B20" s="10">
        <f t="shared" ref="B20:S20" si="8">B$2*B19</f>
        <v>0</v>
      </c>
      <c r="C20" s="10">
        <f t="shared" si="8"/>
        <v>0</v>
      </c>
      <c r="D20" s="10">
        <f t="shared" si="8"/>
        <v>0</v>
      </c>
      <c r="E20" s="10">
        <f t="shared" si="8"/>
        <v>0</v>
      </c>
      <c r="F20" s="10">
        <f t="shared" si="8"/>
        <v>0</v>
      </c>
      <c r="G20" s="10">
        <f t="shared" si="8"/>
        <v>1522.5</v>
      </c>
      <c r="H20" s="10">
        <f t="shared" si="8"/>
        <v>0</v>
      </c>
      <c r="I20" s="10">
        <f t="shared" si="8"/>
        <v>0</v>
      </c>
      <c r="J20" s="10">
        <f t="shared" si="8"/>
        <v>667.5</v>
      </c>
      <c r="K20" s="10">
        <f t="shared" si="8"/>
        <v>0</v>
      </c>
      <c r="L20" s="10">
        <f t="shared" si="8"/>
        <v>0</v>
      </c>
      <c r="M20" s="10">
        <f t="shared" si="8"/>
        <v>0</v>
      </c>
      <c r="N20" s="10">
        <f t="shared" si="8"/>
        <v>0</v>
      </c>
      <c r="O20" s="10">
        <f t="shared" si="8"/>
        <v>0</v>
      </c>
      <c r="P20" s="10">
        <f t="shared" si="8"/>
        <v>0</v>
      </c>
      <c r="Q20" s="10">
        <f t="shared" si="8"/>
        <v>0</v>
      </c>
      <c r="R20" s="10">
        <f t="shared" si="8"/>
        <v>0</v>
      </c>
      <c r="S20" s="10">
        <f t="shared" si="8"/>
        <v>0</v>
      </c>
      <c r="T20" s="10">
        <f>SUM(B20:S20)</f>
        <v>2190</v>
      </c>
      <c r="U20" s="10">
        <f>T20-T19</f>
        <v>-310</v>
      </c>
      <c r="V20" s="10"/>
      <c r="W20" s="5"/>
      <c r="X20" s="6"/>
    </row>
    <row r="21" spans="1:24" ht="15.75" customHeight="1" x14ac:dyDescent="0.15">
      <c r="A21" s="14" t="s">
        <v>94</v>
      </c>
      <c r="B21" s="15"/>
      <c r="C21" s="15"/>
      <c r="D21" s="15"/>
      <c r="E21" s="15"/>
      <c r="F21" s="15"/>
      <c r="G21" s="16">
        <v>65</v>
      </c>
      <c r="H21" s="16">
        <v>10</v>
      </c>
      <c r="I21" s="15"/>
      <c r="J21" s="16"/>
      <c r="K21" s="16">
        <v>45</v>
      </c>
      <c r="L21" s="16"/>
      <c r="M21" s="15"/>
      <c r="N21" s="15"/>
      <c r="O21" s="15"/>
      <c r="P21" s="15"/>
      <c r="Q21" s="15"/>
      <c r="R21" s="15"/>
      <c r="S21" s="15"/>
      <c r="T21" s="16">
        <v>2500</v>
      </c>
      <c r="U21" s="8">
        <f>T22/T21</f>
        <v>1.0321799999999999</v>
      </c>
      <c r="V21" s="5"/>
      <c r="W21" s="5"/>
      <c r="X21" s="6"/>
    </row>
    <row r="22" spans="1:24" ht="15.75" customHeight="1" x14ac:dyDescent="0.15">
      <c r="A22" s="10"/>
      <c r="B22" s="10">
        <f t="shared" ref="B22:S22" si="9">B$2*B21</f>
        <v>0</v>
      </c>
      <c r="C22" s="10">
        <f t="shared" si="9"/>
        <v>0</v>
      </c>
      <c r="D22" s="10">
        <f t="shared" si="9"/>
        <v>0</v>
      </c>
      <c r="E22" s="10">
        <f t="shared" si="9"/>
        <v>0</v>
      </c>
      <c r="F22" s="10">
        <f t="shared" si="9"/>
        <v>0</v>
      </c>
      <c r="G22" s="10">
        <f t="shared" si="9"/>
        <v>1413.75</v>
      </c>
      <c r="H22" s="10">
        <f t="shared" si="9"/>
        <v>266.70000000000005</v>
      </c>
      <c r="I22" s="10">
        <f t="shared" si="9"/>
        <v>0</v>
      </c>
      <c r="J22" s="10">
        <f t="shared" si="9"/>
        <v>0</v>
      </c>
      <c r="K22" s="10">
        <f t="shared" si="9"/>
        <v>900</v>
      </c>
      <c r="L22" s="10">
        <f t="shared" si="9"/>
        <v>0</v>
      </c>
      <c r="M22" s="10">
        <f t="shared" si="9"/>
        <v>0</v>
      </c>
      <c r="N22" s="10">
        <f t="shared" si="9"/>
        <v>0</v>
      </c>
      <c r="O22" s="10">
        <f t="shared" si="9"/>
        <v>0</v>
      </c>
      <c r="P22" s="10">
        <f t="shared" si="9"/>
        <v>0</v>
      </c>
      <c r="Q22" s="10">
        <f t="shared" si="9"/>
        <v>0</v>
      </c>
      <c r="R22" s="10">
        <f t="shared" si="9"/>
        <v>0</v>
      </c>
      <c r="S22" s="10">
        <f t="shared" si="9"/>
        <v>0</v>
      </c>
      <c r="T22" s="10">
        <f>SUM(B22:S22)</f>
        <v>2580.4499999999998</v>
      </c>
      <c r="U22" s="10">
        <f>T22-T21</f>
        <v>80.449999999999818</v>
      </c>
      <c r="V22" s="10"/>
      <c r="W22" s="5"/>
      <c r="X22" s="6"/>
    </row>
    <row r="23" spans="1:24" ht="15.75" customHeight="1" x14ac:dyDescent="0.15">
      <c r="A23" s="14" t="s">
        <v>95</v>
      </c>
      <c r="B23" s="16"/>
      <c r="C23" s="15"/>
      <c r="D23" s="16"/>
      <c r="E23" s="16"/>
      <c r="F23" s="15"/>
      <c r="G23" s="16">
        <v>65</v>
      </c>
      <c r="H23" s="16">
        <v>10</v>
      </c>
      <c r="I23" s="15"/>
      <c r="J23" s="15"/>
      <c r="K23" s="16">
        <v>45</v>
      </c>
      <c r="L23" s="15"/>
      <c r="M23" s="15"/>
      <c r="N23" s="15"/>
      <c r="O23" s="15"/>
      <c r="P23" s="15"/>
      <c r="Q23" s="15"/>
      <c r="R23" s="15"/>
      <c r="S23" s="15"/>
      <c r="T23" s="16">
        <v>2500</v>
      </c>
      <c r="U23" s="8">
        <f>T24/T23</f>
        <v>1.0321799999999999</v>
      </c>
      <c r="V23" s="5"/>
      <c r="W23" s="5"/>
      <c r="X23" s="6"/>
    </row>
    <row r="24" spans="1:24" ht="15.75" customHeight="1" x14ac:dyDescent="0.15">
      <c r="A24" s="10"/>
      <c r="B24" s="10">
        <f t="shared" ref="B24:S24" si="10">B$2*B23</f>
        <v>0</v>
      </c>
      <c r="C24" s="10">
        <f t="shared" si="10"/>
        <v>0</v>
      </c>
      <c r="D24" s="10">
        <f t="shared" si="10"/>
        <v>0</v>
      </c>
      <c r="E24" s="10">
        <f t="shared" si="10"/>
        <v>0</v>
      </c>
      <c r="F24" s="10">
        <f t="shared" si="10"/>
        <v>0</v>
      </c>
      <c r="G24" s="10">
        <f t="shared" si="10"/>
        <v>1413.75</v>
      </c>
      <c r="H24" s="10">
        <f t="shared" si="10"/>
        <v>266.70000000000005</v>
      </c>
      <c r="I24" s="10">
        <f t="shared" si="10"/>
        <v>0</v>
      </c>
      <c r="J24" s="10">
        <f t="shared" si="10"/>
        <v>0</v>
      </c>
      <c r="K24" s="10">
        <f t="shared" si="10"/>
        <v>900</v>
      </c>
      <c r="L24" s="10">
        <f t="shared" si="10"/>
        <v>0</v>
      </c>
      <c r="M24" s="10">
        <f t="shared" si="10"/>
        <v>0</v>
      </c>
      <c r="N24" s="10">
        <f t="shared" si="10"/>
        <v>0</v>
      </c>
      <c r="O24" s="10">
        <f t="shared" si="10"/>
        <v>0</v>
      </c>
      <c r="P24" s="10">
        <f t="shared" si="10"/>
        <v>0</v>
      </c>
      <c r="Q24" s="10">
        <f t="shared" si="10"/>
        <v>0</v>
      </c>
      <c r="R24" s="10">
        <f t="shared" si="10"/>
        <v>0</v>
      </c>
      <c r="S24" s="10">
        <f t="shared" si="10"/>
        <v>0</v>
      </c>
      <c r="T24" s="10">
        <f>SUM(B24:S24)</f>
        <v>2580.4499999999998</v>
      </c>
      <c r="U24" s="10">
        <f>T24-T23</f>
        <v>80.449999999999818</v>
      </c>
      <c r="V24" s="10"/>
      <c r="W24" s="5"/>
      <c r="X24" s="6"/>
    </row>
    <row r="25" spans="1:24" ht="15.75" customHeight="1" x14ac:dyDescent="0.15">
      <c r="A25" s="14" t="s">
        <v>96</v>
      </c>
      <c r="B25" s="16">
        <v>43</v>
      </c>
      <c r="C25" s="15"/>
      <c r="D25" s="16"/>
      <c r="E25" s="16"/>
      <c r="F25" s="15"/>
      <c r="G25" s="15"/>
      <c r="H25" s="16">
        <v>15</v>
      </c>
      <c r="I25" s="15"/>
      <c r="J25" s="15"/>
      <c r="K25" s="15"/>
      <c r="L25" s="15"/>
      <c r="M25" s="15"/>
      <c r="N25" s="16">
        <v>400</v>
      </c>
      <c r="O25" s="15"/>
      <c r="P25" s="15"/>
      <c r="Q25" s="16"/>
      <c r="R25" s="15"/>
      <c r="S25" s="15"/>
      <c r="T25" s="16">
        <v>2600</v>
      </c>
      <c r="U25" s="8">
        <f>T26/T25</f>
        <v>0.94809615384615387</v>
      </c>
      <c r="V25" s="5"/>
      <c r="W25" s="5"/>
      <c r="X25" s="6"/>
    </row>
    <row r="26" spans="1:24" ht="15.75" customHeight="1" x14ac:dyDescent="0.15">
      <c r="A26" s="10"/>
      <c r="B26" s="10">
        <f t="shared" ref="B26:S26" si="11">B$2*B25</f>
        <v>1505</v>
      </c>
      <c r="C26" s="10">
        <f t="shared" si="11"/>
        <v>0</v>
      </c>
      <c r="D26" s="10">
        <f t="shared" si="11"/>
        <v>0</v>
      </c>
      <c r="E26" s="10">
        <f t="shared" si="11"/>
        <v>0</v>
      </c>
      <c r="F26" s="10">
        <f t="shared" si="11"/>
        <v>0</v>
      </c>
      <c r="G26" s="10">
        <f t="shared" si="11"/>
        <v>0</v>
      </c>
      <c r="H26" s="10">
        <f t="shared" si="11"/>
        <v>400.05</v>
      </c>
      <c r="I26" s="10">
        <f t="shared" si="11"/>
        <v>0</v>
      </c>
      <c r="J26" s="10">
        <f t="shared" si="11"/>
        <v>0</v>
      </c>
      <c r="K26" s="10">
        <f t="shared" si="11"/>
        <v>0</v>
      </c>
      <c r="L26" s="10">
        <f t="shared" si="11"/>
        <v>0</v>
      </c>
      <c r="M26" s="10">
        <f t="shared" si="11"/>
        <v>0</v>
      </c>
      <c r="N26" s="10">
        <f t="shared" si="11"/>
        <v>560</v>
      </c>
      <c r="O26" s="10">
        <f t="shared" si="11"/>
        <v>0</v>
      </c>
      <c r="P26" s="10">
        <f t="shared" si="11"/>
        <v>0</v>
      </c>
      <c r="Q26" s="10">
        <f t="shared" si="11"/>
        <v>0</v>
      </c>
      <c r="R26" s="10">
        <f t="shared" si="11"/>
        <v>0</v>
      </c>
      <c r="S26" s="10">
        <f t="shared" si="11"/>
        <v>0</v>
      </c>
      <c r="T26" s="10">
        <f>SUM(B26:S26)</f>
        <v>2465.0500000000002</v>
      </c>
      <c r="U26" s="10">
        <f>T26-T25</f>
        <v>-134.94999999999982</v>
      </c>
      <c r="V26" s="5"/>
      <c r="W26" s="5"/>
      <c r="X26" s="6"/>
    </row>
    <row r="27" spans="1:24" ht="15.75" customHeight="1" x14ac:dyDescent="0.15">
      <c r="A27" s="16" t="s">
        <v>97</v>
      </c>
      <c r="B27" s="16">
        <v>52</v>
      </c>
      <c r="C27" s="15"/>
      <c r="D27" s="15"/>
      <c r="E27" s="16"/>
      <c r="F27" s="15"/>
      <c r="G27" s="15"/>
      <c r="H27" s="16">
        <v>15</v>
      </c>
      <c r="I27" s="15"/>
      <c r="J27" s="15"/>
      <c r="K27" s="15"/>
      <c r="L27" s="15"/>
      <c r="M27" s="15"/>
      <c r="N27" s="16">
        <v>850</v>
      </c>
      <c r="O27" s="15"/>
      <c r="P27" s="15"/>
      <c r="Q27" s="15"/>
      <c r="R27" s="15"/>
      <c r="S27" s="15"/>
      <c r="T27" s="16">
        <v>2600</v>
      </c>
      <c r="U27" s="8">
        <f>T28/T27</f>
        <v>1.3115576923076924</v>
      </c>
      <c r="V27" s="5"/>
      <c r="W27" s="5"/>
      <c r="X27" s="6"/>
    </row>
    <row r="28" spans="1:24" ht="15.75" customHeight="1" x14ac:dyDescent="0.15">
      <c r="A28" s="10"/>
      <c r="B28" s="10">
        <f t="shared" ref="B28:S28" si="12">B$2*B27</f>
        <v>1820</v>
      </c>
      <c r="C28" s="10">
        <f t="shared" si="12"/>
        <v>0</v>
      </c>
      <c r="D28" s="10">
        <f t="shared" si="12"/>
        <v>0</v>
      </c>
      <c r="E28" s="10">
        <f t="shared" si="12"/>
        <v>0</v>
      </c>
      <c r="F28" s="10">
        <f t="shared" si="12"/>
        <v>0</v>
      </c>
      <c r="G28" s="10">
        <f t="shared" si="12"/>
        <v>0</v>
      </c>
      <c r="H28" s="10">
        <f t="shared" si="12"/>
        <v>400.05</v>
      </c>
      <c r="I28" s="10">
        <f t="shared" si="12"/>
        <v>0</v>
      </c>
      <c r="J28" s="10">
        <f t="shared" si="12"/>
        <v>0</v>
      </c>
      <c r="K28" s="10">
        <f t="shared" si="12"/>
        <v>0</v>
      </c>
      <c r="L28" s="10">
        <f t="shared" si="12"/>
        <v>0</v>
      </c>
      <c r="M28" s="10">
        <f t="shared" si="12"/>
        <v>0</v>
      </c>
      <c r="N28" s="10">
        <f t="shared" si="12"/>
        <v>1190</v>
      </c>
      <c r="O28" s="10">
        <f t="shared" si="12"/>
        <v>0</v>
      </c>
      <c r="P28" s="10">
        <f t="shared" si="12"/>
        <v>0</v>
      </c>
      <c r="Q28" s="10">
        <f t="shared" si="12"/>
        <v>0</v>
      </c>
      <c r="R28" s="10">
        <f t="shared" si="12"/>
        <v>0</v>
      </c>
      <c r="S28" s="10">
        <f t="shared" si="12"/>
        <v>0</v>
      </c>
      <c r="T28" s="10">
        <f>SUM(B28:S28)</f>
        <v>3410.05</v>
      </c>
      <c r="U28" s="18">
        <f>T28-T27</f>
        <v>810.05000000000018</v>
      </c>
      <c r="V28" s="10"/>
      <c r="W28" s="5"/>
      <c r="X28" s="6"/>
    </row>
    <row r="29" spans="1:24" ht="15.75" customHeight="1" x14ac:dyDescent="0.15">
      <c r="A29" s="16" t="s">
        <v>98</v>
      </c>
      <c r="B29" s="16"/>
      <c r="C29" s="16">
        <v>40</v>
      </c>
      <c r="D29" s="16">
        <v>20</v>
      </c>
      <c r="E29" s="16"/>
      <c r="F29" s="15"/>
      <c r="G29" s="15"/>
      <c r="H29" s="16"/>
      <c r="I29" s="15"/>
      <c r="J29" s="16"/>
      <c r="K29" s="15"/>
      <c r="L29" s="15"/>
      <c r="M29" s="16"/>
      <c r="N29" s="15"/>
      <c r="O29" s="15"/>
      <c r="P29" s="15"/>
      <c r="Q29" s="15"/>
      <c r="R29" s="15"/>
      <c r="S29" s="15"/>
      <c r="T29" s="16">
        <v>2600</v>
      </c>
      <c r="U29" s="8">
        <f>T30/T29</f>
        <v>0.69230769230769229</v>
      </c>
      <c r="V29" s="3" t="s">
        <v>99</v>
      </c>
      <c r="W29" s="5"/>
      <c r="X29" s="6"/>
    </row>
    <row r="30" spans="1:24" ht="15.75" customHeight="1" x14ac:dyDescent="0.15">
      <c r="A30" s="10"/>
      <c r="B30" s="10">
        <f t="shared" ref="B30:S30" si="13">B$2*B29</f>
        <v>0</v>
      </c>
      <c r="C30" s="10">
        <f t="shared" si="13"/>
        <v>1000</v>
      </c>
      <c r="D30" s="10">
        <f t="shared" si="13"/>
        <v>800</v>
      </c>
      <c r="E30" s="10">
        <f t="shared" si="13"/>
        <v>0</v>
      </c>
      <c r="F30" s="10">
        <f t="shared" si="13"/>
        <v>0</v>
      </c>
      <c r="G30" s="10">
        <f t="shared" si="13"/>
        <v>0</v>
      </c>
      <c r="H30" s="10">
        <f t="shared" si="13"/>
        <v>0</v>
      </c>
      <c r="I30" s="10">
        <f t="shared" si="13"/>
        <v>0</v>
      </c>
      <c r="J30" s="10">
        <f t="shared" si="13"/>
        <v>0</v>
      </c>
      <c r="K30" s="10">
        <f t="shared" si="13"/>
        <v>0</v>
      </c>
      <c r="L30" s="10">
        <f t="shared" si="13"/>
        <v>0</v>
      </c>
      <c r="M30" s="10">
        <f t="shared" si="13"/>
        <v>0</v>
      </c>
      <c r="N30" s="10">
        <f t="shared" si="13"/>
        <v>0</v>
      </c>
      <c r="O30" s="10">
        <f t="shared" si="13"/>
        <v>0</v>
      </c>
      <c r="P30" s="10">
        <f t="shared" si="13"/>
        <v>0</v>
      </c>
      <c r="Q30" s="10">
        <f t="shared" si="13"/>
        <v>0</v>
      </c>
      <c r="R30" s="10">
        <f t="shared" si="13"/>
        <v>0</v>
      </c>
      <c r="S30" s="10">
        <f t="shared" si="13"/>
        <v>0</v>
      </c>
      <c r="T30" s="10">
        <f>SUM(B30:S30)</f>
        <v>1800</v>
      </c>
      <c r="U30" s="10">
        <f>T30-T29</f>
        <v>-800</v>
      </c>
      <c r="V30" s="3"/>
      <c r="W30" s="5"/>
      <c r="X30" s="6"/>
    </row>
    <row r="31" spans="1:24" ht="15.75" customHeight="1" x14ac:dyDescent="0.15">
      <c r="A31" s="16" t="s">
        <v>100</v>
      </c>
      <c r="B31" s="16"/>
      <c r="C31" s="16"/>
      <c r="D31" s="15"/>
      <c r="E31" s="16"/>
      <c r="F31" s="15"/>
      <c r="G31" s="15"/>
      <c r="H31" s="16"/>
      <c r="I31" s="15"/>
      <c r="J31" s="16">
        <v>350</v>
      </c>
      <c r="K31" s="16">
        <v>60</v>
      </c>
      <c r="L31" s="15"/>
      <c r="M31" s="15"/>
      <c r="N31" s="15"/>
      <c r="O31" s="15"/>
      <c r="P31" s="15"/>
      <c r="Q31" s="15"/>
      <c r="R31" s="15"/>
      <c r="S31" s="15"/>
      <c r="T31" s="16">
        <v>2700</v>
      </c>
      <c r="U31" s="8">
        <f>T32/T31</f>
        <v>0.79055555555555557</v>
      </c>
      <c r="V31" s="5"/>
      <c r="W31" s="5"/>
      <c r="X31" s="6"/>
    </row>
    <row r="32" spans="1:24" ht="15.75" customHeight="1" x14ac:dyDescent="0.15">
      <c r="A32" s="10"/>
      <c r="B32" s="10">
        <f t="shared" ref="B32:S32" si="14">B$2*B31</f>
        <v>0</v>
      </c>
      <c r="C32" s="10">
        <f t="shared" si="14"/>
        <v>0</v>
      </c>
      <c r="D32" s="10">
        <f t="shared" si="14"/>
        <v>0</v>
      </c>
      <c r="E32" s="10">
        <f t="shared" si="14"/>
        <v>0</v>
      </c>
      <c r="F32" s="10">
        <f t="shared" si="14"/>
        <v>0</v>
      </c>
      <c r="G32" s="10">
        <f t="shared" si="14"/>
        <v>0</v>
      </c>
      <c r="H32" s="10">
        <f t="shared" si="14"/>
        <v>0</v>
      </c>
      <c r="I32" s="10">
        <f t="shared" si="14"/>
        <v>0</v>
      </c>
      <c r="J32" s="10">
        <f t="shared" si="14"/>
        <v>934.5</v>
      </c>
      <c r="K32" s="10">
        <f t="shared" si="14"/>
        <v>1200</v>
      </c>
      <c r="L32" s="10">
        <f t="shared" si="14"/>
        <v>0</v>
      </c>
      <c r="M32" s="10">
        <f t="shared" si="14"/>
        <v>0</v>
      </c>
      <c r="N32" s="10">
        <f t="shared" si="14"/>
        <v>0</v>
      </c>
      <c r="O32" s="10">
        <f t="shared" si="14"/>
        <v>0</v>
      </c>
      <c r="P32" s="10">
        <f t="shared" si="14"/>
        <v>0</v>
      </c>
      <c r="Q32" s="10">
        <f t="shared" si="14"/>
        <v>0</v>
      </c>
      <c r="R32" s="10">
        <f t="shared" si="14"/>
        <v>0</v>
      </c>
      <c r="S32" s="10">
        <f t="shared" si="14"/>
        <v>0</v>
      </c>
      <c r="T32" s="10">
        <f>SUM(B32:S32)</f>
        <v>2134.5</v>
      </c>
      <c r="U32" s="10">
        <f>T32-T31</f>
        <v>-565.5</v>
      </c>
      <c r="V32" s="5"/>
      <c r="W32" s="5"/>
      <c r="X32" s="6"/>
    </row>
    <row r="33" spans="1:24" ht="15.75" customHeight="1" x14ac:dyDescent="0.15">
      <c r="A33" s="24" t="s">
        <v>101</v>
      </c>
      <c r="B33" s="25"/>
      <c r="C33" s="25"/>
      <c r="D33" s="26"/>
      <c r="E33" s="26"/>
      <c r="F33" s="26"/>
      <c r="G33" s="25"/>
      <c r="H33" s="25">
        <v>20</v>
      </c>
      <c r="I33" s="26"/>
      <c r="J33" s="25"/>
      <c r="K33" s="25">
        <v>80</v>
      </c>
      <c r="L33" s="26"/>
      <c r="M33" s="26"/>
      <c r="N33" s="25">
        <v>400</v>
      </c>
      <c r="O33" s="26"/>
      <c r="P33" s="26"/>
      <c r="Q33" s="26"/>
      <c r="R33" s="26"/>
      <c r="S33" s="26"/>
      <c r="T33" s="16">
        <v>2700</v>
      </c>
      <c r="U33" s="8">
        <f>T34/T33</f>
        <v>0.99755555555555564</v>
      </c>
      <c r="V33" s="3"/>
      <c r="W33" s="5"/>
      <c r="X33" s="6"/>
    </row>
    <row r="34" spans="1:24" ht="15.75" customHeight="1" x14ac:dyDescent="0.15">
      <c r="A34" s="29"/>
      <c r="B34" s="10">
        <f t="shared" ref="B34:S34" si="15">B$2*B33</f>
        <v>0</v>
      </c>
      <c r="C34" s="10">
        <f t="shared" si="15"/>
        <v>0</v>
      </c>
      <c r="D34" s="10">
        <f t="shared" si="15"/>
        <v>0</v>
      </c>
      <c r="E34" s="10">
        <f t="shared" si="15"/>
        <v>0</v>
      </c>
      <c r="F34" s="10">
        <f t="shared" si="15"/>
        <v>0</v>
      </c>
      <c r="G34" s="10">
        <f t="shared" si="15"/>
        <v>0</v>
      </c>
      <c r="H34" s="10">
        <f t="shared" si="15"/>
        <v>533.40000000000009</v>
      </c>
      <c r="I34" s="10">
        <f t="shared" si="15"/>
        <v>0</v>
      </c>
      <c r="J34" s="10">
        <f t="shared" si="15"/>
        <v>0</v>
      </c>
      <c r="K34" s="10">
        <f t="shared" si="15"/>
        <v>1600</v>
      </c>
      <c r="L34" s="10">
        <f t="shared" si="15"/>
        <v>0</v>
      </c>
      <c r="M34" s="10">
        <f t="shared" si="15"/>
        <v>0</v>
      </c>
      <c r="N34" s="10">
        <f t="shared" si="15"/>
        <v>560</v>
      </c>
      <c r="O34" s="10">
        <f t="shared" si="15"/>
        <v>0</v>
      </c>
      <c r="P34" s="10">
        <f t="shared" si="15"/>
        <v>0</v>
      </c>
      <c r="Q34" s="10">
        <f t="shared" si="15"/>
        <v>0</v>
      </c>
      <c r="R34" s="10">
        <f t="shared" si="15"/>
        <v>0</v>
      </c>
      <c r="S34" s="10">
        <f t="shared" si="15"/>
        <v>0</v>
      </c>
      <c r="T34" s="10">
        <f>SUM(B34:S34)</f>
        <v>2693.4</v>
      </c>
      <c r="U34" s="10">
        <f>T34-T33</f>
        <v>-6.5999999999999091</v>
      </c>
      <c r="V34" s="5"/>
      <c r="W34" s="5"/>
      <c r="X34" s="6"/>
    </row>
    <row r="35" spans="1:24" ht="15.75" customHeight="1" x14ac:dyDescent="0.15">
      <c r="A35" s="16" t="s">
        <v>102</v>
      </c>
      <c r="B35" s="16">
        <v>20</v>
      </c>
      <c r="C35" s="16">
        <v>25</v>
      </c>
      <c r="D35" s="16">
        <v>20</v>
      </c>
      <c r="E35" s="15"/>
      <c r="F35" s="15"/>
      <c r="G35" s="16"/>
      <c r="H35" s="16"/>
      <c r="I35" s="15"/>
      <c r="J35" s="15"/>
      <c r="K35" s="15"/>
      <c r="L35" s="15"/>
      <c r="M35" s="15"/>
      <c r="N35" s="16"/>
      <c r="O35" s="15"/>
      <c r="P35" s="15"/>
      <c r="Q35" s="15"/>
      <c r="R35" s="16">
        <v>7</v>
      </c>
      <c r="S35" s="15"/>
      <c r="T35" s="16">
        <v>2700</v>
      </c>
      <c r="U35" s="8">
        <f>T36/T35</f>
        <v>0.99444444444444446</v>
      </c>
      <c r="V35" s="87" t="s">
        <v>103</v>
      </c>
      <c r="W35" s="88"/>
      <c r="X35" s="89"/>
    </row>
    <row r="36" spans="1:24" ht="15.75" customHeight="1" x14ac:dyDescent="0.15">
      <c r="A36" s="10"/>
      <c r="B36" s="10">
        <f t="shared" ref="B36:S36" si="16">B$2*B35</f>
        <v>700</v>
      </c>
      <c r="C36" s="10">
        <f t="shared" si="16"/>
        <v>625</v>
      </c>
      <c r="D36" s="10">
        <f t="shared" si="16"/>
        <v>800</v>
      </c>
      <c r="E36" s="10">
        <f t="shared" si="16"/>
        <v>0</v>
      </c>
      <c r="F36" s="10">
        <f t="shared" si="16"/>
        <v>0</v>
      </c>
      <c r="G36" s="10">
        <f t="shared" si="16"/>
        <v>0</v>
      </c>
      <c r="H36" s="10">
        <f t="shared" si="16"/>
        <v>0</v>
      </c>
      <c r="I36" s="10">
        <f t="shared" si="16"/>
        <v>0</v>
      </c>
      <c r="J36" s="10">
        <f t="shared" si="16"/>
        <v>0</v>
      </c>
      <c r="K36" s="10">
        <f t="shared" si="16"/>
        <v>0</v>
      </c>
      <c r="L36" s="10">
        <f t="shared" si="16"/>
        <v>0</v>
      </c>
      <c r="M36" s="10">
        <f t="shared" si="16"/>
        <v>0</v>
      </c>
      <c r="N36" s="10">
        <f t="shared" si="16"/>
        <v>0</v>
      </c>
      <c r="O36" s="10">
        <f t="shared" si="16"/>
        <v>0</v>
      </c>
      <c r="P36" s="10">
        <f t="shared" si="16"/>
        <v>0</v>
      </c>
      <c r="Q36" s="10">
        <f t="shared" si="16"/>
        <v>0</v>
      </c>
      <c r="R36" s="10">
        <f t="shared" si="16"/>
        <v>560</v>
      </c>
      <c r="S36" s="10">
        <f t="shared" si="16"/>
        <v>0</v>
      </c>
      <c r="T36" s="10">
        <f>SUM(B36:S36)</f>
        <v>2685</v>
      </c>
      <c r="U36" s="10">
        <f>T36-T35</f>
        <v>-15</v>
      </c>
      <c r="V36" s="90"/>
      <c r="W36" s="88"/>
      <c r="X36" s="89"/>
    </row>
    <row r="37" spans="1:24" ht="15.75" customHeight="1" x14ac:dyDescent="0.15">
      <c r="A37" s="16" t="s">
        <v>104</v>
      </c>
      <c r="B37" s="15"/>
      <c r="C37" s="15"/>
      <c r="D37" s="15"/>
      <c r="E37" s="15"/>
      <c r="F37" s="15"/>
      <c r="G37" s="16"/>
      <c r="H37" s="16">
        <v>10</v>
      </c>
      <c r="I37" s="15"/>
      <c r="J37" s="16">
        <v>250</v>
      </c>
      <c r="K37" s="16">
        <v>80</v>
      </c>
      <c r="L37" s="15"/>
      <c r="M37" s="15"/>
      <c r="N37" s="16"/>
      <c r="O37" s="15"/>
      <c r="P37" s="15"/>
      <c r="Q37" s="15"/>
      <c r="R37" s="15"/>
      <c r="S37" s="15"/>
      <c r="T37" s="16">
        <v>2700</v>
      </c>
      <c r="U37" s="8">
        <f>T38/T37</f>
        <v>0.93859259259259253</v>
      </c>
      <c r="V37" s="3"/>
      <c r="W37" s="5"/>
      <c r="X37" s="6"/>
    </row>
    <row r="38" spans="1:24" ht="15.75" customHeight="1" x14ac:dyDescent="0.15">
      <c r="A38" s="10"/>
      <c r="B38" s="10">
        <f t="shared" ref="B38:S38" si="17">B$2*B37</f>
        <v>0</v>
      </c>
      <c r="C38" s="10">
        <f t="shared" si="17"/>
        <v>0</v>
      </c>
      <c r="D38" s="10">
        <f t="shared" si="17"/>
        <v>0</v>
      </c>
      <c r="E38" s="10">
        <f t="shared" si="17"/>
        <v>0</v>
      </c>
      <c r="F38" s="10">
        <f t="shared" si="17"/>
        <v>0</v>
      </c>
      <c r="G38" s="10">
        <f t="shared" si="17"/>
        <v>0</v>
      </c>
      <c r="H38" s="10">
        <f t="shared" si="17"/>
        <v>266.70000000000005</v>
      </c>
      <c r="I38" s="10">
        <f t="shared" si="17"/>
        <v>0</v>
      </c>
      <c r="J38" s="10">
        <f t="shared" si="17"/>
        <v>667.5</v>
      </c>
      <c r="K38" s="10">
        <f t="shared" si="17"/>
        <v>1600</v>
      </c>
      <c r="L38" s="10">
        <f t="shared" si="17"/>
        <v>0</v>
      </c>
      <c r="M38" s="10">
        <f t="shared" si="17"/>
        <v>0</v>
      </c>
      <c r="N38" s="10">
        <f t="shared" si="17"/>
        <v>0</v>
      </c>
      <c r="O38" s="10">
        <f t="shared" si="17"/>
        <v>0</v>
      </c>
      <c r="P38" s="10">
        <f t="shared" si="17"/>
        <v>0</v>
      </c>
      <c r="Q38" s="10">
        <f t="shared" si="17"/>
        <v>0</v>
      </c>
      <c r="R38" s="10">
        <f t="shared" si="17"/>
        <v>0</v>
      </c>
      <c r="S38" s="10">
        <f t="shared" si="17"/>
        <v>0</v>
      </c>
      <c r="T38" s="10">
        <f>SUM(B38:S38)</f>
        <v>2534.1999999999998</v>
      </c>
      <c r="U38" s="10">
        <f>T38-T37</f>
        <v>-165.80000000000018</v>
      </c>
      <c r="V38" s="5"/>
      <c r="W38" s="5"/>
      <c r="X38" s="6"/>
    </row>
    <row r="39" spans="1:24" ht="15.75" customHeight="1" x14ac:dyDescent="0.15">
      <c r="A39" s="16" t="s">
        <v>105</v>
      </c>
      <c r="B39" s="16">
        <v>45</v>
      </c>
      <c r="C39" s="15"/>
      <c r="D39" s="15"/>
      <c r="E39" s="15"/>
      <c r="F39" s="15"/>
      <c r="G39" s="16"/>
      <c r="H39" s="16">
        <v>15</v>
      </c>
      <c r="I39" s="15"/>
      <c r="J39" s="16">
        <v>200</v>
      </c>
      <c r="K39" s="15"/>
      <c r="L39" s="15"/>
      <c r="M39" s="15"/>
      <c r="N39" s="16"/>
      <c r="O39" s="15"/>
      <c r="P39" s="15"/>
      <c r="Q39" s="15"/>
      <c r="R39" s="15"/>
      <c r="S39" s="15"/>
      <c r="T39" s="16">
        <v>2700</v>
      </c>
      <c r="U39" s="8">
        <f>T40/T39</f>
        <v>0.92927777777777787</v>
      </c>
      <c r="V39" s="91" t="s">
        <v>106</v>
      </c>
      <c r="W39" s="88"/>
      <c r="X39" s="89"/>
    </row>
    <row r="40" spans="1:24" ht="15.75" customHeight="1" x14ac:dyDescent="0.15">
      <c r="A40" s="10"/>
      <c r="B40" s="10">
        <f t="shared" ref="B40:S40" si="18">B$2*B39</f>
        <v>1575</v>
      </c>
      <c r="C40" s="10">
        <f t="shared" si="18"/>
        <v>0</v>
      </c>
      <c r="D40" s="10">
        <f t="shared" si="18"/>
        <v>0</v>
      </c>
      <c r="E40" s="10">
        <f t="shared" si="18"/>
        <v>0</v>
      </c>
      <c r="F40" s="10">
        <f t="shared" si="18"/>
        <v>0</v>
      </c>
      <c r="G40" s="10">
        <f t="shared" si="18"/>
        <v>0</v>
      </c>
      <c r="H40" s="10">
        <f t="shared" si="18"/>
        <v>400.05</v>
      </c>
      <c r="I40" s="10">
        <f t="shared" si="18"/>
        <v>0</v>
      </c>
      <c r="J40" s="10">
        <f t="shared" si="18"/>
        <v>534</v>
      </c>
      <c r="K40" s="10">
        <f t="shared" si="18"/>
        <v>0</v>
      </c>
      <c r="L40" s="10">
        <f t="shared" si="18"/>
        <v>0</v>
      </c>
      <c r="M40" s="10">
        <f t="shared" si="18"/>
        <v>0</v>
      </c>
      <c r="N40" s="10">
        <f t="shared" si="18"/>
        <v>0</v>
      </c>
      <c r="O40" s="10">
        <f t="shared" si="18"/>
        <v>0</v>
      </c>
      <c r="P40" s="10">
        <f t="shared" si="18"/>
        <v>0</v>
      </c>
      <c r="Q40" s="10">
        <f t="shared" si="18"/>
        <v>0</v>
      </c>
      <c r="R40" s="10">
        <f t="shared" si="18"/>
        <v>0</v>
      </c>
      <c r="S40" s="10">
        <f t="shared" si="18"/>
        <v>0</v>
      </c>
      <c r="T40" s="10">
        <f>SUM(B40:S40)</f>
        <v>2509.0500000000002</v>
      </c>
      <c r="U40" s="10">
        <f>T40-T39</f>
        <v>-190.94999999999982</v>
      </c>
      <c r="V40" s="90"/>
      <c r="W40" s="88"/>
      <c r="X40" s="89"/>
    </row>
    <row r="41" spans="1:24" ht="15.75" customHeight="1" x14ac:dyDescent="0.15">
      <c r="A41" s="16" t="s">
        <v>107</v>
      </c>
      <c r="B41" s="16"/>
      <c r="C41" s="16"/>
      <c r="D41" s="16"/>
      <c r="E41" s="15"/>
      <c r="F41" s="15"/>
      <c r="G41" s="15"/>
      <c r="H41" s="15"/>
      <c r="I41" s="15"/>
      <c r="J41" s="16">
        <v>350</v>
      </c>
      <c r="K41" s="16">
        <v>60</v>
      </c>
      <c r="L41" s="15"/>
      <c r="M41" s="15"/>
      <c r="N41" s="15"/>
      <c r="O41" s="15"/>
      <c r="P41" s="15"/>
      <c r="Q41" s="15"/>
      <c r="R41" s="15"/>
      <c r="S41" s="15"/>
      <c r="T41" s="16">
        <v>2700</v>
      </c>
      <c r="U41" s="8">
        <f>T42/T41</f>
        <v>0.79055555555555557</v>
      </c>
      <c r="V41" s="5"/>
      <c r="W41" s="5"/>
      <c r="X41" s="6"/>
    </row>
    <row r="42" spans="1:24" ht="15.75" customHeight="1" x14ac:dyDescent="0.15">
      <c r="A42" s="10"/>
      <c r="B42" s="10">
        <f t="shared" ref="B42:S42" si="19">B$2*B41</f>
        <v>0</v>
      </c>
      <c r="C42" s="10">
        <f t="shared" si="19"/>
        <v>0</v>
      </c>
      <c r="D42" s="10">
        <f t="shared" si="19"/>
        <v>0</v>
      </c>
      <c r="E42" s="10">
        <f t="shared" si="19"/>
        <v>0</v>
      </c>
      <c r="F42" s="10">
        <f t="shared" si="19"/>
        <v>0</v>
      </c>
      <c r="G42" s="10">
        <f t="shared" si="19"/>
        <v>0</v>
      </c>
      <c r="H42" s="10">
        <f t="shared" si="19"/>
        <v>0</v>
      </c>
      <c r="I42" s="10">
        <f t="shared" si="19"/>
        <v>0</v>
      </c>
      <c r="J42" s="10">
        <f t="shared" si="19"/>
        <v>934.5</v>
      </c>
      <c r="K42" s="10">
        <f t="shared" si="19"/>
        <v>1200</v>
      </c>
      <c r="L42" s="10">
        <f t="shared" si="19"/>
        <v>0</v>
      </c>
      <c r="M42" s="10">
        <f t="shared" si="19"/>
        <v>0</v>
      </c>
      <c r="N42" s="10">
        <f t="shared" si="19"/>
        <v>0</v>
      </c>
      <c r="O42" s="10">
        <f t="shared" si="19"/>
        <v>0</v>
      </c>
      <c r="P42" s="10">
        <f t="shared" si="19"/>
        <v>0</v>
      </c>
      <c r="Q42" s="10">
        <f t="shared" si="19"/>
        <v>0</v>
      </c>
      <c r="R42" s="10">
        <f t="shared" si="19"/>
        <v>0</v>
      </c>
      <c r="S42" s="10">
        <f t="shared" si="19"/>
        <v>0</v>
      </c>
      <c r="T42" s="10">
        <f>SUM(B42:S42)</f>
        <v>2134.5</v>
      </c>
      <c r="U42" s="10">
        <f>T42-T41</f>
        <v>-565.5</v>
      </c>
      <c r="V42" s="5"/>
      <c r="W42" s="5"/>
      <c r="X42" s="6"/>
    </row>
    <row r="43" spans="1:24" ht="15.75" customHeight="1" x14ac:dyDescent="0.15">
      <c r="A43" s="16" t="s">
        <v>108</v>
      </c>
      <c r="B43" s="16"/>
      <c r="C43" s="16">
        <v>35</v>
      </c>
      <c r="D43" s="16">
        <v>20</v>
      </c>
      <c r="E43" s="15"/>
      <c r="F43" s="15"/>
      <c r="G43" s="15"/>
      <c r="H43" s="15"/>
      <c r="I43" s="15"/>
      <c r="J43" s="15"/>
      <c r="K43" s="15"/>
      <c r="L43" s="15"/>
      <c r="M43" s="15"/>
      <c r="N43" s="15"/>
      <c r="O43" s="15"/>
      <c r="P43" s="15"/>
      <c r="Q43" s="15"/>
      <c r="R43" s="16">
        <v>7</v>
      </c>
      <c r="S43" s="15"/>
      <c r="T43" s="16">
        <v>2700</v>
      </c>
      <c r="U43" s="8">
        <f>T44/T43</f>
        <v>0.82777777777777772</v>
      </c>
      <c r="V43" s="3" t="s">
        <v>109</v>
      </c>
      <c r="W43" s="5"/>
      <c r="X43" s="6"/>
    </row>
    <row r="44" spans="1:24" ht="15.75" customHeight="1" x14ac:dyDescent="0.15">
      <c r="A44" s="10"/>
      <c r="B44" s="10">
        <f t="shared" ref="B44:S44" si="20">B$2*B43</f>
        <v>0</v>
      </c>
      <c r="C44" s="10">
        <f t="shared" si="20"/>
        <v>875</v>
      </c>
      <c r="D44" s="10">
        <f t="shared" si="20"/>
        <v>800</v>
      </c>
      <c r="E44" s="10">
        <f t="shared" si="20"/>
        <v>0</v>
      </c>
      <c r="F44" s="10">
        <f t="shared" si="20"/>
        <v>0</v>
      </c>
      <c r="G44" s="10">
        <f t="shared" si="20"/>
        <v>0</v>
      </c>
      <c r="H44" s="10">
        <f t="shared" si="20"/>
        <v>0</v>
      </c>
      <c r="I44" s="10">
        <f t="shared" si="20"/>
        <v>0</v>
      </c>
      <c r="J44" s="10">
        <f t="shared" si="20"/>
        <v>0</v>
      </c>
      <c r="K44" s="10">
        <f t="shared" si="20"/>
        <v>0</v>
      </c>
      <c r="L44" s="10">
        <f t="shared" si="20"/>
        <v>0</v>
      </c>
      <c r="M44" s="10">
        <f t="shared" si="20"/>
        <v>0</v>
      </c>
      <c r="N44" s="10">
        <f t="shared" si="20"/>
        <v>0</v>
      </c>
      <c r="O44" s="10">
        <f t="shared" si="20"/>
        <v>0</v>
      </c>
      <c r="P44" s="10">
        <f t="shared" si="20"/>
        <v>0</v>
      </c>
      <c r="Q44" s="10">
        <f t="shared" si="20"/>
        <v>0</v>
      </c>
      <c r="R44" s="10">
        <f t="shared" si="20"/>
        <v>560</v>
      </c>
      <c r="S44" s="10">
        <f t="shared" si="20"/>
        <v>0</v>
      </c>
      <c r="T44" s="10">
        <f>SUM(B44:S44)</f>
        <v>2235</v>
      </c>
      <c r="U44" s="10">
        <f>T44-T43</f>
        <v>-465</v>
      </c>
      <c r="V44" s="5"/>
      <c r="W44" s="5"/>
      <c r="X44" s="6"/>
    </row>
    <row r="45" spans="1:24" ht="15.75" customHeight="1" x14ac:dyDescent="0.15">
      <c r="A45" s="16" t="s">
        <v>110</v>
      </c>
      <c r="B45" s="16">
        <v>40</v>
      </c>
      <c r="C45" s="16">
        <v>15</v>
      </c>
      <c r="D45" s="16">
        <v>20</v>
      </c>
      <c r="E45" s="15"/>
      <c r="F45" s="15"/>
      <c r="G45" s="15"/>
      <c r="H45" s="15"/>
      <c r="I45" s="15"/>
      <c r="J45" s="15"/>
      <c r="K45" s="15"/>
      <c r="L45" s="15"/>
      <c r="M45" s="15"/>
      <c r="N45" s="15"/>
      <c r="O45" s="15"/>
      <c r="P45" s="16"/>
      <c r="Q45" s="15"/>
      <c r="R45" s="15"/>
      <c r="S45" s="15"/>
      <c r="T45" s="16">
        <v>2700</v>
      </c>
      <c r="U45" s="8">
        <f>T46/T45</f>
        <v>0.95370370370370372</v>
      </c>
      <c r="V45" s="41"/>
      <c r="W45" s="39"/>
      <c r="X45" s="39"/>
    </row>
    <row r="46" spans="1:24" ht="15.75" customHeight="1" x14ac:dyDescent="0.15">
      <c r="A46" s="10"/>
      <c r="B46" s="10">
        <f t="shared" ref="B46:S46" si="21">B$2*B45</f>
        <v>1400</v>
      </c>
      <c r="C46" s="10">
        <f t="shared" si="21"/>
        <v>375</v>
      </c>
      <c r="D46" s="10">
        <f t="shared" si="21"/>
        <v>800</v>
      </c>
      <c r="E46" s="10">
        <f t="shared" si="21"/>
        <v>0</v>
      </c>
      <c r="F46" s="10">
        <f t="shared" si="21"/>
        <v>0</v>
      </c>
      <c r="G46" s="10">
        <f t="shared" si="21"/>
        <v>0</v>
      </c>
      <c r="H46" s="10">
        <f t="shared" si="21"/>
        <v>0</v>
      </c>
      <c r="I46" s="10">
        <f t="shared" si="21"/>
        <v>0</v>
      </c>
      <c r="J46" s="10">
        <f t="shared" si="21"/>
        <v>0</v>
      </c>
      <c r="K46" s="10">
        <f t="shared" si="21"/>
        <v>0</v>
      </c>
      <c r="L46" s="10">
        <f t="shared" si="21"/>
        <v>0</v>
      </c>
      <c r="M46" s="10">
        <f t="shared" si="21"/>
        <v>0</v>
      </c>
      <c r="N46" s="10">
        <f t="shared" si="21"/>
        <v>0</v>
      </c>
      <c r="O46" s="10">
        <f t="shared" si="21"/>
        <v>0</v>
      </c>
      <c r="P46" s="10">
        <f t="shared" si="21"/>
        <v>0</v>
      </c>
      <c r="Q46" s="10">
        <f t="shared" si="21"/>
        <v>0</v>
      </c>
      <c r="R46" s="10">
        <f t="shared" si="21"/>
        <v>0</v>
      </c>
      <c r="S46" s="10">
        <f t="shared" si="21"/>
        <v>0</v>
      </c>
      <c r="T46" s="10">
        <f>SUM(B46:S46)</f>
        <v>2575</v>
      </c>
      <c r="U46" s="10">
        <f>T46-T45</f>
        <v>-125</v>
      </c>
      <c r="V46" s="41"/>
      <c r="W46" s="39"/>
      <c r="X46" s="39"/>
    </row>
    <row r="47" spans="1:24" ht="15.75" customHeight="1" x14ac:dyDescent="0.15">
      <c r="A47" s="16" t="s">
        <v>111</v>
      </c>
      <c r="B47" s="16">
        <v>40</v>
      </c>
      <c r="C47" s="15"/>
      <c r="D47" s="15"/>
      <c r="E47" s="15"/>
      <c r="F47" s="15"/>
      <c r="G47" s="15"/>
      <c r="H47" s="15"/>
      <c r="I47" s="15"/>
      <c r="J47" s="15"/>
      <c r="K47" s="16">
        <v>40</v>
      </c>
      <c r="L47" s="15"/>
      <c r="M47" s="15"/>
      <c r="N47" s="15"/>
      <c r="O47" s="15"/>
      <c r="P47" s="15"/>
      <c r="Q47" s="15"/>
      <c r="R47" s="15"/>
      <c r="S47" s="15"/>
      <c r="T47" s="16">
        <v>2800</v>
      </c>
      <c r="U47" s="17">
        <f>T48/T47</f>
        <v>0.7857142857142857</v>
      </c>
      <c r="V47" s="5"/>
      <c r="W47" s="5"/>
      <c r="X47" s="6"/>
    </row>
    <row r="48" spans="1:24" ht="13" x14ac:dyDescent="0.15">
      <c r="A48" s="10"/>
      <c r="B48" s="10">
        <f t="shared" ref="B48:S48" si="22">B$2*B47</f>
        <v>1400</v>
      </c>
      <c r="C48" s="10">
        <f t="shared" si="22"/>
        <v>0</v>
      </c>
      <c r="D48" s="10">
        <f t="shared" si="22"/>
        <v>0</v>
      </c>
      <c r="E48" s="10">
        <f t="shared" si="22"/>
        <v>0</v>
      </c>
      <c r="F48" s="10">
        <f t="shared" si="22"/>
        <v>0</v>
      </c>
      <c r="G48" s="10">
        <f t="shared" si="22"/>
        <v>0</v>
      </c>
      <c r="H48" s="10">
        <f t="shared" si="22"/>
        <v>0</v>
      </c>
      <c r="I48" s="10">
        <f t="shared" si="22"/>
        <v>0</v>
      </c>
      <c r="J48" s="10">
        <f t="shared" si="22"/>
        <v>0</v>
      </c>
      <c r="K48" s="10">
        <f t="shared" si="22"/>
        <v>800</v>
      </c>
      <c r="L48" s="10">
        <f t="shared" si="22"/>
        <v>0</v>
      </c>
      <c r="M48" s="10">
        <f t="shared" si="22"/>
        <v>0</v>
      </c>
      <c r="N48" s="10">
        <f t="shared" si="22"/>
        <v>0</v>
      </c>
      <c r="O48" s="10">
        <f t="shared" si="22"/>
        <v>0</v>
      </c>
      <c r="P48" s="10">
        <f t="shared" si="22"/>
        <v>0</v>
      </c>
      <c r="Q48" s="10">
        <f t="shared" si="22"/>
        <v>0</v>
      </c>
      <c r="R48" s="10">
        <f t="shared" si="22"/>
        <v>0</v>
      </c>
      <c r="S48" s="10">
        <f t="shared" si="22"/>
        <v>0</v>
      </c>
      <c r="T48" s="10">
        <f>SUM(B48:S48)</f>
        <v>2200</v>
      </c>
      <c r="U48" s="10">
        <f>T48-T47</f>
        <v>-600</v>
      </c>
      <c r="V48" s="5"/>
      <c r="W48" s="5"/>
      <c r="X48" s="6"/>
    </row>
    <row r="49" spans="1:24" ht="13" x14ac:dyDescent="0.15">
      <c r="A49" s="16" t="s">
        <v>112</v>
      </c>
      <c r="B49" s="16">
        <v>60</v>
      </c>
      <c r="C49" s="15"/>
      <c r="D49" s="15"/>
      <c r="E49" s="16">
        <v>18</v>
      </c>
      <c r="F49" s="15"/>
      <c r="G49" s="15"/>
      <c r="H49" s="15"/>
      <c r="I49" s="15"/>
      <c r="J49" s="15"/>
      <c r="K49" s="15"/>
      <c r="L49" s="15"/>
      <c r="M49" s="15"/>
      <c r="N49" s="15"/>
      <c r="O49" s="15"/>
      <c r="P49" s="15"/>
      <c r="Q49" s="15"/>
      <c r="R49" s="15"/>
      <c r="S49" s="15"/>
      <c r="T49" s="16">
        <v>2800</v>
      </c>
      <c r="U49" s="17">
        <f>T50/T49</f>
        <v>0.78214285714285714</v>
      </c>
      <c r="V49" s="5"/>
      <c r="W49" s="5"/>
      <c r="X49" s="6"/>
    </row>
    <row r="50" spans="1:24" ht="13" x14ac:dyDescent="0.15">
      <c r="A50" s="10"/>
      <c r="B50" s="10">
        <f t="shared" ref="B50:S50" si="23">B$2*B49</f>
        <v>2100</v>
      </c>
      <c r="C50" s="10">
        <f t="shared" si="23"/>
        <v>0</v>
      </c>
      <c r="D50" s="10">
        <f t="shared" si="23"/>
        <v>0</v>
      </c>
      <c r="E50" s="10">
        <f t="shared" si="23"/>
        <v>90</v>
      </c>
      <c r="F50" s="10">
        <f t="shared" si="23"/>
        <v>0</v>
      </c>
      <c r="G50" s="10">
        <f t="shared" si="23"/>
        <v>0</v>
      </c>
      <c r="H50" s="10">
        <f t="shared" si="23"/>
        <v>0</v>
      </c>
      <c r="I50" s="10">
        <f t="shared" si="23"/>
        <v>0</v>
      </c>
      <c r="J50" s="10">
        <f t="shared" si="23"/>
        <v>0</v>
      </c>
      <c r="K50" s="10">
        <f t="shared" si="23"/>
        <v>0</v>
      </c>
      <c r="L50" s="10">
        <f t="shared" si="23"/>
        <v>0</v>
      </c>
      <c r="M50" s="10">
        <f t="shared" si="23"/>
        <v>0</v>
      </c>
      <c r="N50" s="10">
        <f t="shared" si="23"/>
        <v>0</v>
      </c>
      <c r="O50" s="10">
        <f t="shared" si="23"/>
        <v>0</v>
      </c>
      <c r="P50" s="10">
        <f t="shared" si="23"/>
        <v>0</v>
      </c>
      <c r="Q50" s="10">
        <f t="shared" si="23"/>
        <v>0</v>
      </c>
      <c r="R50" s="10">
        <f t="shared" si="23"/>
        <v>0</v>
      </c>
      <c r="S50" s="10">
        <f t="shared" si="23"/>
        <v>0</v>
      </c>
      <c r="T50" s="10">
        <f>SUM(B50:S50)</f>
        <v>2190</v>
      </c>
      <c r="U50" s="10">
        <f>T50-T49</f>
        <v>-610</v>
      </c>
      <c r="V50" s="5"/>
      <c r="W50" s="5"/>
      <c r="X50" s="6"/>
    </row>
    <row r="51" spans="1:24" ht="13" x14ac:dyDescent="0.15">
      <c r="A51" s="16" t="s">
        <v>113</v>
      </c>
      <c r="B51" s="16">
        <v>50</v>
      </c>
      <c r="C51" s="15"/>
      <c r="D51" s="15"/>
      <c r="E51" s="16">
        <v>12</v>
      </c>
      <c r="F51" s="15"/>
      <c r="G51" s="15"/>
      <c r="H51" s="16">
        <v>20</v>
      </c>
      <c r="I51" s="15"/>
      <c r="J51" s="15"/>
      <c r="K51" s="15"/>
      <c r="L51" s="15"/>
      <c r="M51" s="15"/>
      <c r="N51" s="15"/>
      <c r="O51" s="15"/>
      <c r="P51" s="15"/>
      <c r="Q51" s="15"/>
      <c r="R51" s="15"/>
      <c r="S51" s="15"/>
      <c r="T51" s="16">
        <v>2800</v>
      </c>
      <c r="U51" s="17">
        <f>T52/T51</f>
        <v>0.83692857142857147</v>
      </c>
      <c r="V51" s="5"/>
      <c r="W51" s="5"/>
      <c r="X51" s="6"/>
    </row>
    <row r="52" spans="1:24" ht="13" x14ac:dyDescent="0.15">
      <c r="A52" s="10"/>
      <c r="B52" s="10">
        <f t="shared" ref="B52:S52" si="24">B$2*B51</f>
        <v>1750</v>
      </c>
      <c r="C52" s="10">
        <f t="shared" si="24"/>
        <v>0</v>
      </c>
      <c r="D52" s="10">
        <f t="shared" si="24"/>
        <v>0</v>
      </c>
      <c r="E52" s="10">
        <f t="shared" si="24"/>
        <v>60</v>
      </c>
      <c r="F52" s="10">
        <f t="shared" si="24"/>
        <v>0</v>
      </c>
      <c r="G52" s="10">
        <f t="shared" si="24"/>
        <v>0</v>
      </c>
      <c r="H52" s="10">
        <f t="shared" si="24"/>
        <v>533.40000000000009</v>
      </c>
      <c r="I52" s="10">
        <f t="shared" si="24"/>
        <v>0</v>
      </c>
      <c r="J52" s="10">
        <f t="shared" si="24"/>
        <v>0</v>
      </c>
      <c r="K52" s="10">
        <f t="shared" si="24"/>
        <v>0</v>
      </c>
      <c r="L52" s="10">
        <f t="shared" si="24"/>
        <v>0</v>
      </c>
      <c r="M52" s="10">
        <f t="shared" si="24"/>
        <v>0</v>
      </c>
      <c r="N52" s="10">
        <f t="shared" si="24"/>
        <v>0</v>
      </c>
      <c r="O52" s="10">
        <f t="shared" si="24"/>
        <v>0</v>
      </c>
      <c r="P52" s="10">
        <f t="shared" si="24"/>
        <v>0</v>
      </c>
      <c r="Q52" s="10">
        <f t="shared" si="24"/>
        <v>0</v>
      </c>
      <c r="R52" s="10">
        <f t="shared" si="24"/>
        <v>0</v>
      </c>
      <c r="S52" s="10">
        <f t="shared" si="24"/>
        <v>0</v>
      </c>
      <c r="T52" s="10">
        <f>SUM(B52:S52)</f>
        <v>2343.4</v>
      </c>
      <c r="U52" s="10">
        <f>T52-T51</f>
        <v>-456.59999999999991</v>
      </c>
      <c r="V52" s="5"/>
      <c r="W52" s="5"/>
      <c r="X52" s="6"/>
    </row>
    <row r="53" spans="1:24" ht="13" x14ac:dyDescent="0.15">
      <c r="A53" s="16" t="s">
        <v>114</v>
      </c>
      <c r="B53" s="16">
        <v>50</v>
      </c>
      <c r="C53" s="15"/>
      <c r="D53" s="15"/>
      <c r="E53" s="16">
        <v>10</v>
      </c>
      <c r="F53" s="15"/>
      <c r="G53" s="15"/>
      <c r="H53" s="15"/>
      <c r="I53" s="15"/>
      <c r="J53" s="16">
        <v>325</v>
      </c>
      <c r="K53" s="15"/>
      <c r="L53" s="15"/>
      <c r="M53" s="15"/>
      <c r="N53" s="15"/>
      <c r="O53" s="15"/>
      <c r="P53" s="15"/>
      <c r="Q53" s="15"/>
      <c r="R53" s="15"/>
      <c r="S53" s="15"/>
      <c r="T53" s="16">
        <v>2900</v>
      </c>
      <c r="U53" s="17">
        <f>T54/T53</f>
        <v>0.91991379310344823</v>
      </c>
      <c r="V53" s="5"/>
      <c r="W53" s="5"/>
      <c r="X53" s="6"/>
    </row>
    <row r="54" spans="1:24" ht="13" x14ac:dyDescent="0.15">
      <c r="A54" s="10"/>
      <c r="B54" s="10">
        <f t="shared" ref="B54:S54" si="25">B$2*B53</f>
        <v>1750</v>
      </c>
      <c r="C54" s="10">
        <f t="shared" si="25"/>
        <v>0</v>
      </c>
      <c r="D54" s="10">
        <f t="shared" si="25"/>
        <v>0</v>
      </c>
      <c r="E54" s="10">
        <f t="shared" si="25"/>
        <v>50</v>
      </c>
      <c r="F54" s="10">
        <f t="shared" si="25"/>
        <v>0</v>
      </c>
      <c r="G54" s="10">
        <f t="shared" si="25"/>
        <v>0</v>
      </c>
      <c r="H54" s="10">
        <f t="shared" si="25"/>
        <v>0</v>
      </c>
      <c r="I54" s="10">
        <f t="shared" si="25"/>
        <v>0</v>
      </c>
      <c r="J54" s="10">
        <f t="shared" si="25"/>
        <v>867.75</v>
      </c>
      <c r="K54" s="10">
        <f t="shared" si="25"/>
        <v>0</v>
      </c>
      <c r="L54" s="10">
        <f t="shared" si="25"/>
        <v>0</v>
      </c>
      <c r="M54" s="10">
        <f t="shared" si="25"/>
        <v>0</v>
      </c>
      <c r="N54" s="10">
        <f t="shared" si="25"/>
        <v>0</v>
      </c>
      <c r="O54" s="10">
        <f t="shared" si="25"/>
        <v>0</v>
      </c>
      <c r="P54" s="10">
        <f t="shared" si="25"/>
        <v>0</v>
      </c>
      <c r="Q54" s="10">
        <f t="shared" si="25"/>
        <v>0</v>
      </c>
      <c r="R54" s="10">
        <f t="shared" si="25"/>
        <v>0</v>
      </c>
      <c r="S54" s="10">
        <f t="shared" si="25"/>
        <v>0</v>
      </c>
      <c r="T54" s="10">
        <f>SUM(B54:S54)</f>
        <v>2667.75</v>
      </c>
      <c r="U54" s="10">
        <f>T54-T53</f>
        <v>-232.25</v>
      </c>
      <c r="V54" s="5"/>
      <c r="W54" s="5"/>
      <c r="X54" s="6"/>
    </row>
    <row r="55" spans="1:24" ht="13" x14ac:dyDescent="0.15">
      <c r="A55" s="16" t="s">
        <v>115</v>
      </c>
      <c r="B55" s="15"/>
      <c r="C55" s="15"/>
      <c r="D55" s="15"/>
      <c r="E55" s="15"/>
      <c r="F55" s="15"/>
      <c r="G55" s="15"/>
      <c r="H55" s="15"/>
      <c r="I55" s="15"/>
      <c r="J55" s="16">
        <v>450</v>
      </c>
      <c r="K55" s="15"/>
      <c r="L55" s="16">
        <v>60</v>
      </c>
      <c r="M55" s="15"/>
      <c r="N55" s="15"/>
      <c r="O55" s="15"/>
      <c r="P55" s="15"/>
      <c r="Q55" s="15"/>
      <c r="R55" s="16">
        <v>5</v>
      </c>
      <c r="S55" s="15"/>
      <c r="T55" s="16">
        <v>2900</v>
      </c>
      <c r="U55" s="17">
        <f>T56/T55</f>
        <v>0.92465517241379314</v>
      </c>
      <c r="V55" s="3" t="s">
        <v>116</v>
      </c>
      <c r="W55" s="5"/>
      <c r="X55" s="6"/>
    </row>
    <row r="56" spans="1:24" ht="13" x14ac:dyDescent="0.15">
      <c r="A56" s="10"/>
      <c r="B56" s="10">
        <f t="shared" ref="B56:S56" si="26">B$2*B55</f>
        <v>0</v>
      </c>
      <c r="C56" s="10">
        <f t="shared" si="26"/>
        <v>0</v>
      </c>
      <c r="D56" s="10">
        <f t="shared" si="26"/>
        <v>0</v>
      </c>
      <c r="E56" s="10">
        <f t="shared" si="26"/>
        <v>0</v>
      </c>
      <c r="F56" s="10">
        <f t="shared" si="26"/>
        <v>0</v>
      </c>
      <c r="G56" s="10">
        <f t="shared" si="26"/>
        <v>0</v>
      </c>
      <c r="H56" s="10">
        <f t="shared" si="26"/>
        <v>0</v>
      </c>
      <c r="I56" s="10">
        <f t="shared" si="26"/>
        <v>0</v>
      </c>
      <c r="J56" s="10">
        <f t="shared" si="26"/>
        <v>1201.5</v>
      </c>
      <c r="K56" s="10">
        <f t="shared" si="26"/>
        <v>0</v>
      </c>
      <c r="L56" s="10">
        <f t="shared" si="26"/>
        <v>1080</v>
      </c>
      <c r="M56" s="10">
        <f t="shared" si="26"/>
        <v>0</v>
      </c>
      <c r="N56" s="10">
        <f t="shared" si="26"/>
        <v>0</v>
      </c>
      <c r="O56" s="10">
        <f t="shared" si="26"/>
        <v>0</v>
      </c>
      <c r="P56" s="10">
        <f t="shared" si="26"/>
        <v>0</v>
      </c>
      <c r="Q56" s="10">
        <f t="shared" si="26"/>
        <v>0</v>
      </c>
      <c r="R56" s="10">
        <f t="shared" si="26"/>
        <v>400</v>
      </c>
      <c r="S56" s="10">
        <f t="shared" si="26"/>
        <v>0</v>
      </c>
      <c r="T56" s="10">
        <f>SUM(B56:S56)</f>
        <v>2681.5</v>
      </c>
      <c r="U56" s="10">
        <f>T56-T55</f>
        <v>-218.5</v>
      </c>
      <c r="V56" s="5"/>
      <c r="W56" s="5"/>
      <c r="X56" s="6"/>
    </row>
    <row r="57" spans="1:24" ht="13" x14ac:dyDescent="0.15">
      <c r="A57" s="24" t="s">
        <v>117</v>
      </c>
      <c r="B57" s="26"/>
      <c r="C57" s="25">
        <v>40</v>
      </c>
      <c r="D57" s="25">
        <v>20</v>
      </c>
      <c r="E57" s="26"/>
      <c r="F57" s="26"/>
      <c r="G57" s="26"/>
      <c r="H57" s="26"/>
      <c r="I57" s="26"/>
      <c r="J57" s="26"/>
      <c r="K57" s="26"/>
      <c r="L57" s="26"/>
      <c r="M57" s="26"/>
      <c r="N57" s="26"/>
      <c r="O57" s="26"/>
      <c r="P57" s="26"/>
      <c r="Q57" s="26"/>
      <c r="R57" s="25">
        <v>7</v>
      </c>
      <c r="S57" s="26"/>
      <c r="T57" s="42">
        <v>2900</v>
      </c>
      <c r="U57" s="28">
        <f>T58/T57</f>
        <v>0.81379310344827582</v>
      </c>
      <c r="V57" s="3" t="s">
        <v>118</v>
      </c>
      <c r="W57" s="5"/>
      <c r="X57" s="6"/>
    </row>
    <row r="58" spans="1:24" ht="13" x14ac:dyDescent="0.15">
      <c r="A58" s="29"/>
      <c r="B58" s="31">
        <f t="shared" ref="B58:S58" si="27">B$2*B57</f>
        <v>0</v>
      </c>
      <c r="C58" s="31">
        <f t="shared" si="27"/>
        <v>1000</v>
      </c>
      <c r="D58" s="31">
        <f t="shared" si="27"/>
        <v>800</v>
      </c>
      <c r="E58" s="31">
        <f t="shared" si="27"/>
        <v>0</v>
      </c>
      <c r="F58" s="31">
        <f t="shared" si="27"/>
        <v>0</v>
      </c>
      <c r="G58" s="31">
        <f t="shared" si="27"/>
        <v>0</v>
      </c>
      <c r="H58" s="31">
        <f t="shared" si="27"/>
        <v>0</v>
      </c>
      <c r="I58" s="31">
        <f t="shared" si="27"/>
        <v>0</v>
      </c>
      <c r="J58" s="31">
        <f t="shared" si="27"/>
        <v>0</v>
      </c>
      <c r="K58" s="31">
        <f t="shared" si="27"/>
        <v>0</v>
      </c>
      <c r="L58" s="31">
        <f t="shared" si="27"/>
        <v>0</v>
      </c>
      <c r="M58" s="31">
        <f t="shared" si="27"/>
        <v>0</v>
      </c>
      <c r="N58" s="31">
        <f t="shared" si="27"/>
        <v>0</v>
      </c>
      <c r="O58" s="31">
        <f t="shared" si="27"/>
        <v>0</v>
      </c>
      <c r="P58" s="31">
        <f t="shared" si="27"/>
        <v>0</v>
      </c>
      <c r="Q58" s="31">
        <f t="shared" si="27"/>
        <v>0</v>
      </c>
      <c r="R58" s="31">
        <f t="shared" si="27"/>
        <v>560</v>
      </c>
      <c r="S58" s="31">
        <f t="shared" si="27"/>
        <v>0</v>
      </c>
      <c r="T58" s="32">
        <f>SUM(B58:S58)</f>
        <v>2360</v>
      </c>
      <c r="U58" s="33">
        <f>T58-T57</f>
        <v>-540</v>
      </c>
      <c r="V58" s="5"/>
      <c r="W58" s="5"/>
      <c r="X58" s="6"/>
    </row>
    <row r="59" spans="1:24" ht="13" x14ac:dyDescent="0.15">
      <c r="A59" s="24" t="s">
        <v>119</v>
      </c>
      <c r="B59" s="26"/>
      <c r="C59" s="26"/>
      <c r="D59" s="26"/>
      <c r="E59" s="26"/>
      <c r="F59" s="26"/>
      <c r="G59" s="26"/>
      <c r="H59" s="25">
        <v>10</v>
      </c>
      <c r="I59" s="26"/>
      <c r="J59" s="25">
        <v>450</v>
      </c>
      <c r="K59" s="26"/>
      <c r="L59" s="25">
        <v>40</v>
      </c>
      <c r="M59" s="25">
        <v>100</v>
      </c>
      <c r="N59" s="26"/>
      <c r="O59" s="26"/>
      <c r="P59" s="26"/>
      <c r="Q59" s="26"/>
      <c r="R59" s="26"/>
      <c r="S59" s="26"/>
      <c r="T59" s="42">
        <v>2900</v>
      </c>
      <c r="U59" s="28">
        <f>T60/T59</f>
        <v>0.85799999999999998</v>
      </c>
      <c r="V59" s="5"/>
      <c r="W59" s="5"/>
      <c r="X59" s="6"/>
    </row>
    <row r="60" spans="1:24" ht="13" x14ac:dyDescent="0.15">
      <c r="A60" s="29"/>
      <c r="B60" s="31">
        <f t="shared" ref="B60:S60" si="28">B$2*B59</f>
        <v>0</v>
      </c>
      <c r="C60" s="31">
        <f t="shared" si="28"/>
        <v>0</v>
      </c>
      <c r="D60" s="31">
        <f t="shared" si="28"/>
        <v>0</v>
      </c>
      <c r="E60" s="31">
        <f t="shared" si="28"/>
        <v>0</v>
      </c>
      <c r="F60" s="31">
        <f t="shared" si="28"/>
        <v>0</v>
      </c>
      <c r="G60" s="31">
        <f t="shared" si="28"/>
        <v>0</v>
      </c>
      <c r="H60" s="31">
        <f t="shared" si="28"/>
        <v>266.70000000000005</v>
      </c>
      <c r="I60" s="31">
        <f t="shared" si="28"/>
        <v>0</v>
      </c>
      <c r="J60" s="31">
        <f t="shared" si="28"/>
        <v>1201.5</v>
      </c>
      <c r="K60" s="31">
        <f t="shared" si="28"/>
        <v>0</v>
      </c>
      <c r="L60" s="31">
        <f t="shared" si="28"/>
        <v>720</v>
      </c>
      <c r="M60" s="31">
        <f t="shared" si="28"/>
        <v>300</v>
      </c>
      <c r="N60" s="31">
        <f t="shared" si="28"/>
        <v>0</v>
      </c>
      <c r="O60" s="31">
        <f t="shared" si="28"/>
        <v>0</v>
      </c>
      <c r="P60" s="31">
        <f t="shared" si="28"/>
        <v>0</v>
      </c>
      <c r="Q60" s="31">
        <f t="shared" si="28"/>
        <v>0</v>
      </c>
      <c r="R60" s="31">
        <f t="shared" si="28"/>
        <v>0</v>
      </c>
      <c r="S60" s="31">
        <f t="shared" si="28"/>
        <v>0</v>
      </c>
      <c r="T60" s="32">
        <f>SUM(B60:S60)</f>
        <v>2488.1999999999998</v>
      </c>
      <c r="U60" s="33">
        <f>T60-T59</f>
        <v>-411.80000000000018</v>
      </c>
      <c r="V60" s="5"/>
      <c r="W60" s="5"/>
      <c r="X60" s="6"/>
    </row>
    <row r="61" spans="1:24" ht="13" x14ac:dyDescent="0.15">
      <c r="A61" s="24" t="s">
        <v>120</v>
      </c>
      <c r="B61" s="25">
        <v>30</v>
      </c>
      <c r="C61" s="26"/>
      <c r="D61" s="25">
        <v>20</v>
      </c>
      <c r="E61" s="26"/>
      <c r="F61" s="25">
        <v>25</v>
      </c>
      <c r="G61" s="26"/>
      <c r="H61" s="26"/>
      <c r="I61" s="26"/>
      <c r="J61" s="26"/>
      <c r="K61" s="26"/>
      <c r="L61" s="26"/>
      <c r="M61" s="26"/>
      <c r="N61" s="26"/>
      <c r="O61" s="26"/>
      <c r="P61" s="26"/>
      <c r="Q61" s="26"/>
      <c r="R61" s="26"/>
      <c r="S61" s="26"/>
      <c r="T61" s="42">
        <v>2900</v>
      </c>
      <c r="U61" s="28">
        <f>T62/T61</f>
        <v>0.96120689655172409</v>
      </c>
      <c r="V61" s="5"/>
      <c r="W61" s="5"/>
      <c r="X61" s="6"/>
    </row>
    <row r="62" spans="1:24" ht="13" x14ac:dyDescent="0.15">
      <c r="A62" s="29"/>
      <c r="B62" s="31">
        <f t="shared" ref="B62:S62" si="29">B$2*B61</f>
        <v>1050</v>
      </c>
      <c r="C62" s="31">
        <f t="shared" si="29"/>
        <v>0</v>
      </c>
      <c r="D62" s="31">
        <f t="shared" si="29"/>
        <v>800</v>
      </c>
      <c r="E62" s="31">
        <f t="shared" si="29"/>
        <v>0</v>
      </c>
      <c r="F62" s="31">
        <f t="shared" si="29"/>
        <v>937.5</v>
      </c>
      <c r="G62" s="31">
        <f t="shared" si="29"/>
        <v>0</v>
      </c>
      <c r="H62" s="31">
        <f t="shared" si="29"/>
        <v>0</v>
      </c>
      <c r="I62" s="31">
        <f t="shared" si="29"/>
        <v>0</v>
      </c>
      <c r="J62" s="31">
        <f t="shared" si="29"/>
        <v>0</v>
      </c>
      <c r="K62" s="31">
        <f t="shared" si="29"/>
        <v>0</v>
      </c>
      <c r="L62" s="31">
        <f t="shared" si="29"/>
        <v>0</v>
      </c>
      <c r="M62" s="31">
        <f t="shared" si="29"/>
        <v>0</v>
      </c>
      <c r="N62" s="31">
        <f t="shared" si="29"/>
        <v>0</v>
      </c>
      <c r="O62" s="31">
        <f t="shared" si="29"/>
        <v>0</v>
      </c>
      <c r="P62" s="31">
        <f t="shared" si="29"/>
        <v>0</v>
      </c>
      <c r="Q62" s="31">
        <f t="shared" si="29"/>
        <v>0</v>
      </c>
      <c r="R62" s="31">
        <f t="shared" si="29"/>
        <v>0</v>
      </c>
      <c r="S62" s="31">
        <f t="shared" si="29"/>
        <v>0</v>
      </c>
      <c r="T62" s="32">
        <f>SUM(B62:S62)</f>
        <v>2787.5</v>
      </c>
      <c r="U62" s="32">
        <f>T62-T61</f>
        <v>-112.5</v>
      </c>
      <c r="V62" s="5"/>
      <c r="W62" s="5"/>
      <c r="X62" s="6"/>
    </row>
    <row r="63" spans="1:24" ht="13" x14ac:dyDescent="0.15">
      <c r="A63" s="24" t="s">
        <v>121</v>
      </c>
      <c r="B63" s="25">
        <v>30</v>
      </c>
      <c r="C63" s="26"/>
      <c r="D63" s="25">
        <v>20</v>
      </c>
      <c r="E63" s="26"/>
      <c r="F63" s="26"/>
      <c r="G63" s="26"/>
      <c r="H63" s="26"/>
      <c r="I63" s="26"/>
      <c r="J63" s="26"/>
      <c r="K63" s="26"/>
      <c r="L63" s="25">
        <v>30</v>
      </c>
      <c r="M63" s="26"/>
      <c r="N63" s="26"/>
      <c r="O63" s="26"/>
      <c r="P63" s="26"/>
      <c r="Q63" s="26"/>
      <c r="R63" s="26"/>
      <c r="S63" s="26"/>
      <c r="T63" s="42">
        <v>2900</v>
      </c>
      <c r="U63" s="28">
        <f>T64/T63</f>
        <v>0.82413793103448274</v>
      </c>
      <c r="V63" s="5"/>
      <c r="W63" s="5"/>
      <c r="X63" s="6"/>
    </row>
    <row r="64" spans="1:24" ht="13" x14ac:dyDescent="0.15">
      <c r="A64" s="29"/>
      <c r="B64" s="31">
        <f t="shared" ref="B64:S64" si="30">B$2*B63</f>
        <v>1050</v>
      </c>
      <c r="C64" s="31">
        <f t="shared" si="30"/>
        <v>0</v>
      </c>
      <c r="D64" s="31">
        <f t="shared" si="30"/>
        <v>800</v>
      </c>
      <c r="E64" s="31">
        <f t="shared" si="30"/>
        <v>0</v>
      </c>
      <c r="F64" s="31">
        <f t="shared" si="30"/>
        <v>0</v>
      </c>
      <c r="G64" s="31">
        <f t="shared" si="30"/>
        <v>0</v>
      </c>
      <c r="H64" s="31">
        <f t="shared" si="30"/>
        <v>0</v>
      </c>
      <c r="I64" s="31">
        <f t="shared" si="30"/>
        <v>0</v>
      </c>
      <c r="J64" s="31">
        <f t="shared" si="30"/>
        <v>0</v>
      </c>
      <c r="K64" s="31">
        <f t="shared" si="30"/>
        <v>0</v>
      </c>
      <c r="L64" s="31">
        <f t="shared" si="30"/>
        <v>540</v>
      </c>
      <c r="M64" s="31">
        <f t="shared" si="30"/>
        <v>0</v>
      </c>
      <c r="N64" s="31">
        <f t="shared" si="30"/>
        <v>0</v>
      </c>
      <c r="O64" s="31">
        <f t="shared" si="30"/>
        <v>0</v>
      </c>
      <c r="P64" s="31">
        <f t="shared" si="30"/>
        <v>0</v>
      </c>
      <c r="Q64" s="31">
        <f t="shared" si="30"/>
        <v>0</v>
      </c>
      <c r="R64" s="31">
        <f t="shared" si="30"/>
        <v>0</v>
      </c>
      <c r="S64" s="31">
        <f t="shared" si="30"/>
        <v>0</v>
      </c>
      <c r="T64" s="32">
        <f>SUM(B64:S64)</f>
        <v>2390</v>
      </c>
      <c r="U64" s="33">
        <f>T64-T63</f>
        <v>-510</v>
      </c>
      <c r="V64" s="5"/>
      <c r="W64" s="5"/>
      <c r="X64" s="6"/>
    </row>
    <row r="65" spans="1:24" ht="13" x14ac:dyDescent="0.15">
      <c r="A65" s="24" t="s">
        <v>122</v>
      </c>
      <c r="B65" s="25">
        <v>40</v>
      </c>
      <c r="C65" s="26"/>
      <c r="D65" s="25">
        <v>20</v>
      </c>
      <c r="E65" s="26"/>
      <c r="F65" s="26"/>
      <c r="G65" s="26"/>
      <c r="H65" s="25">
        <v>20</v>
      </c>
      <c r="I65" s="26"/>
      <c r="J65" s="26"/>
      <c r="K65" s="26"/>
      <c r="L65" s="26"/>
      <c r="M65" s="26"/>
      <c r="N65" s="26"/>
      <c r="O65" s="26"/>
      <c r="P65" s="26"/>
      <c r="Q65" s="26"/>
      <c r="R65" s="26"/>
      <c r="S65" s="26"/>
      <c r="T65" s="42">
        <v>2900</v>
      </c>
      <c r="U65" s="28">
        <f>T66/T65</f>
        <v>0.94255172413793109</v>
      </c>
      <c r="V65" s="5"/>
      <c r="W65" s="5"/>
      <c r="X65" s="6"/>
    </row>
    <row r="66" spans="1:24" ht="13" x14ac:dyDescent="0.15">
      <c r="A66" s="29"/>
      <c r="B66" s="31">
        <f t="shared" ref="B66:S66" si="31">B$2*B65</f>
        <v>1400</v>
      </c>
      <c r="C66" s="31">
        <f t="shared" si="31"/>
        <v>0</v>
      </c>
      <c r="D66" s="31">
        <f t="shared" si="31"/>
        <v>800</v>
      </c>
      <c r="E66" s="31">
        <f t="shared" si="31"/>
        <v>0</v>
      </c>
      <c r="F66" s="31">
        <f t="shared" si="31"/>
        <v>0</v>
      </c>
      <c r="G66" s="31">
        <f t="shared" si="31"/>
        <v>0</v>
      </c>
      <c r="H66" s="31">
        <f t="shared" si="31"/>
        <v>533.40000000000009</v>
      </c>
      <c r="I66" s="31">
        <f t="shared" si="31"/>
        <v>0</v>
      </c>
      <c r="J66" s="31">
        <f t="shared" si="31"/>
        <v>0</v>
      </c>
      <c r="K66" s="31">
        <f t="shared" si="31"/>
        <v>0</v>
      </c>
      <c r="L66" s="31">
        <f t="shared" si="31"/>
        <v>0</v>
      </c>
      <c r="M66" s="31">
        <f t="shared" si="31"/>
        <v>0</v>
      </c>
      <c r="N66" s="31">
        <f t="shared" si="31"/>
        <v>0</v>
      </c>
      <c r="O66" s="31">
        <f t="shared" si="31"/>
        <v>0</v>
      </c>
      <c r="P66" s="31">
        <f t="shared" si="31"/>
        <v>0</v>
      </c>
      <c r="Q66" s="31">
        <f t="shared" si="31"/>
        <v>0</v>
      </c>
      <c r="R66" s="31">
        <f t="shared" si="31"/>
        <v>0</v>
      </c>
      <c r="S66" s="31">
        <f t="shared" si="31"/>
        <v>0</v>
      </c>
      <c r="T66" s="32">
        <f>SUM(B66:S66)</f>
        <v>2733.4</v>
      </c>
      <c r="U66" s="32">
        <f>T66-T65</f>
        <v>-166.59999999999991</v>
      </c>
      <c r="V66" s="5"/>
      <c r="W66" s="5"/>
      <c r="X66" s="6"/>
    </row>
    <row r="67" spans="1:24" ht="13" x14ac:dyDescent="0.15">
      <c r="A67" s="24" t="s">
        <v>123</v>
      </c>
      <c r="B67" s="26"/>
      <c r="C67" s="26"/>
      <c r="D67" s="26"/>
      <c r="E67" s="26"/>
      <c r="F67" s="26"/>
      <c r="G67" s="26"/>
      <c r="H67" s="26"/>
      <c r="I67" s="26"/>
      <c r="J67" s="25">
        <v>475</v>
      </c>
      <c r="K67" s="25">
        <v>50</v>
      </c>
      <c r="L67" s="26"/>
      <c r="M67" s="26"/>
      <c r="N67" s="26"/>
      <c r="O67" s="26"/>
      <c r="P67" s="26"/>
      <c r="Q67" s="26"/>
      <c r="R67" s="25">
        <v>5</v>
      </c>
      <c r="S67" s="26"/>
      <c r="T67" s="42">
        <v>2900</v>
      </c>
      <c r="U67" s="28">
        <f>T68/T67</f>
        <v>0.92008620689655174</v>
      </c>
      <c r="V67" s="3" t="s">
        <v>124</v>
      </c>
      <c r="W67" s="5"/>
      <c r="X67" s="6"/>
    </row>
    <row r="68" spans="1:24" ht="13" x14ac:dyDescent="0.15">
      <c r="A68" s="29"/>
      <c r="B68" s="31">
        <f t="shared" ref="B68:S68" si="32">B$2*B67</f>
        <v>0</v>
      </c>
      <c r="C68" s="31">
        <f t="shared" si="32"/>
        <v>0</v>
      </c>
      <c r="D68" s="31">
        <f t="shared" si="32"/>
        <v>0</v>
      </c>
      <c r="E68" s="31">
        <f t="shared" si="32"/>
        <v>0</v>
      </c>
      <c r="F68" s="31">
        <f t="shared" si="32"/>
        <v>0</v>
      </c>
      <c r="G68" s="31">
        <f t="shared" si="32"/>
        <v>0</v>
      </c>
      <c r="H68" s="31">
        <f t="shared" si="32"/>
        <v>0</v>
      </c>
      <c r="I68" s="31">
        <f t="shared" si="32"/>
        <v>0</v>
      </c>
      <c r="J68" s="31">
        <f t="shared" si="32"/>
        <v>1268.25</v>
      </c>
      <c r="K68" s="31">
        <f t="shared" si="32"/>
        <v>1000</v>
      </c>
      <c r="L68" s="31">
        <f t="shared" si="32"/>
        <v>0</v>
      </c>
      <c r="M68" s="31">
        <f t="shared" si="32"/>
        <v>0</v>
      </c>
      <c r="N68" s="31">
        <f t="shared" si="32"/>
        <v>0</v>
      </c>
      <c r="O68" s="31">
        <f t="shared" si="32"/>
        <v>0</v>
      </c>
      <c r="P68" s="31">
        <f t="shared" si="32"/>
        <v>0</v>
      </c>
      <c r="Q68" s="31">
        <f t="shared" si="32"/>
        <v>0</v>
      </c>
      <c r="R68" s="31">
        <f t="shared" si="32"/>
        <v>400</v>
      </c>
      <c r="S68" s="31">
        <f t="shared" si="32"/>
        <v>0</v>
      </c>
      <c r="T68" s="32">
        <f>SUM(B68:S68)</f>
        <v>2668.25</v>
      </c>
      <c r="U68" s="32">
        <f>T68-T67</f>
        <v>-231.75</v>
      </c>
      <c r="V68" s="5"/>
      <c r="W68" s="5"/>
      <c r="X68" s="6"/>
    </row>
    <row r="69" spans="1:24" ht="13" x14ac:dyDescent="0.15">
      <c r="A69" s="24" t="s">
        <v>125</v>
      </c>
      <c r="B69" s="26"/>
      <c r="C69" s="26"/>
      <c r="D69" s="26"/>
      <c r="E69" s="26"/>
      <c r="F69" s="26"/>
      <c r="G69" s="25">
        <v>72</v>
      </c>
      <c r="H69" s="26"/>
      <c r="I69" s="26"/>
      <c r="J69" s="26"/>
      <c r="K69" s="26"/>
      <c r="L69" s="26"/>
      <c r="M69" s="26"/>
      <c r="N69" s="25">
        <v>400</v>
      </c>
      <c r="O69" s="26"/>
      <c r="P69" s="26"/>
      <c r="Q69" s="26"/>
      <c r="R69" s="26"/>
      <c r="S69" s="26"/>
      <c r="T69" s="27">
        <v>3000</v>
      </c>
      <c r="U69" s="28">
        <f>T70/T69</f>
        <v>0.70866666666666667</v>
      </c>
      <c r="V69" s="5"/>
      <c r="W69" s="5"/>
      <c r="X69" s="6"/>
    </row>
    <row r="70" spans="1:24" ht="13" x14ac:dyDescent="0.15">
      <c r="A70" s="29"/>
      <c r="B70" s="31">
        <f t="shared" ref="B70:S70" si="33">B$2*B69</f>
        <v>0</v>
      </c>
      <c r="C70" s="31">
        <f t="shared" si="33"/>
        <v>0</v>
      </c>
      <c r="D70" s="31">
        <f t="shared" si="33"/>
        <v>0</v>
      </c>
      <c r="E70" s="31">
        <f t="shared" si="33"/>
        <v>0</v>
      </c>
      <c r="F70" s="31">
        <f t="shared" si="33"/>
        <v>0</v>
      </c>
      <c r="G70" s="31">
        <f t="shared" si="33"/>
        <v>1566</v>
      </c>
      <c r="H70" s="31">
        <f t="shared" si="33"/>
        <v>0</v>
      </c>
      <c r="I70" s="31">
        <f t="shared" si="33"/>
        <v>0</v>
      </c>
      <c r="J70" s="31">
        <f t="shared" si="33"/>
        <v>0</v>
      </c>
      <c r="K70" s="31">
        <f t="shared" si="33"/>
        <v>0</v>
      </c>
      <c r="L70" s="31">
        <f t="shared" si="33"/>
        <v>0</v>
      </c>
      <c r="M70" s="31">
        <f t="shared" si="33"/>
        <v>0</v>
      </c>
      <c r="N70" s="31">
        <f t="shared" si="33"/>
        <v>560</v>
      </c>
      <c r="O70" s="31">
        <f t="shared" si="33"/>
        <v>0</v>
      </c>
      <c r="P70" s="31">
        <f t="shared" si="33"/>
        <v>0</v>
      </c>
      <c r="Q70" s="31">
        <f t="shared" si="33"/>
        <v>0</v>
      </c>
      <c r="R70" s="31">
        <f t="shared" si="33"/>
        <v>0</v>
      </c>
      <c r="S70" s="31">
        <f t="shared" si="33"/>
        <v>0</v>
      </c>
      <c r="T70" s="32">
        <f>SUM(B70:S70)</f>
        <v>2126</v>
      </c>
      <c r="U70" s="33">
        <f>T70-T69</f>
        <v>-874</v>
      </c>
      <c r="V70" s="5"/>
      <c r="W70" s="5"/>
      <c r="X70" s="6"/>
    </row>
    <row r="71" spans="1:24" ht="13" x14ac:dyDescent="0.15">
      <c r="A71" s="24" t="s">
        <v>126</v>
      </c>
      <c r="B71" s="26"/>
      <c r="C71" s="26"/>
      <c r="D71" s="26"/>
      <c r="E71" s="26"/>
      <c r="F71" s="26"/>
      <c r="G71" s="25">
        <v>102.5</v>
      </c>
      <c r="H71" s="26"/>
      <c r="I71" s="26"/>
      <c r="J71" s="26"/>
      <c r="K71" s="26"/>
      <c r="L71" s="26"/>
      <c r="M71" s="26"/>
      <c r="N71" s="25">
        <v>942.5</v>
      </c>
      <c r="O71" s="26"/>
      <c r="P71" s="26"/>
      <c r="Q71" s="26"/>
      <c r="R71" s="26"/>
      <c r="S71" s="26"/>
      <c r="T71" s="27">
        <v>3000</v>
      </c>
      <c r="U71" s="28">
        <f>T72/T71</f>
        <v>1.1829583333333333</v>
      </c>
      <c r="V71" s="5"/>
      <c r="W71" s="5"/>
      <c r="X71" s="6"/>
    </row>
    <row r="72" spans="1:24" ht="13" x14ac:dyDescent="0.15">
      <c r="A72" s="29"/>
      <c r="B72" s="31">
        <f t="shared" ref="B72:S72" si="34">B$2*B71</f>
        <v>0</v>
      </c>
      <c r="C72" s="31">
        <f t="shared" si="34"/>
        <v>0</v>
      </c>
      <c r="D72" s="31">
        <f t="shared" si="34"/>
        <v>0</v>
      </c>
      <c r="E72" s="31">
        <f t="shared" si="34"/>
        <v>0</v>
      </c>
      <c r="F72" s="31">
        <f t="shared" si="34"/>
        <v>0</v>
      </c>
      <c r="G72" s="31">
        <f t="shared" si="34"/>
        <v>2229.375</v>
      </c>
      <c r="H72" s="31">
        <f t="shared" si="34"/>
        <v>0</v>
      </c>
      <c r="I72" s="31">
        <f t="shared" si="34"/>
        <v>0</v>
      </c>
      <c r="J72" s="31">
        <f t="shared" si="34"/>
        <v>0</v>
      </c>
      <c r="K72" s="31">
        <f t="shared" si="34"/>
        <v>0</v>
      </c>
      <c r="L72" s="31">
        <f t="shared" si="34"/>
        <v>0</v>
      </c>
      <c r="M72" s="31">
        <f t="shared" si="34"/>
        <v>0</v>
      </c>
      <c r="N72" s="31">
        <f t="shared" si="34"/>
        <v>1319.5</v>
      </c>
      <c r="O72" s="31">
        <f t="shared" si="34"/>
        <v>0</v>
      </c>
      <c r="P72" s="31">
        <f t="shared" si="34"/>
        <v>0</v>
      </c>
      <c r="Q72" s="31">
        <f t="shared" si="34"/>
        <v>0</v>
      </c>
      <c r="R72" s="31">
        <f t="shared" si="34"/>
        <v>0</v>
      </c>
      <c r="S72" s="31">
        <f t="shared" si="34"/>
        <v>0</v>
      </c>
      <c r="T72" s="32">
        <f>SUM(B72:S72)</f>
        <v>3548.875</v>
      </c>
      <c r="U72" s="35">
        <f>T72-T71</f>
        <v>548.875</v>
      </c>
      <c r="V72" s="5"/>
      <c r="W72" s="5"/>
      <c r="X72" s="6"/>
    </row>
    <row r="73" spans="1:24" ht="13" x14ac:dyDescent="0.15">
      <c r="A73" s="24" t="s">
        <v>127</v>
      </c>
      <c r="B73" s="26"/>
      <c r="C73" s="26"/>
      <c r="D73" s="26"/>
      <c r="E73" s="26"/>
      <c r="F73" s="26"/>
      <c r="G73" s="25">
        <v>80</v>
      </c>
      <c r="H73" s="26"/>
      <c r="I73" s="26"/>
      <c r="J73" s="26"/>
      <c r="K73" s="26"/>
      <c r="L73" s="26"/>
      <c r="M73" s="26"/>
      <c r="N73" s="26"/>
      <c r="O73" s="26"/>
      <c r="P73" s="26"/>
      <c r="Q73" s="26"/>
      <c r="R73" s="25">
        <v>10</v>
      </c>
      <c r="S73" s="26"/>
      <c r="T73" s="27">
        <v>3000</v>
      </c>
      <c r="U73" s="28">
        <f>T74/T73</f>
        <v>0.84666666666666668</v>
      </c>
      <c r="V73" s="5"/>
      <c r="W73" s="5"/>
      <c r="X73" s="6"/>
    </row>
    <row r="74" spans="1:24" ht="13" x14ac:dyDescent="0.15">
      <c r="A74" s="29"/>
      <c r="B74" s="31">
        <f t="shared" ref="B74:S74" si="35">B$2*B73</f>
        <v>0</v>
      </c>
      <c r="C74" s="31">
        <f t="shared" si="35"/>
        <v>0</v>
      </c>
      <c r="D74" s="31">
        <f t="shared" si="35"/>
        <v>0</v>
      </c>
      <c r="E74" s="31">
        <f t="shared" si="35"/>
        <v>0</v>
      </c>
      <c r="F74" s="31">
        <f t="shared" si="35"/>
        <v>0</v>
      </c>
      <c r="G74" s="31">
        <f t="shared" si="35"/>
        <v>1740</v>
      </c>
      <c r="H74" s="31">
        <f t="shared" si="35"/>
        <v>0</v>
      </c>
      <c r="I74" s="31">
        <f t="shared" si="35"/>
        <v>0</v>
      </c>
      <c r="J74" s="31">
        <f t="shared" si="35"/>
        <v>0</v>
      </c>
      <c r="K74" s="31">
        <f t="shared" si="35"/>
        <v>0</v>
      </c>
      <c r="L74" s="31">
        <f t="shared" si="35"/>
        <v>0</v>
      </c>
      <c r="M74" s="31">
        <f t="shared" si="35"/>
        <v>0</v>
      </c>
      <c r="N74" s="31">
        <f t="shared" si="35"/>
        <v>0</v>
      </c>
      <c r="O74" s="31">
        <f t="shared" si="35"/>
        <v>0</v>
      </c>
      <c r="P74" s="31">
        <f t="shared" si="35"/>
        <v>0</v>
      </c>
      <c r="Q74" s="31">
        <f t="shared" si="35"/>
        <v>0</v>
      </c>
      <c r="R74" s="31">
        <f t="shared" si="35"/>
        <v>800</v>
      </c>
      <c r="S74" s="31">
        <f t="shared" si="35"/>
        <v>0</v>
      </c>
      <c r="T74" s="32">
        <f>SUM(B74:S74)</f>
        <v>2540</v>
      </c>
      <c r="U74" s="33">
        <f>T74-T73</f>
        <v>-460</v>
      </c>
      <c r="V74" s="5"/>
      <c r="W74" s="5"/>
      <c r="X74" s="6"/>
    </row>
    <row r="75" spans="1:24" ht="13" x14ac:dyDescent="0.15">
      <c r="A75" s="24" t="s">
        <v>128</v>
      </c>
      <c r="B75" s="25">
        <v>50</v>
      </c>
      <c r="C75" s="26"/>
      <c r="D75" s="26"/>
      <c r="E75" s="25">
        <v>10</v>
      </c>
      <c r="F75" s="26"/>
      <c r="G75" s="26"/>
      <c r="H75" s="26"/>
      <c r="I75" s="26"/>
      <c r="J75" s="26"/>
      <c r="K75" s="26"/>
      <c r="L75" s="26"/>
      <c r="M75" s="26"/>
      <c r="N75" s="26"/>
      <c r="O75" s="26"/>
      <c r="P75" s="26"/>
      <c r="Q75" s="25">
        <v>12</v>
      </c>
      <c r="R75" s="26"/>
      <c r="S75" s="26"/>
      <c r="T75" s="27">
        <v>3000</v>
      </c>
      <c r="U75" s="28">
        <f>T76/T75</f>
        <v>0.78600000000000003</v>
      </c>
      <c r="V75" s="3" t="s">
        <v>129</v>
      </c>
      <c r="W75" s="5"/>
      <c r="X75" s="6"/>
    </row>
    <row r="76" spans="1:24" ht="13" x14ac:dyDescent="0.15">
      <c r="A76" s="29"/>
      <c r="B76" s="31">
        <f t="shared" ref="B76:S76" si="36">B$2*B75</f>
        <v>1750</v>
      </c>
      <c r="C76" s="31">
        <f t="shared" si="36"/>
        <v>0</v>
      </c>
      <c r="D76" s="31">
        <f t="shared" si="36"/>
        <v>0</v>
      </c>
      <c r="E76" s="31">
        <f t="shared" si="36"/>
        <v>50</v>
      </c>
      <c r="F76" s="31">
        <f t="shared" si="36"/>
        <v>0</v>
      </c>
      <c r="G76" s="31">
        <f t="shared" si="36"/>
        <v>0</v>
      </c>
      <c r="H76" s="31">
        <f t="shared" si="36"/>
        <v>0</v>
      </c>
      <c r="I76" s="31">
        <f t="shared" si="36"/>
        <v>0</v>
      </c>
      <c r="J76" s="31">
        <f t="shared" si="36"/>
        <v>0</v>
      </c>
      <c r="K76" s="31">
        <f t="shared" si="36"/>
        <v>0</v>
      </c>
      <c r="L76" s="31">
        <f t="shared" si="36"/>
        <v>0</v>
      </c>
      <c r="M76" s="31">
        <f t="shared" si="36"/>
        <v>0</v>
      </c>
      <c r="N76" s="31">
        <f t="shared" si="36"/>
        <v>0</v>
      </c>
      <c r="O76" s="31">
        <f t="shared" si="36"/>
        <v>0</v>
      </c>
      <c r="P76" s="31">
        <f t="shared" si="36"/>
        <v>0</v>
      </c>
      <c r="Q76" s="31">
        <f t="shared" si="36"/>
        <v>558</v>
      </c>
      <c r="R76" s="31">
        <f t="shared" si="36"/>
        <v>0</v>
      </c>
      <c r="S76" s="31">
        <f t="shared" si="36"/>
        <v>0</v>
      </c>
      <c r="T76" s="32">
        <f>SUM(B76:S76)</f>
        <v>2358</v>
      </c>
      <c r="U76" s="33">
        <f>T76-T75</f>
        <v>-642</v>
      </c>
      <c r="V76" s="3">
        <v>500</v>
      </c>
      <c r="W76" s="5"/>
      <c r="X76" s="6"/>
    </row>
    <row r="77" spans="1:24" ht="13" x14ac:dyDescent="0.15">
      <c r="A77" s="24" t="s">
        <v>130</v>
      </c>
      <c r="B77" s="26"/>
      <c r="C77" s="26"/>
      <c r="D77" s="26"/>
      <c r="E77" s="26"/>
      <c r="F77" s="26"/>
      <c r="G77" s="26"/>
      <c r="H77" s="25">
        <v>10</v>
      </c>
      <c r="I77" s="26"/>
      <c r="J77" s="25">
        <v>800</v>
      </c>
      <c r="K77" s="26"/>
      <c r="L77" s="26"/>
      <c r="M77" s="25">
        <v>200</v>
      </c>
      <c r="N77" s="26"/>
      <c r="O77" s="26"/>
      <c r="P77" s="26"/>
      <c r="Q77" s="26"/>
      <c r="R77" s="26"/>
      <c r="S77" s="26"/>
      <c r="T77" s="27">
        <v>3000</v>
      </c>
      <c r="U77" s="28">
        <f>T78/T77</f>
        <v>1.0008999999999999</v>
      </c>
      <c r="V77" s="5"/>
      <c r="W77" s="5"/>
      <c r="X77" s="6"/>
    </row>
    <row r="78" spans="1:24" ht="13" x14ac:dyDescent="0.15">
      <c r="A78" s="29"/>
      <c r="B78" s="31">
        <f t="shared" ref="B78:S78" si="37">B$2*B77</f>
        <v>0</v>
      </c>
      <c r="C78" s="31">
        <f t="shared" si="37"/>
        <v>0</v>
      </c>
      <c r="D78" s="31">
        <f t="shared" si="37"/>
        <v>0</v>
      </c>
      <c r="E78" s="31">
        <f t="shared" si="37"/>
        <v>0</v>
      </c>
      <c r="F78" s="31">
        <f t="shared" si="37"/>
        <v>0</v>
      </c>
      <c r="G78" s="31">
        <f t="shared" si="37"/>
        <v>0</v>
      </c>
      <c r="H78" s="31">
        <f t="shared" si="37"/>
        <v>266.70000000000005</v>
      </c>
      <c r="I78" s="31">
        <f t="shared" si="37"/>
        <v>0</v>
      </c>
      <c r="J78" s="31">
        <f t="shared" si="37"/>
        <v>2136</v>
      </c>
      <c r="K78" s="31">
        <f t="shared" si="37"/>
        <v>0</v>
      </c>
      <c r="L78" s="31">
        <f t="shared" si="37"/>
        <v>0</v>
      </c>
      <c r="M78" s="31">
        <f t="shared" si="37"/>
        <v>600</v>
      </c>
      <c r="N78" s="31">
        <f t="shared" si="37"/>
        <v>0</v>
      </c>
      <c r="O78" s="31">
        <f t="shared" si="37"/>
        <v>0</v>
      </c>
      <c r="P78" s="31">
        <f t="shared" si="37"/>
        <v>0</v>
      </c>
      <c r="Q78" s="31">
        <f t="shared" si="37"/>
        <v>0</v>
      </c>
      <c r="R78" s="31">
        <f t="shared" si="37"/>
        <v>0</v>
      </c>
      <c r="S78" s="31">
        <f t="shared" si="37"/>
        <v>0</v>
      </c>
      <c r="T78" s="32">
        <f>SUM(B78:S78)</f>
        <v>3002.7</v>
      </c>
      <c r="U78" s="32">
        <f>T78-T77</f>
        <v>2.6999999999998181</v>
      </c>
      <c r="V78" s="5"/>
      <c r="W78" s="5"/>
      <c r="X78" s="6"/>
    </row>
    <row r="79" spans="1:24" ht="13" x14ac:dyDescent="0.15">
      <c r="A79" s="24" t="s">
        <v>131</v>
      </c>
      <c r="B79" s="26"/>
      <c r="C79" s="26"/>
      <c r="D79" s="26"/>
      <c r="E79" s="26"/>
      <c r="F79" s="26"/>
      <c r="G79" s="25">
        <v>90</v>
      </c>
      <c r="H79" s="26"/>
      <c r="I79" s="26"/>
      <c r="J79" s="25">
        <v>350</v>
      </c>
      <c r="K79" s="26"/>
      <c r="L79" s="26"/>
      <c r="M79" s="26"/>
      <c r="N79" s="26"/>
      <c r="O79" s="26"/>
      <c r="P79" s="26"/>
      <c r="Q79" s="26"/>
      <c r="R79" s="26"/>
      <c r="S79" s="26"/>
      <c r="T79" s="27">
        <v>3000</v>
      </c>
      <c r="U79" s="28">
        <f>T80/T79</f>
        <v>0.96399999999999997</v>
      </c>
      <c r="V79" s="5"/>
      <c r="W79" s="5"/>
      <c r="X79" s="6"/>
    </row>
    <row r="80" spans="1:24" ht="13" x14ac:dyDescent="0.15">
      <c r="A80" s="29"/>
      <c r="B80" s="31">
        <f t="shared" ref="B80:S80" si="38">B$2*B79</f>
        <v>0</v>
      </c>
      <c r="C80" s="31">
        <f t="shared" si="38"/>
        <v>0</v>
      </c>
      <c r="D80" s="31">
        <f t="shared" si="38"/>
        <v>0</v>
      </c>
      <c r="E80" s="31">
        <f t="shared" si="38"/>
        <v>0</v>
      </c>
      <c r="F80" s="31">
        <f t="shared" si="38"/>
        <v>0</v>
      </c>
      <c r="G80" s="31">
        <f t="shared" si="38"/>
        <v>1957.5</v>
      </c>
      <c r="H80" s="31">
        <f t="shared" si="38"/>
        <v>0</v>
      </c>
      <c r="I80" s="31">
        <f t="shared" si="38"/>
        <v>0</v>
      </c>
      <c r="J80" s="31">
        <f t="shared" si="38"/>
        <v>934.5</v>
      </c>
      <c r="K80" s="31">
        <f t="shared" si="38"/>
        <v>0</v>
      </c>
      <c r="L80" s="31">
        <f t="shared" si="38"/>
        <v>0</v>
      </c>
      <c r="M80" s="31">
        <f t="shared" si="38"/>
        <v>0</v>
      </c>
      <c r="N80" s="31">
        <f t="shared" si="38"/>
        <v>0</v>
      </c>
      <c r="O80" s="31">
        <f t="shared" si="38"/>
        <v>0</v>
      </c>
      <c r="P80" s="31">
        <f t="shared" si="38"/>
        <v>0</v>
      </c>
      <c r="Q80" s="31">
        <f t="shared" si="38"/>
        <v>0</v>
      </c>
      <c r="R80" s="31">
        <f t="shared" si="38"/>
        <v>0</v>
      </c>
      <c r="S80" s="31">
        <f t="shared" si="38"/>
        <v>0</v>
      </c>
      <c r="T80" s="32">
        <f>SUM(B80:S80)</f>
        <v>2892</v>
      </c>
      <c r="U80" s="32">
        <f>T80-T79</f>
        <v>-108</v>
      </c>
      <c r="V80" s="5"/>
      <c r="W80" s="5"/>
      <c r="X80" s="6"/>
    </row>
    <row r="81" spans="1:24" ht="13" x14ac:dyDescent="0.15">
      <c r="A81" s="24" t="s">
        <v>132</v>
      </c>
      <c r="B81" s="25">
        <v>60</v>
      </c>
      <c r="C81" s="26"/>
      <c r="D81" s="26"/>
      <c r="E81" s="25">
        <v>18</v>
      </c>
      <c r="F81" s="26"/>
      <c r="G81" s="26"/>
      <c r="H81" s="26"/>
      <c r="I81" s="26"/>
      <c r="J81" s="26"/>
      <c r="K81" s="26"/>
      <c r="L81" s="26"/>
      <c r="M81" s="26"/>
      <c r="N81" s="26"/>
      <c r="O81" s="26"/>
      <c r="P81" s="26"/>
      <c r="Q81" s="26"/>
      <c r="R81" s="26"/>
      <c r="S81" s="26"/>
      <c r="T81" s="27">
        <v>3000</v>
      </c>
      <c r="U81" s="28">
        <f>T82/T81</f>
        <v>0.73</v>
      </c>
      <c r="V81" s="3" t="s">
        <v>133</v>
      </c>
      <c r="W81" s="5"/>
      <c r="X81" s="6"/>
    </row>
    <row r="82" spans="1:24" ht="13" x14ac:dyDescent="0.15">
      <c r="A82" s="29"/>
      <c r="B82" s="31">
        <f t="shared" ref="B82:S82" si="39">B$2*B81</f>
        <v>2100</v>
      </c>
      <c r="C82" s="31">
        <f t="shared" si="39"/>
        <v>0</v>
      </c>
      <c r="D82" s="31">
        <f t="shared" si="39"/>
        <v>0</v>
      </c>
      <c r="E82" s="31">
        <f t="shared" si="39"/>
        <v>90</v>
      </c>
      <c r="F82" s="31">
        <f t="shared" si="39"/>
        <v>0</v>
      </c>
      <c r="G82" s="31">
        <f t="shared" si="39"/>
        <v>0</v>
      </c>
      <c r="H82" s="31">
        <f t="shared" si="39"/>
        <v>0</v>
      </c>
      <c r="I82" s="31">
        <f t="shared" si="39"/>
        <v>0</v>
      </c>
      <c r="J82" s="31">
        <f t="shared" si="39"/>
        <v>0</v>
      </c>
      <c r="K82" s="31">
        <f t="shared" si="39"/>
        <v>0</v>
      </c>
      <c r="L82" s="31">
        <f t="shared" si="39"/>
        <v>0</v>
      </c>
      <c r="M82" s="31">
        <f t="shared" si="39"/>
        <v>0</v>
      </c>
      <c r="N82" s="31">
        <f t="shared" si="39"/>
        <v>0</v>
      </c>
      <c r="O82" s="31">
        <f t="shared" si="39"/>
        <v>0</v>
      </c>
      <c r="P82" s="31">
        <f t="shared" si="39"/>
        <v>0</v>
      </c>
      <c r="Q82" s="31">
        <f t="shared" si="39"/>
        <v>0</v>
      </c>
      <c r="R82" s="31">
        <f t="shared" si="39"/>
        <v>0</v>
      </c>
      <c r="S82" s="31">
        <f t="shared" si="39"/>
        <v>0</v>
      </c>
      <c r="T82" s="32">
        <f>SUM(B82:S82)</f>
        <v>2190</v>
      </c>
      <c r="U82" s="33">
        <f>T82-T81</f>
        <v>-810</v>
      </c>
      <c r="V82" s="3" t="s">
        <v>134</v>
      </c>
      <c r="W82" s="5"/>
      <c r="X82" s="6"/>
    </row>
    <row r="83" spans="1:24" ht="13" x14ac:dyDescent="0.15">
      <c r="A83" s="24" t="s">
        <v>135</v>
      </c>
      <c r="B83" s="26"/>
      <c r="C83" s="25">
        <v>50</v>
      </c>
      <c r="D83" s="26"/>
      <c r="E83" s="26"/>
      <c r="F83" s="26"/>
      <c r="G83" s="25">
        <v>100</v>
      </c>
      <c r="H83" s="26"/>
      <c r="I83" s="26"/>
      <c r="J83" s="26"/>
      <c r="K83" s="26"/>
      <c r="L83" s="26"/>
      <c r="M83" s="26"/>
      <c r="N83" s="26"/>
      <c r="O83" s="26"/>
      <c r="P83" s="26"/>
      <c r="Q83" s="26"/>
      <c r="R83" s="26"/>
      <c r="S83" s="26"/>
      <c r="T83" s="27">
        <v>3000</v>
      </c>
      <c r="U83" s="28">
        <f>T84/T83</f>
        <v>1.1416666666666666</v>
      </c>
      <c r="V83" s="5"/>
      <c r="W83" s="5"/>
      <c r="X83" s="6"/>
    </row>
    <row r="84" spans="1:24" ht="13" x14ac:dyDescent="0.15">
      <c r="A84" s="29"/>
      <c r="B84" s="31">
        <f t="shared" ref="B84:S84" si="40">B$2*B83</f>
        <v>0</v>
      </c>
      <c r="C84" s="31">
        <f t="shared" si="40"/>
        <v>1250</v>
      </c>
      <c r="D84" s="31">
        <f t="shared" si="40"/>
        <v>0</v>
      </c>
      <c r="E84" s="31">
        <f t="shared" si="40"/>
        <v>0</v>
      </c>
      <c r="F84" s="31">
        <f t="shared" si="40"/>
        <v>0</v>
      </c>
      <c r="G84" s="31">
        <f t="shared" si="40"/>
        <v>2175</v>
      </c>
      <c r="H84" s="31">
        <f t="shared" si="40"/>
        <v>0</v>
      </c>
      <c r="I84" s="31">
        <f t="shared" si="40"/>
        <v>0</v>
      </c>
      <c r="J84" s="31">
        <f t="shared" si="40"/>
        <v>0</v>
      </c>
      <c r="K84" s="31">
        <f t="shared" si="40"/>
        <v>0</v>
      </c>
      <c r="L84" s="31">
        <f t="shared" si="40"/>
        <v>0</v>
      </c>
      <c r="M84" s="31">
        <f t="shared" si="40"/>
        <v>0</v>
      </c>
      <c r="N84" s="31">
        <f t="shared" si="40"/>
        <v>0</v>
      </c>
      <c r="O84" s="31">
        <f t="shared" si="40"/>
        <v>0</v>
      </c>
      <c r="P84" s="31">
        <f t="shared" si="40"/>
        <v>0</v>
      </c>
      <c r="Q84" s="31">
        <f t="shared" si="40"/>
        <v>0</v>
      </c>
      <c r="R84" s="31">
        <f t="shared" si="40"/>
        <v>0</v>
      </c>
      <c r="S84" s="31">
        <f t="shared" si="40"/>
        <v>0</v>
      </c>
      <c r="T84" s="32">
        <f>SUM(B84:S84)</f>
        <v>3425</v>
      </c>
      <c r="U84" s="35">
        <f>T84-T83</f>
        <v>425</v>
      </c>
      <c r="V84" s="5"/>
      <c r="W84" s="5"/>
      <c r="X84" s="6"/>
    </row>
    <row r="85" spans="1:24" ht="13" x14ac:dyDescent="0.15">
      <c r="A85" s="24" t="s">
        <v>136</v>
      </c>
      <c r="B85" s="26"/>
      <c r="C85" s="26"/>
      <c r="D85" s="26"/>
      <c r="E85" s="26"/>
      <c r="F85" s="26"/>
      <c r="G85" s="25">
        <v>100</v>
      </c>
      <c r="H85" s="26"/>
      <c r="I85" s="26"/>
      <c r="J85" s="26"/>
      <c r="K85" s="26"/>
      <c r="L85" s="26"/>
      <c r="M85" s="26"/>
      <c r="N85" s="26"/>
      <c r="O85" s="26"/>
      <c r="P85" s="26"/>
      <c r="Q85" s="26"/>
      <c r="R85" s="26"/>
      <c r="S85" s="26"/>
      <c r="T85" s="27">
        <v>3000</v>
      </c>
      <c r="U85" s="28">
        <f>T86/T85</f>
        <v>0.72499999999999998</v>
      </c>
      <c r="V85" s="5"/>
      <c r="W85" s="5"/>
      <c r="X85" s="6"/>
    </row>
    <row r="86" spans="1:24" ht="13" x14ac:dyDescent="0.15">
      <c r="A86" s="29"/>
      <c r="B86" s="31">
        <f t="shared" ref="B86:S86" si="41">B$2*B85</f>
        <v>0</v>
      </c>
      <c r="C86" s="31">
        <f t="shared" si="41"/>
        <v>0</v>
      </c>
      <c r="D86" s="31">
        <f t="shared" si="41"/>
        <v>0</v>
      </c>
      <c r="E86" s="31">
        <f t="shared" si="41"/>
        <v>0</v>
      </c>
      <c r="F86" s="31">
        <f t="shared" si="41"/>
        <v>0</v>
      </c>
      <c r="G86" s="31">
        <f t="shared" si="41"/>
        <v>2175</v>
      </c>
      <c r="H86" s="31">
        <f t="shared" si="41"/>
        <v>0</v>
      </c>
      <c r="I86" s="31">
        <f t="shared" si="41"/>
        <v>0</v>
      </c>
      <c r="J86" s="31">
        <f t="shared" si="41"/>
        <v>0</v>
      </c>
      <c r="K86" s="31">
        <f t="shared" si="41"/>
        <v>0</v>
      </c>
      <c r="L86" s="31">
        <f t="shared" si="41"/>
        <v>0</v>
      </c>
      <c r="M86" s="31">
        <f t="shared" si="41"/>
        <v>0</v>
      </c>
      <c r="N86" s="31">
        <f t="shared" si="41"/>
        <v>0</v>
      </c>
      <c r="O86" s="31">
        <f t="shared" si="41"/>
        <v>0</v>
      </c>
      <c r="P86" s="31">
        <f t="shared" si="41"/>
        <v>0</v>
      </c>
      <c r="Q86" s="31">
        <f t="shared" si="41"/>
        <v>0</v>
      </c>
      <c r="R86" s="31">
        <f t="shared" si="41"/>
        <v>0</v>
      </c>
      <c r="S86" s="31">
        <f t="shared" si="41"/>
        <v>0</v>
      </c>
      <c r="T86" s="32">
        <f>SUM(B86:S86)</f>
        <v>2175</v>
      </c>
      <c r="U86" s="33">
        <f>T86-T85</f>
        <v>-825</v>
      </c>
      <c r="V86" s="5"/>
      <c r="W86" s="5"/>
      <c r="X86" s="6"/>
    </row>
    <row r="87" spans="1:24" ht="13" x14ac:dyDescent="0.15">
      <c r="A87" s="24" t="s">
        <v>137</v>
      </c>
      <c r="B87" s="26"/>
      <c r="C87" s="26"/>
      <c r="D87" s="26"/>
      <c r="E87" s="26"/>
      <c r="F87" s="26"/>
      <c r="G87" s="25">
        <v>70</v>
      </c>
      <c r="H87" s="25">
        <v>30</v>
      </c>
      <c r="I87" s="26"/>
      <c r="J87" s="25">
        <v>200</v>
      </c>
      <c r="K87" s="26"/>
      <c r="L87" s="26"/>
      <c r="M87" s="26"/>
      <c r="N87" s="26"/>
      <c r="O87" s="26"/>
      <c r="P87" s="26"/>
      <c r="Q87" s="26"/>
      <c r="R87" s="26"/>
      <c r="S87" s="26"/>
      <c r="T87" s="27">
        <v>3000</v>
      </c>
      <c r="U87" s="28">
        <f>T88/T87</f>
        <v>0.95219999999999994</v>
      </c>
      <c r="V87" s="3" t="s">
        <v>138</v>
      </c>
      <c r="W87" s="5"/>
      <c r="X87" s="6"/>
    </row>
    <row r="88" spans="1:24" ht="13" x14ac:dyDescent="0.15">
      <c r="A88" s="29"/>
      <c r="B88" s="31">
        <f t="shared" ref="B88:S88" si="42">B$2*B87</f>
        <v>0</v>
      </c>
      <c r="C88" s="31">
        <f t="shared" si="42"/>
        <v>0</v>
      </c>
      <c r="D88" s="31">
        <f t="shared" si="42"/>
        <v>0</v>
      </c>
      <c r="E88" s="31">
        <f t="shared" si="42"/>
        <v>0</v>
      </c>
      <c r="F88" s="31">
        <f t="shared" si="42"/>
        <v>0</v>
      </c>
      <c r="G88" s="31">
        <f t="shared" si="42"/>
        <v>1522.5</v>
      </c>
      <c r="H88" s="31">
        <f t="shared" si="42"/>
        <v>800.1</v>
      </c>
      <c r="I88" s="31">
        <f t="shared" si="42"/>
        <v>0</v>
      </c>
      <c r="J88" s="31">
        <f t="shared" si="42"/>
        <v>534</v>
      </c>
      <c r="K88" s="31">
        <f t="shared" si="42"/>
        <v>0</v>
      </c>
      <c r="L88" s="31">
        <f t="shared" si="42"/>
        <v>0</v>
      </c>
      <c r="M88" s="31">
        <f t="shared" si="42"/>
        <v>0</v>
      </c>
      <c r="N88" s="31">
        <f t="shared" si="42"/>
        <v>0</v>
      </c>
      <c r="O88" s="31">
        <f t="shared" si="42"/>
        <v>0</v>
      </c>
      <c r="P88" s="31">
        <f t="shared" si="42"/>
        <v>0</v>
      </c>
      <c r="Q88" s="31">
        <f t="shared" si="42"/>
        <v>0</v>
      </c>
      <c r="R88" s="31">
        <f t="shared" si="42"/>
        <v>0</v>
      </c>
      <c r="S88" s="31">
        <f t="shared" si="42"/>
        <v>0</v>
      </c>
      <c r="T88" s="32">
        <f>SUM(B88:S88)</f>
        <v>2856.6</v>
      </c>
      <c r="U88" s="32">
        <f>T88-T87</f>
        <v>-143.40000000000009</v>
      </c>
      <c r="V88" s="5"/>
      <c r="W88" s="5"/>
      <c r="X88" s="6"/>
    </row>
    <row r="89" spans="1:24" ht="13" x14ac:dyDescent="0.15">
      <c r="A89" s="24" t="s">
        <v>139</v>
      </c>
      <c r="B89" s="26"/>
      <c r="C89" s="26"/>
      <c r="D89" s="26"/>
      <c r="E89" s="26"/>
      <c r="F89" s="26"/>
      <c r="G89" s="25">
        <v>70</v>
      </c>
      <c r="H89" s="26"/>
      <c r="I89" s="26"/>
      <c r="J89" s="25">
        <v>350</v>
      </c>
      <c r="K89" s="26"/>
      <c r="L89" s="26"/>
      <c r="M89" s="26"/>
      <c r="N89" s="26"/>
      <c r="O89" s="26"/>
      <c r="P89" s="26"/>
      <c r="Q89" s="26"/>
      <c r="R89" s="26"/>
      <c r="S89" s="26"/>
      <c r="T89" s="27">
        <v>3000</v>
      </c>
      <c r="U89" s="28">
        <f>T90/T89</f>
        <v>0.81899999999999995</v>
      </c>
      <c r="V89" s="3" t="s">
        <v>140</v>
      </c>
      <c r="W89" s="5"/>
      <c r="X89" s="6"/>
    </row>
    <row r="90" spans="1:24" ht="13" x14ac:dyDescent="0.15">
      <c r="A90" s="29"/>
      <c r="B90" s="31">
        <f t="shared" ref="B90:S90" si="43">B$2*B89</f>
        <v>0</v>
      </c>
      <c r="C90" s="31">
        <f t="shared" si="43"/>
        <v>0</v>
      </c>
      <c r="D90" s="31">
        <f t="shared" si="43"/>
        <v>0</v>
      </c>
      <c r="E90" s="31">
        <f t="shared" si="43"/>
        <v>0</v>
      </c>
      <c r="F90" s="31">
        <f t="shared" si="43"/>
        <v>0</v>
      </c>
      <c r="G90" s="31">
        <f t="shared" si="43"/>
        <v>1522.5</v>
      </c>
      <c r="H90" s="31">
        <f t="shared" si="43"/>
        <v>0</v>
      </c>
      <c r="I90" s="31">
        <f t="shared" si="43"/>
        <v>0</v>
      </c>
      <c r="J90" s="31">
        <f t="shared" si="43"/>
        <v>934.5</v>
      </c>
      <c r="K90" s="31">
        <f t="shared" si="43"/>
        <v>0</v>
      </c>
      <c r="L90" s="31">
        <f t="shared" si="43"/>
        <v>0</v>
      </c>
      <c r="M90" s="31">
        <f t="shared" si="43"/>
        <v>0</v>
      </c>
      <c r="N90" s="31">
        <f t="shared" si="43"/>
        <v>0</v>
      </c>
      <c r="O90" s="31">
        <f t="shared" si="43"/>
        <v>0</v>
      </c>
      <c r="P90" s="31">
        <f t="shared" si="43"/>
        <v>0</v>
      </c>
      <c r="Q90" s="31">
        <f t="shared" si="43"/>
        <v>0</v>
      </c>
      <c r="R90" s="31">
        <f t="shared" si="43"/>
        <v>0</v>
      </c>
      <c r="S90" s="31">
        <f t="shared" si="43"/>
        <v>0</v>
      </c>
      <c r="T90" s="32">
        <f>SUM(B90:S90)</f>
        <v>2457</v>
      </c>
      <c r="U90" s="33">
        <f>T90-T89</f>
        <v>-543</v>
      </c>
      <c r="V90" s="5"/>
      <c r="W90" s="5"/>
      <c r="X90" s="6"/>
    </row>
    <row r="91" spans="1:24" ht="13" x14ac:dyDescent="0.15">
      <c r="A91" s="24" t="s">
        <v>141</v>
      </c>
      <c r="B91" s="25">
        <v>40</v>
      </c>
      <c r="C91" s="26"/>
      <c r="D91" s="26"/>
      <c r="E91" s="26"/>
      <c r="F91" s="26"/>
      <c r="G91" s="26"/>
      <c r="H91" s="26"/>
      <c r="I91" s="26"/>
      <c r="J91" s="25">
        <v>300</v>
      </c>
      <c r="K91" s="26"/>
      <c r="L91" s="25">
        <v>35</v>
      </c>
      <c r="M91" s="26"/>
      <c r="N91" s="26"/>
      <c r="O91" s="26"/>
      <c r="P91" s="26"/>
      <c r="Q91" s="26"/>
      <c r="R91" s="26"/>
      <c r="S91" s="26"/>
      <c r="T91" s="27">
        <v>3000</v>
      </c>
      <c r="U91" s="28">
        <f>T92/T91</f>
        <v>0.94366666666666665</v>
      </c>
      <c r="V91" s="5"/>
      <c r="W91" s="5"/>
      <c r="X91" s="6"/>
    </row>
    <row r="92" spans="1:24" ht="13" x14ac:dyDescent="0.15">
      <c r="A92" s="29"/>
      <c r="B92" s="31">
        <f t="shared" ref="B92:S92" si="44">B$2*B91</f>
        <v>1400</v>
      </c>
      <c r="C92" s="31">
        <f t="shared" si="44"/>
        <v>0</v>
      </c>
      <c r="D92" s="31">
        <f t="shared" si="44"/>
        <v>0</v>
      </c>
      <c r="E92" s="31">
        <f t="shared" si="44"/>
        <v>0</v>
      </c>
      <c r="F92" s="31">
        <f t="shared" si="44"/>
        <v>0</v>
      </c>
      <c r="G92" s="31">
        <f t="shared" si="44"/>
        <v>0</v>
      </c>
      <c r="H92" s="31">
        <f t="shared" si="44"/>
        <v>0</v>
      </c>
      <c r="I92" s="31">
        <f t="shared" si="44"/>
        <v>0</v>
      </c>
      <c r="J92" s="31">
        <f t="shared" si="44"/>
        <v>801</v>
      </c>
      <c r="K92" s="31">
        <f t="shared" si="44"/>
        <v>0</v>
      </c>
      <c r="L92" s="31">
        <f t="shared" si="44"/>
        <v>630</v>
      </c>
      <c r="M92" s="31">
        <f t="shared" si="44"/>
        <v>0</v>
      </c>
      <c r="N92" s="31">
        <f t="shared" si="44"/>
        <v>0</v>
      </c>
      <c r="O92" s="31">
        <f t="shared" si="44"/>
        <v>0</v>
      </c>
      <c r="P92" s="31">
        <f t="shared" si="44"/>
        <v>0</v>
      </c>
      <c r="Q92" s="31">
        <f t="shared" si="44"/>
        <v>0</v>
      </c>
      <c r="R92" s="31">
        <f t="shared" si="44"/>
        <v>0</v>
      </c>
      <c r="S92" s="31">
        <f t="shared" si="44"/>
        <v>0</v>
      </c>
      <c r="T92" s="32">
        <f>SUM(B92:S92)</f>
        <v>2831</v>
      </c>
      <c r="U92" s="33">
        <f>T92-T91</f>
        <v>-169</v>
      </c>
      <c r="V92" s="5"/>
      <c r="W92" s="5"/>
      <c r="X92" s="6"/>
    </row>
    <row r="93" spans="1:24" ht="13" x14ac:dyDescent="0.15">
      <c r="A93" s="24" t="s">
        <v>142</v>
      </c>
      <c r="B93" s="25">
        <v>45</v>
      </c>
      <c r="C93" s="26"/>
      <c r="D93" s="25">
        <v>20</v>
      </c>
      <c r="E93" s="25">
        <v>18</v>
      </c>
      <c r="F93" s="26"/>
      <c r="G93" s="26"/>
      <c r="H93" s="26"/>
      <c r="I93" s="26"/>
      <c r="J93" s="26"/>
      <c r="K93" s="26"/>
      <c r="L93" s="26"/>
      <c r="M93" s="26"/>
      <c r="N93" s="26"/>
      <c r="O93" s="26"/>
      <c r="P93" s="26"/>
      <c r="Q93" s="26"/>
      <c r="R93" s="26"/>
      <c r="S93" s="26"/>
      <c r="T93" s="27">
        <v>3000</v>
      </c>
      <c r="U93" s="28">
        <f>T94/T93</f>
        <v>0.82166666666666666</v>
      </c>
      <c r="V93" s="3" t="s">
        <v>143</v>
      </c>
      <c r="W93" s="5"/>
      <c r="X93" s="6"/>
    </row>
    <row r="94" spans="1:24" ht="13" x14ac:dyDescent="0.15">
      <c r="A94" s="29"/>
      <c r="B94" s="31">
        <f t="shared" ref="B94:S94" si="45">B$2*B93</f>
        <v>1575</v>
      </c>
      <c r="C94" s="31">
        <f t="shared" si="45"/>
        <v>0</v>
      </c>
      <c r="D94" s="31">
        <f t="shared" si="45"/>
        <v>800</v>
      </c>
      <c r="E94" s="31">
        <f t="shared" si="45"/>
        <v>90</v>
      </c>
      <c r="F94" s="31">
        <f t="shared" si="45"/>
        <v>0</v>
      </c>
      <c r="G94" s="31">
        <f t="shared" si="45"/>
        <v>0</v>
      </c>
      <c r="H94" s="31">
        <f t="shared" si="45"/>
        <v>0</v>
      </c>
      <c r="I94" s="31">
        <f t="shared" si="45"/>
        <v>0</v>
      </c>
      <c r="J94" s="31">
        <f t="shared" si="45"/>
        <v>0</v>
      </c>
      <c r="K94" s="31">
        <f t="shared" si="45"/>
        <v>0</v>
      </c>
      <c r="L94" s="31">
        <f t="shared" si="45"/>
        <v>0</v>
      </c>
      <c r="M94" s="31">
        <f t="shared" si="45"/>
        <v>0</v>
      </c>
      <c r="N94" s="31">
        <f t="shared" si="45"/>
        <v>0</v>
      </c>
      <c r="O94" s="31">
        <f t="shared" si="45"/>
        <v>0</v>
      </c>
      <c r="P94" s="31">
        <f t="shared" si="45"/>
        <v>0</v>
      </c>
      <c r="Q94" s="31">
        <f t="shared" si="45"/>
        <v>0</v>
      </c>
      <c r="R94" s="31">
        <f t="shared" si="45"/>
        <v>0</v>
      </c>
      <c r="S94" s="31">
        <f t="shared" si="45"/>
        <v>0</v>
      </c>
      <c r="T94" s="32">
        <f>SUM(B94:S94)</f>
        <v>2465</v>
      </c>
      <c r="U94" s="33">
        <f>T94-T93</f>
        <v>-535</v>
      </c>
      <c r="V94" s="5"/>
      <c r="W94" s="5"/>
      <c r="X94" s="6"/>
    </row>
    <row r="95" spans="1:24" ht="13" x14ac:dyDescent="0.15">
      <c r="A95" s="24" t="s">
        <v>144</v>
      </c>
      <c r="B95" s="25">
        <v>50</v>
      </c>
      <c r="C95" s="26"/>
      <c r="D95" s="26"/>
      <c r="E95" s="26"/>
      <c r="F95" s="26"/>
      <c r="G95" s="26"/>
      <c r="H95" s="25">
        <v>15</v>
      </c>
      <c r="I95" s="26"/>
      <c r="J95" s="26"/>
      <c r="K95" s="26"/>
      <c r="L95" s="25">
        <v>50</v>
      </c>
      <c r="M95" s="26"/>
      <c r="N95" s="26"/>
      <c r="O95" s="26"/>
      <c r="P95" s="26"/>
      <c r="Q95" s="26"/>
      <c r="R95" s="26"/>
      <c r="S95" s="26"/>
      <c r="T95" s="27">
        <v>3100</v>
      </c>
      <c r="U95" s="28">
        <f>T96/T95</f>
        <v>0.98388709677419361</v>
      </c>
      <c r="V95" s="5"/>
      <c r="W95" s="5"/>
      <c r="X95" s="6"/>
    </row>
    <row r="96" spans="1:24" ht="13" x14ac:dyDescent="0.15">
      <c r="A96" s="29"/>
      <c r="B96" s="31">
        <f t="shared" ref="B96:S96" si="46">B$2*B95</f>
        <v>1750</v>
      </c>
      <c r="C96" s="31">
        <f t="shared" si="46"/>
        <v>0</v>
      </c>
      <c r="D96" s="31">
        <f t="shared" si="46"/>
        <v>0</v>
      </c>
      <c r="E96" s="31">
        <f t="shared" si="46"/>
        <v>0</v>
      </c>
      <c r="F96" s="31">
        <f t="shared" si="46"/>
        <v>0</v>
      </c>
      <c r="G96" s="31">
        <f t="shared" si="46"/>
        <v>0</v>
      </c>
      <c r="H96" s="31">
        <f t="shared" si="46"/>
        <v>400.05</v>
      </c>
      <c r="I96" s="31">
        <f t="shared" si="46"/>
        <v>0</v>
      </c>
      <c r="J96" s="31">
        <f t="shared" si="46"/>
        <v>0</v>
      </c>
      <c r="K96" s="31">
        <f t="shared" si="46"/>
        <v>0</v>
      </c>
      <c r="L96" s="31">
        <f t="shared" si="46"/>
        <v>900</v>
      </c>
      <c r="M96" s="31">
        <f t="shared" si="46"/>
        <v>0</v>
      </c>
      <c r="N96" s="31">
        <f t="shared" si="46"/>
        <v>0</v>
      </c>
      <c r="O96" s="31">
        <f t="shared" si="46"/>
        <v>0</v>
      </c>
      <c r="P96" s="31">
        <f t="shared" si="46"/>
        <v>0</v>
      </c>
      <c r="Q96" s="31">
        <f t="shared" si="46"/>
        <v>0</v>
      </c>
      <c r="R96" s="31">
        <f t="shared" si="46"/>
        <v>0</v>
      </c>
      <c r="S96" s="31">
        <f t="shared" si="46"/>
        <v>0</v>
      </c>
      <c r="T96" s="32">
        <f>SUM(B96:S96)</f>
        <v>3050.05</v>
      </c>
      <c r="U96" s="32">
        <f>T96-T95</f>
        <v>-49.949999999999818</v>
      </c>
      <c r="V96" s="5"/>
      <c r="W96" s="5"/>
      <c r="X96" s="6"/>
    </row>
    <row r="97" spans="1:24" ht="13" x14ac:dyDescent="0.15">
      <c r="A97" s="24" t="s">
        <v>145</v>
      </c>
      <c r="B97" s="25">
        <v>30</v>
      </c>
      <c r="C97" s="25">
        <v>40</v>
      </c>
      <c r="D97" s="26"/>
      <c r="E97" s="26"/>
      <c r="F97" s="26"/>
      <c r="G97" s="26"/>
      <c r="H97" s="26"/>
      <c r="I97" s="26"/>
      <c r="J97" s="26"/>
      <c r="K97" s="26"/>
      <c r="L97" s="25">
        <v>50</v>
      </c>
      <c r="M97" s="26"/>
      <c r="N97" s="26"/>
      <c r="O97" s="26"/>
      <c r="P97" s="26"/>
      <c r="Q97" s="26"/>
      <c r="R97" s="26"/>
      <c r="S97" s="26"/>
      <c r="T97" s="27">
        <v>3100</v>
      </c>
      <c r="U97" s="28">
        <f>T98/T97</f>
        <v>0.95161290322580649</v>
      </c>
      <c r="V97" s="3" t="s">
        <v>146</v>
      </c>
      <c r="W97" s="5"/>
      <c r="X97" s="6"/>
    </row>
    <row r="98" spans="1:24" ht="13" x14ac:dyDescent="0.15">
      <c r="A98" s="29"/>
      <c r="B98" s="31">
        <f t="shared" ref="B98:S98" si="47">B$2*B97</f>
        <v>1050</v>
      </c>
      <c r="C98" s="31">
        <f t="shared" si="47"/>
        <v>1000</v>
      </c>
      <c r="D98" s="31">
        <f t="shared" si="47"/>
        <v>0</v>
      </c>
      <c r="E98" s="31">
        <f t="shared" si="47"/>
        <v>0</v>
      </c>
      <c r="F98" s="31">
        <f t="shared" si="47"/>
        <v>0</v>
      </c>
      <c r="G98" s="31">
        <f t="shared" si="47"/>
        <v>0</v>
      </c>
      <c r="H98" s="31">
        <f t="shared" si="47"/>
        <v>0</v>
      </c>
      <c r="I98" s="31">
        <f t="shared" si="47"/>
        <v>0</v>
      </c>
      <c r="J98" s="31">
        <f t="shared" si="47"/>
        <v>0</v>
      </c>
      <c r="K98" s="31">
        <f t="shared" si="47"/>
        <v>0</v>
      </c>
      <c r="L98" s="31">
        <f t="shared" si="47"/>
        <v>900</v>
      </c>
      <c r="M98" s="31">
        <f t="shared" si="47"/>
        <v>0</v>
      </c>
      <c r="N98" s="31">
        <f t="shared" si="47"/>
        <v>0</v>
      </c>
      <c r="O98" s="31">
        <f t="shared" si="47"/>
        <v>0</v>
      </c>
      <c r="P98" s="31">
        <f t="shared" si="47"/>
        <v>0</v>
      </c>
      <c r="Q98" s="31">
        <f t="shared" si="47"/>
        <v>0</v>
      </c>
      <c r="R98" s="31">
        <f t="shared" si="47"/>
        <v>0</v>
      </c>
      <c r="S98" s="31">
        <f t="shared" si="47"/>
        <v>0</v>
      </c>
      <c r="T98" s="32">
        <f>SUM(B98:S98)</f>
        <v>2950</v>
      </c>
      <c r="U98" s="32">
        <f>T98-T97</f>
        <v>-150</v>
      </c>
      <c r="V98" s="5"/>
      <c r="W98" s="5"/>
      <c r="X98" s="6"/>
    </row>
    <row r="99" spans="1:24" ht="13" x14ac:dyDescent="0.15">
      <c r="A99" s="24" t="s">
        <v>147</v>
      </c>
      <c r="B99" s="25">
        <v>40</v>
      </c>
      <c r="C99" s="25">
        <v>30</v>
      </c>
      <c r="D99" s="26"/>
      <c r="E99" s="26"/>
      <c r="F99" s="26"/>
      <c r="G99" s="26"/>
      <c r="H99" s="26"/>
      <c r="I99" s="26"/>
      <c r="J99" s="26"/>
      <c r="K99" s="26"/>
      <c r="L99" s="26"/>
      <c r="M99" s="26"/>
      <c r="N99" s="26"/>
      <c r="O99" s="26"/>
      <c r="P99" s="25">
        <v>12</v>
      </c>
      <c r="Q99" s="26"/>
      <c r="R99" s="26"/>
      <c r="S99" s="26"/>
      <c r="T99" s="27">
        <v>3100</v>
      </c>
      <c r="U99" s="28">
        <f>T100/T99</f>
        <v>0.83870967741935487</v>
      </c>
      <c r="V99" s="5"/>
      <c r="W99" s="5"/>
      <c r="X99" s="6"/>
    </row>
    <row r="100" spans="1:24" ht="13" x14ac:dyDescent="0.15">
      <c r="A100" s="29"/>
      <c r="B100" s="31">
        <f t="shared" ref="B100:S100" si="48">B$2*B99</f>
        <v>1400</v>
      </c>
      <c r="C100" s="31">
        <f t="shared" si="48"/>
        <v>750</v>
      </c>
      <c r="D100" s="31">
        <f t="shared" si="48"/>
        <v>0</v>
      </c>
      <c r="E100" s="31">
        <f t="shared" si="48"/>
        <v>0</v>
      </c>
      <c r="F100" s="31">
        <f t="shared" si="48"/>
        <v>0</v>
      </c>
      <c r="G100" s="31">
        <f t="shared" si="48"/>
        <v>0</v>
      </c>
      <c r="H100" s="31">
        <f t="shared" si="48"/>
        <v>0</v>
      </c>
      <c r="I100" s="31">
        <f t="shared" si="48"/>
        <v>0</v>
      </c>
      <c r="J100" s="31">
        <f t="shared" si="48"/>
        <v>0</v>
      </c>
      <c r="K100" s="31">
        <f t="shared" si="48"/>
        <v>0</v>
      </c>
      <c r="L100" s="31">
        <f t="shared" si="48"/>
        <v>0</v>
      </c>
      <c r="M100" s="31">
        <f t="shared" si="48"/>
        <v>0</v>
      </c>
      <c r="N100" s="31">
        <f t="shared" si="48"/>
        <v>0</v>
      </c>
      <c r="O100" s="31">
        <f t="shared" si="48"/>
        <v>0</v>
      </c>
      <c r="P100" s="31">
        <f t="shared" si="48"/>
        <v>450</v>
      </c>
      <c r="Q100" s="31">
        <f t="shared" si="48"/>
        <v>0</v>
      </c>
      <c r="R100" s="31">
        <f t="shared" si="48"/>
        <v>0</v>
      </c>
      <c r="S100" s="31">
        <f t="shared" si="48"/>
        <v>0</v>
      </c>
      <c r="T100" s="32">
        <f>SUM(B100:S100)</f>
        <v>2600</v>
      </c>
      <c r="U100" s="33">
        <f>T100-T99</f>
        <v>-500</v>
      </c>
      <c r="V100" s="5"/>
      <c r="W100" s="5"/>
    </row>
    <row r="101" spans="1:24" ht="13" x14ac:dyDescent="0.15">
      <c r="A101" s="24" t="s">
        <v>148</v>
      </c>
      <c r="B101" s="25">
        <v>50</v>
      </c>
      <c r="C101" s="26"/>
      <c r="D101" s="26"/>
      <c r="E101" s="26"/>
      <c r="F101" s="26"/>
      <c r="G101" s="26"/>
      <c r="H101" s="25">
        <v>15</v>
      </c>
      <c r="I101" s="26"/>
      <c r="J101" s="26"/>
      <c r="K101" s="25">
        <v>40</v>
      </c>
      <c r="L101" s="26"/>
      <c r="M101" s="26"/>
      <c r="N101" s="26"/>
      <c r="O101" s="26"/>
      <c r="P101" s="26"/>
      <c r="Q101" s="26"/>
      <c r="R101" s="26"/>
      <c r="S101" s="26"/>
      <c r="T101" s="27">
        <v>3100</v>
      </c>
      <c r="U101" s="28">
        <f>T102/T101</f>
        <v>0.95162903225806461</v>
      </c>
      <c r="V101" s="3" t="s">
        <v>149</v>
      </c>
      <c r="W101" s="5"/>
    </row>
    <row r="102" spans="1:24" ht="13" x14ac:dyDescent="0.15">
      <c r="A102" s="29"/>
      <c r="B102" s="31">
        <f t="shared" ref="B102:S102" si="49">B$2*B101</f>
        <v>1750</v>
      </c>
      <c r="C102" s="31">
        <f t="shared" si="49"/>
        <v>0</v>
      </c>
      <c r="D102" s="31">
        <f t="shared" si="49"/>
        <v>0</v>
      </c>
      <c r="E102" s="31">
        <f t="shared" si="49"/>
        <v>0</v>
      </c>
      <c r="F102" s="31">
        <f t="shared" si="49"/>
        <v>0</v>
      </c>
      <c r="G102" s="31">
        <f t="shared" si="49"/>
        <v>0</v>
      </c>
      <c r="H102" s="31">
        <f t="shared" si="49"/>
        <v>400.05</v>
      </c>
      <c r="I102" s="31">
        <f t="shared" si="49"/>
        <v>0</v>
      </c>
      <c r="J102" s="31">
        <f t="shared" si="49"/>
        <v>0</v>
      </c>
      <c r="K102" s="31">
        <f t="shared" si="49"/>
        <v>800</v>
      </c>
      <c r="L102" s="31">
        <f t="shared" si="49"/>
        <v>0</v>
      </c>
      <c r="M102" s="31">
        <f t="shared" si="49"/>
        <v>0</v>
      </c>
      <c r="N102" s="31">
        <f t="shared" si="49"/>
        <v>0</v>
      </c>
      <c r="O102" s="31">
        <f t="shared" si="49"/>
        <v>0</v>
      </c>
      <c r="P102" s="31">
        <f t="shared" si="49"/>
        <v>0</v>
      </c>
      <c r="Q102" s="31">
        <f t="shared" si="49"/>
        <v>0</v>
      </c>
      <c r="R102" s="31">
        <f t="shared" si="49"/>
        <v>0</v>
      </c>
      <c r="S102" s="31">
        <f t="shared" si="49"/>
        <v>0</v>
      </c>
      <c r="T102" s="32">
        <f>SUM(B102:S102)</f>
        <v>2950.05</v>
      </c>
      <c r="U102" s="32">
        <f>T102-T101</f>
        <v>-149.94999999999982</v>
      </c>
      <c r="V102" s="5"/>
      <c r="W102" s="5"/>
    </row>
    <row r="103" spans="1:24" ht="13" x14ac:dyDescent="0.15">
      <c r="A103" s="24" t="s">
        <v>150</v>
      </c>
      <c r="B103" s="25">
        <v>50</v>
      </c>
      <c r="C103" s="26"/>
      <c r="D103" s="26"/>
      <c r="E103" s="26"/>
      <c r="F103" s="26"/>
      <c r="G103" s="26"/>
      <c r="H103" s="26"/>
      <c r="I103" s="26"/>
      <c r="J103" s="25">
        <v>400</v>
      </c>
      <c r="K103" s="26"/>
      <c r="L103" s="26"/>
      <c r="M103" s="26"/>
      <c r="N103" s="26"/>
      <c r="O103" s="26"/>
      <c r="P103" s="26"/>
      <c r="Q103" s="26"/>
      <c r="R103" s="26"/>
      <c r="S103" s="26"/>
      <c r="T103" s="27">
        <v>3100</v>
      </c>
      <c r="U103" s="28">
        <f>T104/T103</f>
        <v>0.90903225806451615</v>
      </c>
      <c r="V103" s="5"/>
      <c r="W103" s="5"/>
    </row>
    <row r="104" spans="1:24" ht="13" x14ac:dyDescent="0.15">
      <c r="A104" s="29"/>
      <c r="B104" s="31">
        <f t="shared" ref="B104:S104" si="50">B$2*B103</f>
        <v>1750</v>
      </c>
      <c r="C104" s="31">
        <f t="shared" si="50"/>
        <v>0</v>
      </c>
      <c r="D104" s="31">
        <f t="shared" si="50"/>
        <v>0</v>
      </c>
      <c r="E104" s="31">
        <f t="shared" si="50"/>
        <v>0</v>
      </c>
      <c r="F104" s="31">
        <f t="shared" si="50"/>
        <v>0</v>
      </c>
      <c r="G104" s="31">
        <f t="shared" si="50"/>
        <v>0</v>
      </c>
      <c r="H104" s="31">
        <f t="shared" si="50"/>
        <v>0</v>
      </c>
      <c r="I104" s="31">
        <f t="shared" si="50"/>
        <v>0</v>
      </c>
      <c r="J104" s="31">
        <f t="shared" si="50"/>
        <v>1068</v>
      </c>
      <c r="K104" s="31">
        <f t="shared" si="50"/>
        <v>0</v>
      </c>
      <c r="L104" s="31">
        <f t="shared" si="50"/>
        <v>0</v>
      </c>
      <c r="M104" s="31">
        <f t="shared" si="50"/>
        <v>0</v>
      </c>
      <c r="N104" s="31">
        <f t="shared" si="50"/>
        <v>0</v>
      </c>
      <c r="O104" s="31">
        <f t="shared" si="50"/>
        <v>0</v>
      </c>
      <c r="P104" s="31">
        <f t="shared" si="50"/>
        <v>0</v>
      </c>
      <c r="Q104" s="31">
        <f t="shared" si="50"/>
        <v>0</v>
      </c>
      <c r="R104" s="31">
        <f t="shared" si="50"/>
        <v>0</v>
      </c>
      <c r="S104" s="31">
        <f t="shared" si="50"/>
        <v>0</v>
      </c>
      <c r="T104" s="32">
        <f>SUM(B104:S104)</f>
        <v>2818</v>
      </c>
      <c r="U104" s="32">
        <f>T104-T103</f>
        <v>-282</v>
      </c>
      <c r="V104" s="5"/>
      <c r="W104" s="5"/>
    </row>
    <row r="105" spans="1:24" ht="13" x14ac:dyDescent="0.15">
      <c r="A105" s="24" t="s">
        <v>151</v>
      </c>
      <c r="B105" s="26"/>
      <c r="C105" s="26"/>
      <c r="D105" s="26"/>
      <c r="E105" s="26"/>
      <c r="F105" s="26"/>
      <c r="G105" s="26"/>
      <c r="H105" s="25">
        <v>15</v>
      </c>
      <c r="I105" s="26"/>
      <c r="J105" s="26"/>
      <c r="K105" s="25">
        <v>60</v>
      </c>
      <c r="L105" s="25">
        <v>60</v>
      </c>
      <c r="M105" s="26"/>
      <c r="N105" s="26"/>
      <c r="O105" s="26"/>
      <c r="P105" s="26"/>
      <c r="Q105" s="26"/>
      <c r="R105" s="26"/>
      <c r="S105" s="26"/>
      <c r="T105" s="27">
        <v>3300</v>
      </c>
      <c r="U105" s="28">
        <f>T106/T105</f>
        <v>0.81213636363636366</v>
      </c>
      <c r="V105" s="5"/>
      <c r="W105" s="5"/>
    </row>
    <row r="106" spans="1:24" ht="13" x14ac:dyDescent="0.15">
      <c r="A106" s="29"/>
      <c r="B106" s="31">
        <f t="shared" ref="B106:S106" si="51">B$2*B105</f>
        <v>0</v>
      </c>
      <c r="C106" s="31">
        <f t="shared" si="51"/>
        <v>0</v>
      </c>
      <c r="D106" s="31">
        <f t="shared" si="51"/>
        <v>0</v>
      </c>
      <c r="E106" s="31">
        <f t="shared" si="51"/>
        <v>0</v>
      </c>
      <c r="F106" s="31">
        <f t="shared" si="51"/>
        <v>0</v>
      </c>
      <c r="G106" s="31">
        <f t="shared" si="51"/>
        <v>0</v>
      </c>
      <c r="H106" s="31">
        <f t="shared" si="51"/>
        <v>400.05</v>
      </c>
      <c r="I106" s="31">
        <f t="shared" si="51"/>
        <v>0</v>
      </c>
      <c r="J106" s="31">
        <f t="shared" si="51"/>
        <v>0</v>
      </c>
      <c r="K106" s="31">
        <f t="shared" si="51"/>
        <v>1200</v>
      </c>
      <c r="L106" s="31">
        <f t="shared" si="51"/>
        <v>1080</v>
      </c>
      <c r="M106" s="31">
        <f t="shared" si="51"/>
        <v>0</v>
      </c>
      <c r="N106" s="31">
        <f t="shared" si="51"/>
        <v>0</v>
      </c>
      <c r="O106" s="31">
        <f t="shared" si="51"/>
        <v>0</v>
      </c>
      <c r="P106" s="31">
        <f t="shared" si="51"/>
        <v>0</v>
      </c>
      <c r="Q106" s="31">
        <f t="shared" si="51"/>
        <v>0</v>
      </c>
      <c r="R106" s="31">
        <f t="shared" si="51"/>
        <v>0</v>
      </c>
      <c r="S106" s="31">
        <f t="shared" si="51"/>
        <v>0</v>
      </c>
      <c r="T106" s="32">
        <f>SUM(B106:S106)</f>
        <v>2680.05</v>
      </c>
      <c r="U106" s="33">
        <f>T106-T105</f>
        <v>-619.94999999999982</v>
      </c>
      <c r="V106" s="5"/>
      <c r="W106" s="5"/>
    </row>
    <row r="107" spans="1:24" ht="13" x14ac:dyDescent="0.15">
      <c r="A107" s="24" t="s">
        <v>152</v>
      </c>
      <c r="B107" s="25">
        <v>65</v>
      </c>
      <c r="C107" s="26"/>
      <c r="D107" s="26"/>
      <c r="E107" s="26"/>
      <c r="F107" s="26"/>
      <c r="G107" s="26"/>
      <c r="H107" s="25">
        <v>20</v>
      </c>
      <c r="I107" s="26"/>
      <c r="J107" s="26"/>
      <c r="K107" s="26"/>
      <c r="L107" s="26"/>
      <c r="M107" s="26"/>
      <c r="N107" s="26"/>
      <c r="O107" s="26"/>
      <c r="P107" s="26"/>
      <c r="Q107" s="25">
        <v>15</v>
      </c>
      <c r="R107" s="26"/>
      <c r="S107" s="26"/>
      <c r="T107" s="27">
        <v>3300</v>
      </c>
      <c r="U107" s="28">
        <f>T108/T107</f>
        <v>1.0623939393939394</v>
      </c>
      <c r="V107" s="5"/>
      <c r="W107" s="5"/>
    </row>
    <row r="108" spans="1:24" ht="13" x14ac:dyDescent="0.15">
      <c r="A108" s="29"/>
      <c r="B108" s="31">
        <f t="shared" ref="B108:S108" si="52">B$2*B107</f>
        <v>2275</v>
      </c>
      <c r="C108" s="31">
        <f t="shared" si="52"/>
        <v>0</v>
      </c>
      <c r="D108" s="31">
        <f t="shared" si="52"/>
        <v>0</v>
      </c>
      <c r="E108" s="31">
        <f t="shared" si="52"/>
        <v>0</v>
      </c>
      <c r="F108" s="31">
        <f t="shared" si="52"/>
        <v>0</v>
      </c>
      <c r="G108" s="31">
        <f t="shared" si="52"/>
        <v>0</v>
      </c>
      <c r="H108" s="31">
        <f t="shared" si="52"/>
        <v>533.40000000000009</v>
      </c>
      <c r="I108" s="31">
        <f t="shared" si="52"/>
        <v>0</v>
      </c>
      <c r="J108" s="31">
        <f t="shared" si="52"/>
        <v>0</v>
      </c>
      <c r="K108" s="31">
        <f t="shared" si="52"/>
        <v>0</v>
      </c>
      <c r="L108" s="31">
        <f t="shared" si="52"/>
        <v>0</v>
      </c>
      <c r="M108" s="31">
        <f t="shared" si="52"/>
        <v>0</v>
      </c>
      <c r="N108" s="31">
        <f t="shared" si="52"/>
        <v>0</v>
      </c>
      <c r="O108" s="31">
        <f t="shared" si="52"/>
        <v>0</v>
      </c>
      <c r="P108" s="31">
        <f t="shared" si="52"/>
        <v>0</v>
      </c>
      <c r="Q108" s="31">
        <f t="shared" si="52"/>
        <v>697.5</v>
      </c>
      <c r="R108" s="31">
        <f t="shared" si="52"/>
        <v>0</v>
      </c>
      <c r="S108" s="31">
        <f t="shared" si="52"/>
        <v>0</v>
      </c>
      <c r="T108" s="32">
        <f>SUM(B108:S108)</f>
        <v>3505.9</v>
      </c>
      <c r="U108" s="32">
        <f>T108-T107</f>
        <v>205.90000000000009</v>
      </c>
      <c r="V108" s="5"/>
      <c r="W108" s="5"/>
    </row>
    <row r="109" spans="1:24" ht="13" x14ac:dyDescent="0.15">
      <c r="A109" s="24" t="s">
        <v>153</v>
      </c>
      <c r="B109" s="25">
        <v>40</v>
      </c>
      <c r="C109" s="26"/>
      <c r="D109" s="26"/>
      <c r="E109" s="26"/>
      <c r="F109" s="26"/>
      <c r="G109" s="26"/>
      <c r="H109" s="25">
        <v>25</v>
      </c>
      <c r="I109" s="26"/>
      <c r="J109" s="25">
        <v>300</v>
      </c>
      <c r="K109" s="26"/>
      <c r="L109" s="26"/>
      <c r="M109" s="26"/>
      <c r="N109" s="26"/>
      <c r="O109" s="26"/>
      <c r="P109" s="26"/>
      <c r="Q109" s="26"/>
      <c r="R109" s="26"/>
      <c r="S109" s="26"/>
      <c r="T109" s="27">
        <v>3300</v>
      </c>
      <c r="U109" s="28">
        <f>T110/T109</f>
        <v>0.86901515151515152</v>
      </c>
      <c r="V109" s="5"/>
      <c r="W109" s="5"/>
    </row>
    <row r="110" spans="1:24" ht="13" x14ac:dyDescent="0.15">
      <c r="A110" s="29"/>
      <c r="B110" s="31">
        <f t="shared" ref="B110:S110" si="53">B$2*B109</f>
        <v>1400</v>
      </c>
      <c r="C110" s="31">
        <f t="shared" si="53"/>
        <v>0</v>
      </c>
      <c r="D110" s="31">
        <f t="shared" si="53"/>
        <v>0</v>
      </c>
      <c r="E110" s="31">
        <f t="shared" si="53"/>
        <v>0</v>
      </c>
      <c r="F110" s="31">
        <f t="shared" si="53"/>
        <v>0</v>
      </c>
      <c r="G110" s="31">
        <f t="shared" si="53"/>
        <v>0</v>
      </c>
      <c r="H110" s="31">
        <f t="shared" si="53"/>
        <v>666.75</v>
      </c>
      <c r="I110" s="31">
        <f t="shared" si="53"/>
        <v>0</v>
      </c>
      <c r="J110" s="31">
        <f t="shared" si="53"/>
        <v>801</v>
      </c>
      <c r="K110" s="31">
        <f t="shared" si="53"/>
        <v>0</v>
      </c>
      <c r="L110" s="31">
        <f t="shared" si="53"/>
        <v>0</v>
      </c>
      <c r="M110" s="31">
        <f t="shared" si="53"/>
        <v>0</v>
      </c>
      <c r="N110" s="31">
        <f t="shared" si="53"/>
        <v>0</v>
      </c>
      <c r="O110" s="31">
        <f t="shared" si="53"/>
        <v>0</v>
      </c>
      <c r="P110" s="31">
        <f t="shared" si="53"/>
        <v>0</v>
      </c>
      <c r="Q110" s="31">
        <f t="shared" si="53"/>
        <v>0</v>
      </c>
      <c r="R110" s="31">
        <f t="shared" si="53"/>
        <v>0</v>
      </c>
      <c r="S110" s="31">
        <f t="shared" si="53"/>
        <v>0</v>
      </c>
      <c r="T110" s="32">
        <f>SUM(B110:S110)</f>
        <v>2867.75</v>
      </c>
      <c r="U110" s="33">
        <f>T110-T109</f>
        <v>-432.25</v>
      </c>
      <c r="V110" s="5"/>
      <c r="W110" s="5"/>
    </row>
    <row r="111" spans="1:24" ht="13" x14ac:dyDescent="0.15">
      <c r="A111" s="24" t="s">
        <v>154</v>
      </c>
      <c r="B111" s="25">
        <v>35</v>
      </c>
      <c r="C111" s="26"/>
      <c r="D111" s="26"/>
      <c r="E111" s="26"/>
      <c r="F111" s="26"/>
      <c r="G111" s="26"/>
      <c r="H111" s="26"/>
      <c r="I111" s="26"/>
      <c r="J111" s="25">
        <v>500</v>
      </c>
      <c r="K111" s="26"/>
      <c r="L111" s="26"/>
      <c r="M111" s="26"/>
      <c r="N111" s="26"/>
      <c r="O111" s="26"/>
      <c r="P111" s="26"/>
      <c r="Q111" s="26"/>
      <c r="R111" s="26"/>
      <c r="S111" s="26"/>
      <c r="T111" s="27">
        <v>3300</v>
      </c>
      <c r="U111" s="28">
        <f>T112/T111</f>
        <v>0.77575757575757576</v>
      </c>
      <c r="V111" s="5"/>
      <c r="W111" s="5"/>
    </row>
    <row r="112" spans="1:24" ht="13" x14ac:dyDescent="0.15">
      <c r="A112" s="29"/>
      <c r="B112" s="31">
        <f t="shared" ref="B112:S112" si="54">B$2*B111</f>
        <v>1225</v>
      </c>
      <c r="C112" s="31">
        <f t="shared" si="54"/>
        <v>0</v>
      </c>
      <c r="D112" s="31">
        <f t="shared" si="54"/>
        <v>0</v>
      </c>
      <c r="E112" s="31">
        <f t="shared" si="54"/>
        <v>0</v>
      </c>
      <c r="F112" s="31">
        <f t="shared" si="54"/>
        <v>0</v>
      </c>
      <c r="G112" s="31">
        <f t="shared" si="54"/>
        <v>0</v>
      </c>
      <c r="H112" s="31">
        <f t="shared" si="54"/>
        <v>0</v>
      </c>
      <c r="I112" s="31">
        <f t="shared" si="54"/>
        <v>0</v>
      </c>
      <c r="J112" s="31">
        <f t="shared" si="54"/>
        <v>1335</v>
      </c>
      <c r="K112" s="31">
        <f t="shared" si="54"/>
        <v>0</v>
      </c>
      <c r="L112" s="31">
        <f t="shared" si="54"/>
        <v>0</v>
      </c>
      <c r="M112" s="31">
        <f t="shared" si="54"/>
        <v>0</v>
      </c>
      <c r="N112" s="31">
        <f t="shared" si="54"/>
        <v>0</v>
      </c>
      <c r="O112" s="31">
        <f t="shared" si="54"/>
        <v>0</v>
      </c>
      <c r="P112" s="31">
        <f t="shared" si="54"/>
        <v>0</v>
      </c>
      <c r="Q112" s="31">
        <f t="shared" si="54"/>
        <v>0</v>
      </c>
      <c r="R112" s="31">
        <f t="shared" si="54"/>
        <v>0</v>
      </c>
      <c r="S112" s="31">
        <f t="shared" si="54"/>
        <v>0</v>
      </c>
      <c r="T112" s="32">
        <f>SUM(B112:S112)</f>
        <v>2560</v>
      </c>
      <c r="U112" s="33">
        <f>T112-T111</f>
        <v>-740</v>
      </c>
      <c r="V112" s="5"/>
      <c r="W112" s="5"/>
    </row>
    <row r="113" spans="1:23" ht="13" x14ac:dyDescent="0.15">
      <c r="A113" s="24" t="s">
        <v>155</v>
      </c>
      <c r="B113" s="25">
        <v>70</v>
      </c>
      <c r="C113" s="26"/>
      <c r="D113" s="25">
        <v>20</v>
      </c>
      <c r="E113" s="26"/>
      <c r="F113" s="26"/>
      <c r="G113" s="26"/>
      <c r="H113" s="26"/>
      <c r="I113" s="26"/>
      <c r="J113" s="26"/>
      <c r="K113" s="26"/>
      <c r="L113" s="26"/>
      <c r="M113" s="26"/>
      <c r="N113" s="26"/>
      <c r="O113" s="26"/>
      <c r="P113" s="26"/>
      <c r="Q113" s="26"/>
      <c r="R113" s="26"/>
      <c r="S113" s="26"/>
      <c r="T113" s="27">
        <v>3300</v>
      </c>
      <c r="U113" s="28">
        <f>T114/T113</f>
        <v>0.98484848484848486</v>
      </c>
      <c r="V113" s="5"/>
      <c r="W113" s="5"/>
    </row>
    <row r="114" spans="1:23" ht="13" x14ac:dyDescent="0.15">
      <c r="A114" s="29"/>
      <c r="B114" s="31">
        <f t="shared" ref="B114:S114" si="55">B$2*B113</f>
        <v>2450</v>
      </c>
      <c r="C114" s="31">
        <f t="shared" si="55"/>
        <v>0</v>
      </c>
      <c r="D114" s="31">
        <f t="shared" si="55"/>
        <v>800</v>
      </c>
      <c r="E114" s="31">
        <f t="shared" si="55"/>
        <v>0</v>
      </c>
      <c r="F114" s="31">
        <f t="shared" si="55"/>
        <v>0</v>
      </c>
      <c r="G114" s="31">
        <f t="shared" si="55"/>
        <v>0</v>
      </c>
      <c r="H114" s="31">
        <f t="shared" si="55"/>
        <v>0</v>
      </c>
      <c r="I114" s="31">
        <f t="shared" si="55"/>
        <v>0</v>
      </c>
      <c r="J114" s="31">
        <f t="shared" si="55"/>
        <v>0</v>
      </c>
      <c r="K114" s="31">
        <f t="shared" si="55"/>
        <v>0</v>
      </c>
      <c r="L114" s="31">
        <f t="shared" si="55"/>
        <v>0</v>
      </c>
      <c r="M114" s="31">
        <f t="shared" si="55"/>
        <v>0</v>
      </c>
      <c r="N114" s="31">
        <f t="shared" si="55"/>
        <v>0</v>
      </c>
      <c r="O114" s="31">
        <f t="shared" si="55"/>
        <v>0</v>
      </c>
      <c r="P114" s="31">
        <f t="shared" si="55"/>
        <v>0</v>
      </c>
      <c r="Q114" s="31">
        <f t="shared" si="55"/>
        <v>0</v>
      </c>
      <c r="R114" s="31">
        <f t="shared" si="55"/>
        <v>0</v>
      </c>
      <c r="S114" s="31">
        <f t="shared" si="55"/>
        <v>0</v>
      </c>
      <c r="T114" s="32">
        <f>SUM(B114:S114)</f>
        <v>3250</v>
      </c>
      <c r="U114" s="32">
        <f>T114-T113</f>
        <v>-50</v>
      </c>
      <c r="V114" s="5"/>
      <c r="W114" s="5"/>
    </row>
    <row r="115" spans="1:23" ht="13" x14ac:dyDescent="0.15">
      <c r="A115" s="24" t="s">
        <v>156</v>
      </c>
      <c r="B115" s="25">
        <v>25</v>
      </c>
      <c r="C115" s="25">
        <v>40</v>
      </c>
      <c r="D115" s="25">
        <v>20</v>
      </c>
      <c r="E115" s="26"/>
      <c r="F115" s="26"/>
      <c r="G115" s="26"/>
      <c r="H115" s="26"/>
      <c r="I115" s="26"/>
      <c r="J115" s="26"/>
      <c r="K115" s="26"/>
      <c r="L115" s="26"/>
      <c r="M115" s="26"/>
      <c r="N115" s="26"/>
      <c r="O115" s="26"/>
      <c r="P115" s="26"/>
      <c r="Q115" s="26"/>
      <c r="R115" s="25">
        <v>7</v>
      </c>
      <c r="S115" s="26"/>
      <c r="T115" s="27">
        <v>3300</v>
      </c>
      <c r="U115" s="28">
        <f>T116/T115</f>
        <v>0.98030303030303034</v>
      </c>
      <c r="V115" s="5"/>
      <c r="W115" s="5"/>
    </row>
    <row r="116" spans="1:23" ht="13" x14ac:dyDescent="0.15">
      <c r="A116" s="29"/>
      <c r="B116" s="31">
        <f t="shared" ref="B116:S116" si="56">B$2*B115</f>
        <v>875</v>
      </c>
      <c r="C116" s="31">
        <f t="shared" si="56"/>
        <v>1000</v>
      </c>
      <c r="D116" s="31">
        <f t="shared" si="56"/>
        <v>800</v>
      </c>
      <c r="E116" s="31">
        <f t="shared" si="56"/>
        <v>0</v>
      </c>
      <c r="F116" s="31">
        <f t="shared" si="56"/>
        <v>0</v>
      </c>
      <c r="G116" s="31">
        <f t="shared" si="56"/>
        <v>0</v>
      </c>
      <c r="H116" s="31">
        <f t="shared" si="56"/>
        <v>0</v>
      </c>
      <c r="I116" s="31">
        <f t="shared" si="56"/>
        <v>0</v>
      </c>
      <c r="J116" s="31">
        <f t="shared" si="56"/>
        <v>0</v>
      </c>
      <c r="K116" s="31">
        <f t="shared" si="56"/>
        <v>0</v>
      </c>
      <c r="L116" s="31">
        <f t="shared" si="56"/>
        <v>0</v>
      </c>
      <c r="M116" s="31">
        <f t="shared" si="56"/>
        <v>0</v>
      </c>
      <c r="N116" s="31">
        <f t="shared" si="56"/>
        <v>0</v>
      </c>
      <c r="O116" s="31">
        <f t="shared" si="56"/>
        <v>0</v>
      </c>
      <c r="P116" s="31">
        <f t="shared" si="56"/>
        <v>0</v>
      </c>
      <c r="Q116" s="31">
        <f t="shared" si="56"/>
        <v>0</v>
      </c>
      <c r="R116" s="31">
        <f t="shared" si="56"/>
        <v>560</v>
      </c>
      <c r="S116" s="31">
        <f t="shared" si="56"/>
        <v>0</v>
      </c>
      <c r="T116" s="32">
        <f>SUM(B116:S116)</f>
        <v>3235</v>
      </c>
      <c r="U116" s="32">
        <f>T116-T115</f>
        <v>-65</v>
      </c>
      <c r="V116" s="5"/>
      <c r="W116" s="5"/>
    </row>
    <row r="117" spans="1:23" ht="13" x14ac:dyDescent="0.15">
      <c r="A117" s="24" t="s">
        <v>157</v>
      </c>
      <c r="B117" s="25">
        <v>55</v>
      </c>
      <c r="C117" s="26"/>
      <c r="D117" s="25">
        <v>20</v>
      </c>
      <c r="E117" s="26"/>
      <c r="F117" s="26"/>
      <c r="G117" s="26"/>
      <c r="H117" s="26"/>
      <c r="I117" s="26"/>
      <c r="J117" s="26"/>
      <c r="K117" s="26"/>
      <c r="L117" s="26"/>
      <c r="M117" s="26"/>
      <c r="N117" s="26"/>
      <c r="O117" s="26"/>
      <c r="P117" s="25">
        <v>20</v>
      </c>
      <c r="Q117" s="26"/>
      <c r="R117" s="26"/>
      <c r="S117" s="26"/>
      <c r="T117" s="27">
        <v>3300</v>
      </c>
      <c r="U117" s="28">
        <f>T118/T117</f>
        <v>1.053030303030303</v>
      </c>
      <c r="V117" s="5"/>
      <c r="W117" s="5"/>
    </row>
    <row r="118" spans="1:23" ht="13" x14ac:dyDescent="0.15">
      <c r="A118" s="29"/>
      <c r="B118" s="31">
        <f t="shared" ref="B118:S118" si="57">B$2*B117</f>
        <v>1925</v>
      </c>
      <c r="C118" s="31">
        <f t="shared" si="57"/>
        <v>0</v>
      </c>
      <c r="D118" s="31">
        <f t="shared" si="57"/>
        <v>800</v>
      </c>
      <c r="E118" s="31">
        <f t="shared" si="57"/>
        <v>0</v>
      </c>
      <c r="F118" s="31">
        <f t="shared" si="57"/>
        <v>0</v>
      </c>
      <c r="G118" s="31">
        <f t="shared" si="57"/>
        <v>0</v>
      </c>
      <c r="H118" s="31">
        <f t="shared" si="57"/>
        <v>0</v>
      </c>
      <c r="I118" s="31">
        <f t="shared" si="57"/>
        <v>0</v>
      </c>
      <c r="J118" s="31">
        <f t="shared" si="57"/>
        <v>0</v>
      </c>
      <c r="K118" s="31">
        <f t="shared" si="57"/>
        <v>0</v>
      </c>
      <c r="L118" s="31">
        <f t="shared" si="57"/>
        <v>0</v>
      </c>
      <c r="M118" s="31">
        <f t="shared" si="57"/>
        <v>0</v>
      </c>
      <c r="N118" s="31">
        <f t="shared" si="57"/>
        <v>0</v>
      </c>
      <c r="O118" s="31">
        <f t="shared" si="57"/>
        <v>0</v>
      </c>
      <c r="P118" s="31">
        <f t="shared" si="57"/>
        <v>750</v>
      </c>
      <c r="Q118" s="31">
        <f t="shared" si="57"/>
        <v>0</v>
      </c>
      <c r="R118" s="31">
        <f t="shared" si="57"/>
        <v>0</v>
      </c>
      <c r="S118" s="31">
        <f t="shared" si="57"/>
        <v>0</v>
      </c>
      <c r="T118" s="32">
        <f>SUM(B118:S118)</f>
        <v>3475</v>
      </c>
      <c r="U118" s="32">
        <f>T118-T117</f>
        <v>175</v>
      </c>
      <c r="V118" s="5"/>
      <c r="W118" s="5"/>
    </row>
    <row r="119" spans="1:23" ht="13" x14ac:dyDescent="0.15">
      <c r="A119" s="24" t="s">
        <v>158</v>
      </c>
      <c r="B119" s="25">
        <v>60</v>
      </c>
      <c r="C119" s="26"/>
      <c r="D119" s="25">
        <v>20</v>
      </c>
      <c r="E119" s="26"/>
      <c r="F119" s="26"/>
      <c r="G119" s="26"/>
      <c r="H119" s="25">
        <v>30</v>
      </c>
      <c r="I119" s="26"/>
      <c r="J119" s="26"/>
      <c r="K119" s="26"/>
      <c r="L119" s="26"/>
      <c r="M119" s="26"/>
      <c r="N119" s="26"/>
      <c r="O119" s="26"/>
      <c r="P119" s="26"/>
      <c r="Q119" s="26"/>
      <c r="R119" s="26"/>
      <c r="S119" s="26"/>
      <c r="T119" s="27">
        <v>3300</v>
      </c>
      <c r="U119" s="28">
        <f>T120/T119</f>
        <v>1.1212424242424242</v>
      </c>
      <c r="V119" s="5"/>
      <c r="W119" s="5"/>
    </row>
    <row r="120" spans="1:23" ht="13" x14ac:dyDescent="0.15">
      <c r="A120" s="29"/>
      <c r="B120" s="31">
        <f t="shared" ref="B120:S120" si="58">B$2*B119</f>
        <v>2100</v>
      </c>
      <c r="C120" s="31">
        <f t="shared" si="58"/>
        <v>0</v>
      </c>
      <c r="D120" s="31">
        <f t="shared" si="58"/>
        <v>800</v>
      </c>
      <c r="E120" s="31">
        <f t="shared" si="58"/>
        <v>0</v>
      </c>
      <c r="F120" s="31">
        <f t="shared" si="58"/>
        <v>0</v>
      </c>
      <c r="G120" s="31">
        <f t="shared" si="58"/>
        <v>0</v>
      </c>
      <c r="H120" s="31">
        <f t="shared" si="58"/>
        <v>800.1</v>
      </c>
      <c r="I120" s="31">
        <f t="shared" si="58"/>
        <v>0</v>
      </c>
      <c r="J120" s="31">
        <f t="shared" si="58"/>
        <v>0</v>
      </c>
      <c r="K120" s="31">
        <f t="shared" si="58"/>
        <v>0</v>
      </c>
      <c r="L120" s="31">
        <f t="shared" si="58"/>
        <v>0</v>
      </c>
      <c r="M120" s="31">
        <f t="shared" si="58"/>
        <v>0</v>
      </c>
      <c r="N120" s="31">
        <f t="shared" si="58"/>
        <v>0</v>
      </c>
      <c r="O120" s="31">
        <f t="shared" si="58"/>
        <v>0</v>
      </c>
      <c r="P120" s="31">
        <f t="shared" si="58"/>
        <v>0</v>
      </c>
      <c r="Q120" s="31">
        <f t="shared" si="58"/>
        <v>0</v>
      </c>
      <c r="R120" s="31">
        <f t="shared" si="58"/>
        <v>0</v>
      </c>
      <c r="S120" s="31">
        <f t="shared" si="58"/>
        <v>0</v>
      </c>
      <c r="T120" s="32">
        <f>SUM(B120:S120)</f>
        <v>3700.1</v>
      </c>
      <c r="U120" s="35">
        <f>T120-T119</f>
        <v>400.09999999999991</v>
      </c>
      <c r="V120" s="5"/>
      <c r="W120" s="5"/>
    </row>
    <row r="121" spans="1:23" ht="13" x14ac:dyDescent="0.15">
      <c r="A121" s="24" t="s">
        <v>159</v>
      </c>
      <c r="B121" s="25">
        <v>45</v>
      </c>
      <c r="C121" s="26"/>
      <c r="D121" s="26"/>
      <c r="E121" s="26"/>
      <c r="F121" s="25">
        <v>30</v>
      </c>
      <c r="G121" s="26"/>
      <c r="H121" s="25">
        <v>20</v>
      </c>
      <c r="I121" s="26"/>
      <c r="J121" s="26"/>
      <c r="K121" s="26"/>
      <c r="L121" s="26"/>
      <c r="M121" s="26"/>
      <c r="N121" s="26"/>
      <c r="O121" s="26"/>
      <c r="P121" s="26"/>
      <c r="Q121" s="26"/>
      <c r="R121" s="26"/>
      <c r="S121" s="26"/>
      <c r="T121" s="27">
        <v>3300</v>
      </c>
      <c r="U121" s="28">
        <f>T122/T121</f>
        <v>0.97981818181818181</v>
      </c>
      <c r="V121" s="5"/>
      <c r="W121" s="5"/>
    </row>
    <row r="122" spans="1:23" ht="13" x14ac:dyDescent="0.15">
      <c r="A122" s="29"/>
      <c r="B122" s="31">
        <f t="shared" ref="B122:S122" si="59">B$2*B121</f>
        <v>1575</v>
      </c>
      <c r="C122" s="31">
        <f t="shared" si="59"/>
        <v>0</v>
      </c>
      <c r="D122" s="31">
        <f t="shared" si="59"/>
        <v>0</v>
      </c>
      <c r="E122" s="31">
        <f t="shared" si="59"/>
        <v>0</v>
      </c>
      <c r="F122" s="31">
        <f t="shared" si="59"/>
        <v>1125</v>
      </c>
      <c r="G122" s="31">
        <f t="shared" si="59"/>
        <v>0</v>
      </c>
      <c r="H122" s="31">
        <f t="shared" si="59"/>
        <v>533.40000000000009</v>
      </c>
      <c r="I122" s="31">
        <f t="shared" si="59"/>
        <v>0</v>
      </c>
      <c r="J122" s="31">
        <f t="shared" si="59"/>
        <v>0</v>
      </c>
      <c r="K122" s="31">
        <f t="shared" si="59"/>
        <v>0</v>
      </c>
      <c r="L122" s="31">
        <f t="shared" si="59"/>
        <v>0</v>
      </c>
      <c r="M122" s="31">
        <f t="shared" si="59"/>
        <v>0</v>
      </c>
      <c r="N122" s="31">
        <f t="shared" si="59"/>
        <v>0</v>
      </c>
      <c r="O122" s="31">
        <f t="shared" si="59"/>
        <v>0</v>
      </c>
      <c r="P122" s="31">
        <f t="shared" si="59"/>
        <v>0</v>
      </c>
      <c r="Q122" s="31">
        <f t="shared" si="59"/>
        <v>0</v>
      </c>
      <c r="R122" s="31">
        <f t="shared" si="59"/>
        <v>0</v>
      </c>
      <c r="S122" s="31">
        <f t="shared" si="59"/>
        <v>0</v>
      </c>
      <c r="T122" s="32">
        <f>SUM(B122:S122)</f>
        <v>3233.4</v>
      </c>
      <c r="U122" s="32">
        <f>T122-T121</f>
        <v>-66.599999999999909</v>
      </c>
      <c r="V122" s="5"/>
      <c r="W122" s="5"/>
    </row>
    <row r="123" spans="1:23" ht="13" x14ac:dyDescent="0.15">
      <c r="A123" s="24" t="s">
        <v>160</v>
      </c>
      <c r="B123" s="26"/>
      <c r="C123" s="26"/>
      <c r="D123" s="26"/>
      <c r="E123" s="26"/>
      <c r="F123" s="26"/>
      <c r="G123" s="25">
        <v>162</v>
      </c>
      <c r="H123" s="26"/>
      <c r="I123" s="26"/>
      <c r="J123" s="26"/>
      <c r="K123" s="26"/>
      <c r="L123" s="26"/>
      <c r="M123" s="26"/>
      <c r="N123" s="26"/>
      <c r="O123" s="26"/>
      <c r="P123" s="26"/>
      <c r="Q123" s="26"/>
      <c r="R123" s="26"/>
      <c r="S123" s="26"/>
      <c r="T123" s="27">
        <v>3800</v>
      </c>
      <c r="U123" s="28">
        <f>T124/T123</f>
        <v>0.92723684210526314</v>
      </c>
      <c r="V123" s="3" t="s">
        <v>161</v>
      </c>
      <c r="W123" s="5"/>
    </row>
    <row r="124" spans="1:23" ht="13" x14ac:dyDescent="0.15">
      <c r="A124" s="29"/>
      <c r="B124" s="31">
        <f t="shared" ref="B124:S124" si="60">B$2*B123</f>
        <v>0</v>
      </c>
      <c r="C124" s="31">
        <f t="shared" si="60"/>
        <v>0</v>
      </c>
      <c r="D124" s="31">
        <f t="shared" si="60"/>
        <v>0</v>
      </c>
      <c r="E124" s="31">
        <f t="shared" si="60"/>
        <v>0</v>
      </c>
      <c r="F124" s="31">
        <f t="shared" si="60"/>
        <v>0</v>
      </c>
      <c r="G124" s="31">
        <f t="shared" si="60"/>
        <v>3523.5</v>
      </c>
      <c r="H124" s="31">
        <f t="shared" si="60"/>
        <v>0</v>
      </c>
      <c r="I124" s="31">
        <f t="shared" si="60"/>
        <v>0</v>
      </c>
      <c r="J124" s="31">
        <f t="shared" si="60"/>
        <v>0</v>
      </c>
      <c r="K124" s="31">
        <f t="shared" si="60"/>
        <v>0</v>
      </c>
      <c r="L124" s="31">
        <f t="shared" si="60"/>
        <v>0</v>
      </c>
      <c r="M124" s="31">
        <f t="shared" si="60"/>
        <v>0</v>
      </c>
      <c r="N124" s="31">
        <f t="shared" si="60"/>
        <v>0</v>
      </c>
      <c r="O124" s="31">
        <f t="shared" si="60"/>
        <v>0</v>
      </c>
      <c r="P124" s="31">
        <f t="shared" si="60"/>
        <v>0</v>
      </c>
      <c r="Q124" s="31">
        <f t="shared" si="60"/>
        <v>0</v>
      </c>
      <c r="R124" s="31">
        <f t="shared" si="60"/>
        <v>0</v>
      </c>
      <c r="S124" s="31">
        <f t="shared" si="60"/>
        <v>0</v>
      </c>
      <c r="T124" s="32">
        <f>SUM(B124:S124)</f>
        <v>3523.5</v>
      </c>
      <c r="U124" s="33">
        <f>T124-T123</f>
        <v>-276.5</v>
      </c>
      <c r="V124" s="5"/>
      <c r="W124" s="5"/>
    </row>
  </sheetData>
  <mergeCells count="2">
    <mergeCell ref="V35:X36"/>
    <mergeCell ref="V39:X40"/>
  </mergeCells>
  <conditionalFormatting sqref="B3:S124">
    <cfRule type="cellIs" dxfId="23" priority="1" operator="equal">
      <formula>0</formula>
    </cfRule>
  </conditionalFormatting>
  <conditionalFormatting sqref="U3:U124">
    <cfRule type="cellIs" dxfId="22" priority="2" operator="lessThan">
      <formula>-250</formula>
    </cfRule>
  </conditionalFormatting>
  <conditionalFormatting sqref="B3:S124">
    <cfRule type="notContainsBlanks" dxfId="21" priority="3">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 min="22" max="22" width="49.6640625" customWidth="1"/>
  </cols>
  <sheetData>
    <row r="1" spans="1:22"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162</v>
      </c>
      <c r="T1" s="3" t="s">
        <v>27</v>
      </c>
      <c r="U1" s="3" t="s">
        <v>28</v>
      </c>
      <c r="V1" s="3" t="s">
        <v>31</v>
      </c>
    </row>
    <row r="2" spans="1:22"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12</v>
      </c>
      <c r="T2" s="3" t="s">
        <v>33</v>
      </c>
      <c r="U2" s="3" t="s">
        <v>34</v>
      </c>
      <c r="V2" s="5"/>
    </row>
    <row r="3" spans="1:22" ht="15.75" customHeight="1" x14ac:dyDescent="0.15">
      <c r="A3" s="7" t="s">
        <v>163</v>
      </c>
      <c r="B3" s="5"/>
      <c r="C3" s="5"/>
      <c r="D3" s="5"/>
      <c r="E3" s="5"/>
      <c r="F3" s="5"/>
      <c r="G3" s="5"/>
      <c r="H3" s="3"/>
      <c r="I3" s="5"/>
      <c r="J3" s="3"/>
      <c r="K3" s="5"/>
      <c r="L3" s="5"/>
      <c r="M3" s="3"/>
      <c r="N3" s="5"/>
      <c r="O3" s="5"/>
      <c r="P3" s="5"/>
      <c r="Q3" s="5"/>
      <c r="R3" s="3"/>
      <c r="S3" s="3">
        <v>60</v>
      </c>
      <c r="T3" s="3">
        <v>900</v>
      </c>
      <c r="U3" s="8">
        <f>T4/T3</f>
        <v>0.8</v>
      </c>
      <c r="V3" s="3" t="s">
        <v>164</v>
      </c>
    </row>
    <row r="4" spans="1:22" ht="15.75" customHeight="1" x14ac:dyDescent="0.15">
      <c r="A4" s="9"/>
      <c r="B4" s="10">
        <f t="shared" ref="B4:S4" si="0">B$2*B3</f>
        <v>0</v>
      </c>
      <c r="C4" s="10">
        <f t="shared" si="0"/>
        <v>0</v>
      </c>
      <c r="D4" s="10">
        <f t="shared" si="0"/>
        <v>0</v>
      </c>
      <c r="E4" s="10">
        <f t="shared" si="0"/>
        <v>0</v>
      </c>
      <c r="F4" s="10">
        <f t="shared" si="0"/>
        <v>0</v>
      </c>
      <c r="G4" s="10">
        <f t="shared" si="0"/>
        <v>0</v>
      </c>
      <c r="H4" s="10">
        <f t="shared" si="0"/>
        <v>0</v>
      </c>
      <c r="I4" s="10">
        <f t="shared" si="0"/>
        <v>0</v>
      </c>
      <c r="J4" s="10">
        <f t="shared" si="0"/>
        <v>0</v>
      </c>
      <c r="K4" s="10">
        <f t="shared" si="0"/>
        <v>0</v>
      </c>
      <c r="L4" s="10">
        <f t="shared" si="0"/>
        <v>0</v>
      </c>
      <c r="M4" s="10">
        <f t="shared" si="0"/>
        <v>0</v>
      </c>
      <c r="N4" s="10">
        <f t="shared" si="0"/>
        <v>0</v>
      </c>
      <c r="O4" s="10">
        <f t="shared" si="0"/>
        <v>0</v>
      </c>
      <c r="P4" s="10">
        <f t="shared" si="0"/>
        <v>0</v>
      </c>
      <c r="Q4" s="10">
        <f t="shared" si="0"/>
        <v>0</v>
      </c>
      <c r="R4" s="10">
        <f t="shared" si="0"/>
        <v>0</v>
      </c>
      <c r="S4" s="10">
        <f t="shared" si="0"/>
        <v>720</v>
      </c>
      <c r="T4" s="10">
        <f>SUM(B4:S4)</f>
        <v>720</v>
      </c>
      <c r="U4" s="10">
        <f>T4-T3</f>
        <v>-180</v>
      </c>
      <c r="V4" s="10"/>
    </row>
    <row r="5" spans="1:22" ht="15.75" customHeight="1" x14ac:dyDescent="0.15">
      <c r="A5" s="7" t="s">
        <v>165</v>
      </c>
      <c r="B5" s="5"/>
      <c r="C5" s="5"/>
      <c r="D5" s="5"/>
      <c r="E5" s="5"/>
      <c r="F5" s="5"/>
      <c r="G5" s="3"/>
      <c r="H5" s="3">
        <v>15</v>
      </c>
      <c r="I5" s="5"/>
      <c r="J5" s="3"/>
      <c r="K5" s="3"/>
      <c r="L5" s="3"/>
      <c r="M5" s="5"/>
      <c r="N5" s="5"/>
      <c r="O5" s="3"/>
      <c r="P5" s="5"/>
      <c r="Q5" s="5"/>
      <c r="R5" s="5"/>
      <c r="S5" s="3">
        <v>45</v>
      </c>
      <c r="T5" s="3">
        <v>900</v>
      </c>
      <c r="U5" s="8">
        <f>T6/T5</f>
        <v>1.0445</v>
      </c>
      <c r="V5" s="3" t="s">
        <v>166</v>
      </c>
    </row>
    <row r="6" spans="1:22" ht="15.75" customHeight="1" x14ac:dyDescent="0.15">
      <c r="A6" s="9"/>
      <c r="B6" s="10">
        <f t="shared" ref="B6:S6" si="1">B$2*B5</f>
        <v>0</v>
      </c>
      <c r="C6" s="10">
        <f t="shared" si="1"/>
        <v>0</v>
      </c>
      <c r="D6" s="10">
        <f t="shared" si="1"/>
        <v>0</v>
      </c>
      <c r="E6" s="10">
        <f t="shared" si="1"/>
        <v>0</v>
      </c>
      <c r="F6" s="10">
        <f t="shared" si="1"/>
        <v>0</v>
      </c>
      <c r="G6" s="10">
        <f t="shared" si="1"/>
        <v>0</v>
      </c>
      <c r="H6" s="10">
        <f t="shared" si="1"/>
        <v>400.05</v>
      </c>
      <c r="I6" s="10">
        <f t="shared" si="1"/>
        <v>0</v>
      </c>
      <c r="J6" s="10">
        <f t="shared" si="1"/>
        <v>0</v>
      </c>
      <c r="K6" s="10">
        <f t="shared" si="1"/>
        <v>0</v>
      </c>
      <c r="L6" s="10">
        <f t="shared" si="1"/>
        <v>0</v>
      </c>
      <c r="M6" s="10">
        <f t="shared" si="1"/>
        <v>0</v>
      </c>
      <c r="N6" s="10">
        <f t="shared" si="1"/>
        <v>0</v>
      </c>
      <c r="O6" s="10">
        <f t="shared" si="1"/>
        <v>0</v>
      </c>
      <c r="P6" s="10">
        <f t="shared" si="1"/>
        <v>0</v>
      </c>
      <c r="Q6" s="10">
        <f t="shared" si="1"/>
        <v>0</v>
      </c>
      <c r="R6" s="10">
        <f t="shared" si="1"/>
        <v>0</v>
      </c>
      <c r="S6" s="10">
        <f t="shared" si="1"/>
        <v>540</v>
      </c>
      <c r="T6" s="10">
        <f>SUM(B6:S6)</f>
        <v>940.05</v>
      </c>
      <c r="U6" s="10">
        <f>T6-T5</f>
        <v>40.049999999999955</v>
      </c>
      <c r="V6" s="10"/>
    </row>
    <row r="7" spans="1:22" ht="15.75" customHeight="1" x14ac:dyDescent="0.15">
      <c r="A7" s="7" t="s">
        <v>167</v>
      </c>
      <c r="B7" s="5"/>
      <c r="C7" s="5"/>
      <c r="D7" s="5"/>
      <c r="E7" s="5"/>
      <c r="F7" s="5"/>
      <c r="G7" s="3"/>
      <c r="H7" s="3"/>
      <c r="I7" s="5"/>
      <c r="J7" s="3"/>
      <c r="K7" s="5"/>
      <c r="L7" s="5"/>
      <c r="M7" s="5"/>
      <c r="N7" s="5"/>
      <c r="O7" s="3"/>
      <c r="P7" s="5"/>
      <c r="Q7" s="5"/>
      <c r="R7" s="5"/>
      <c r="S7" s="3">
        <v>25</v>
      </c>
      <c r="T7" s="3">
        <v>1000</v>
      </c>
      <c r="U7" s="8">
        <f>T8/T7</f>
        <v>0.3</v>
      </c>
      <c r="V7" s="3" t="s">
        <v>168</v>
      </c>
    </row>
    <row r="8" spans="1:22" ht="15.75" customHeight="1" x14ac:dyDescent="0.15">
      <c r="A8" s="9"/>
      <c r="B8" s="10">
        <f t="shared" ref="B8:S8" si="2">B$2*B7</f>
        <v>0</v>
      </c>
      <c r="C8" s="10">
        <f t="shared" si="2"/>
        <v>0</v>
      </c>
      <c r="D8" s="10">
        <f t="shared" si="2"/>
        <v>0</v>
      </c>
      <c r="E8" s="10">
        <f t="shared" si="2"/>
        <v>0</v>
      </c>
      <c r="F8" s="10">
        <f t="shared" si="2"/>
        <v>0</v>
      </c>
      <c r="G8" s="10">
        <f t="shared" si="2"/>
        <v>0</v>
      </c>
      <c r="H8" s="10">
        <f t="shared" si="2"/>
        <v>0</v>
      </c>
      <c r="I8" s="10">
        <f t="shared" si="2"/>
        <v>0</v>
      </c>
      <c r="J8" s="10">
        <f t="shared" si="2"/>
        <v>0</v>
      </c>
      <c r="K8" s="10">
        <f t="shared" si="2"/>
        <v>0</v>
      </c>
      <c r="L8" s="10">
        <f t="shared" si="2"/>
        <v>0</v>
      </c>
      <c r="M8" s="10">
        <f t="shared" si="2"/>
        <v>0</v>
      </c>
      <c r="N8" s="10">
        <f t="shared" si="2"/>
        <v>0</v>
      </c>
      <c r="O8" s="10">
        <f t="shared" si="2"/>
        <v>0</v>
      </c>
      <c r="P8" s="10">
        <f t="shared" si="2"/>
        <v>0</v>
      </c>
      <c r="Q8" s="10">
        <f t="shared" si="2"/>
        <v>0</v>
      </c>
      <c r="R8" s="10">
        <f t="shared" si="2"/>
        <v>0</v>
      </c>
      <c r="S8" s="10">
        <f t="shared" si="2"/>
        <v>300</v>
      </c>
      <c r="T8" s="10">
        <f>SUM(B8:S8)</f>
        <v>300</v>
      </c>
      <c r="U8" s="10">
        <f>T8-T7</f>
        <v>-700</v>
      </c>
      <c r="V8" s="12" t="s">
        <v>169</v>
      </c>
    </row>
    <row r="9" spans="1:22" ht="15.75" customHeight="1" x14ac:dyDescent="0.15">
      <c r="A9" s="7" t="s">
        <v>170</v>
      </c>
      <c r="B9" s="5"/>
      <c r="C9" s="3">
        <v>35</v>
      </c>
      <c r="D9" s="5"/>
      <c r="E9" s="5"/>
      <c r="F9" s="5"/>
      <c r="G9" s="3"/>
      <c r="H9" s="3"/>
      <c r="I9" s="5"/>
      <c r="J9" s="3"/>
      <c r="K9" s="5"/>
      <c r="L9" s="5"/>
      <c r="M9" s="5"/>
      <c r="N9" s="5"/>
      <c r="O9" s="3"/>
      <c r="P9" s="5"/>
      <c r="Q9" s="5"/>
      <c r="R9" s="5"/>
      <c r="S9" s="3">
        <v>45</v>
      </c>
      <c r="T9" s="3">
        <v>1100</v>
      </c>
      <c r="U9" s="8">
        <f>T10/T9</f>
        <v>1.2863636363636364</v>
      </c>
      <c r="V9" s="5"/>
    </row>
    <row r="10" spans="1:22" ht="15.75" customHeight="1" x14ac:dyDescent="0.15">
      <c r="A10" s="9"/>
      <c r="B10" s="10">
        <f t="shared" ref="B10:S10" si="3">B$2*B9</f>
        <v>0</v>
      </c>
      <c r="C10" s="10">
        <f t="shared" si="3"/>
        <v>875</v>
      </c>
      <c r="D10" s="10">
        <f t="shared" si="3"/>
        <v>0</v>
      </c>
      <c r="E10" s="10">
        <f t="shared" si="3"/>
        <v>0</v>
      </c>
      <c r="F10" s="10">
        <f t="shared" si="3"/>
        <v>0</v>
      </c>
      <c r="G10" s="10">
        <f t="shared" si="3"/>
        <v>0</v>
      </c>
      <c r="H10" s="10">
        <f t="shared" si="3"/>
        <v>0</v>
      </c>
      <c r="I10" s="10">
        <f t="shared" si="3"/>
        <v>0</v>
      </c>
      <c r="J10" s="10">
        <f t="shared" si="3"/>
        <v>0</v>
      </c>
      <c r="K10" s="10">
        <f t="shared" si="3"/>
        <v>0</v>
      </c>
      <c r="L10" s="10">
        <f t="shared" si="3"/>
        <v>0</v>
      </c>
      <c r="M10" s="10">
        <f t="shared" si="3"/>
        <v>0</v>
      </c>
      <c r="N10" s="10">
        <f t="shared" si="3"/>
        <v>0</v>
      </c>
      <c r="O10" s="10">
        <f t="shared" si="3"/>
        <v>0</v>
      </c>
      <c r="P10" s="10">
        <f t="shared" si="3"/>
        <v>0</v>
      </c>
      <c r="Q10" s="10">
        <f t="shared" si="3"/>
        <v>0</v>
      </c>
      <c r="R10" s="10">
        <f t="shared" si="3"/>
        <v>0</v>
      </c>
      <c r="S10" s="10">
        <f t="shared" si="3"/>
        <v>540</v>
      </c>
      <c r="T10" s="10">
        <f>SUM(B10:S10)</f>
        <v>1415</v>
      </c>
      <c r="U10" s="18">
        <f>T10-T9</f>
        <v>315</v>
      </c>
      <c r="V10" s="10"/>
    </row>
    <row r="11" spans="1:22" ht="15.75" customHeight="1" x14ac:dyDescent="0.15">
      <c r="A11" s="7" t="s">
        <v>171</v>
      </c>
      <c r="B11" s="5"/>
      <c r="C11" s="5"/>
      <c r="D11" s="5"/>
      <c r="E11" s="5"/>
      <c r="F11" s="5"/>
      <c r="G11" s="3"/>
      <c r="H11" s="3"/>
      <c r="I11" s="5"/>
      <c r="J11" s="3"/>
      <c r="K11" s="5"/>
      <c r="L11" s="5"/>
      <c r="M11" s="5"/>
      <c r="N11" s="5"/>
      <c r="O11" s="3"/>
      <c r="P11" s="5"/>
      <c r="Q11" s="5"/>
      <c r="R11" s="5"/>
      <c r="S11" s="3">
        <v>45</v>
      </c>
      <c r="T11" s="3">
        <v>1100</v>
      </c>
      <c r="U11" s="8">
        <f>T12/T11</f>
        <v>0.49090909090909091</v>
      </c>
      <c r="V11" s="92" t="s">
        <v>172</v>
      </c>
    </row>
    <row r="12" spans="1:22" ht="15.75" customHeight="1" x14ac:dyDescent="0.15">
      <c r="A12" s="9"/>
      <c r="B12" s="10">
        <f t="shared" ref="B12:S12" si="4">B$2*B11</f>
        <v>0</v>
      </c>
      <c r="C12" s="10">
        <f t="shared" si="4"/>
        <v>0</v>
      </c>
      <c r="D12" s="10">
        <f t="shared" si="4"/>
        <v>0</v>
      </c>
      <c r="E12" s="10">
        <f t="shared" si="4"/>
        <v>0</v>
      </c>
      <c r="F12" s="10">
        <f t="shared" si="4"/>
        <v>0</v>
      </c>
      <c r="G12" s="10">
        <f t="shared" si="4"/>
        <v>0</v>
      </c>
      <c r="H12" s="10">
        <f t="shared" si="4"/>
        <v>0</v>
      </c>
      <c r="I12" s="10">
        <f t="shared" si="4"/>
        <v>0</v>
      </c>
      <c r="J12" s="10">
        <f t="shared" si="4"/>
        <v>0</v>
      </c>
      <c r="K12" s="10">
        <f t="shared" si="4"/>
        <v>0</v>
      </c>
      <c r="L12" s="10">
        <f t="shared" si="4"/>
        <v>0</v>
      </c>
      <c r="M12" s="10">
        <f t="shared" si="4"/>
        <v>0</v>
      </c>
      <c r="N12" s="10">
        <f t="shared" si="4"/>
        <v>0</v>
      </c>
      <c r="O12" s="10">
        <f t="shared" si="4"/>
        <v>0</v>
      </c>
      <c r="P12" s="10">
        <f t="shared" si="4"/>
        <v>0</v>
      </c>
      <c r="Q12" s="10">
        <f t="shared" si="4"/>
        <v>0</v>
      </c>
      <c r="R12" s="10">
        <f t="shared" si="4"/>
        <v>0</v>
      </c>
      <c r="S12" s="10">
        <f t="shared" si="4"/>
        <v>540</v>
      </c>
      <c r="T12" s="10">
        <f>SUM(B12:S12)</f>
        <v>540</v>
      </c>
      <c r="U12" s="10">
        <f>T12-T11</f>
        <v>-560</v>
      </c>
      <c r="V12" s="93"/>
    </row>
    <row r="13" spans="1:22" ht="15.75" customHeight="1" x14ac:dyDescent="0.15">
      <c r="A13" s="7" t="s">
        <v>173</v>
      </c>
      <c r="B13" s="5"/>
      <c r="C13" s="5"/>
      <c r="D13" s="5"/>
      <c r="E13" s="5"/>
      <c r="F13" s="5"/>
      <c r="G13" s="3"/>
      <c r="H13" s="3"/>
      <c r="I13" s="5"/>
      <c r="J13" s="3"/>
      <c r="K13" s="5"/>
      <c r="L13" s="3">
        <v>25</v>
      </c>
      <c r="M13" s="5"/>
      <c r="N13" s="5"/>
      <c r="O13" s="3"/>
      <c r="P13" s="5"/>
      <c r="Q13" s="5"/>
      <c r="R13" s="5"/>
      <c r="S13" s="3">
        <v>45</v>
      </c>
      <c r="T13" s="3">
        <v>1100</v>
      </c>
      <c r="U13" s="8">
        <f>T14/T13</f>
        <v>0.9</v>
      </c>
      <c r="V13" s="3" t="s">
        <v>174</v>
      </c>
    </row>
    <row r="14" spans="1:22" ht="15.75" customHeight="1" x14ac:dyDescent="0.15">
      <c r="A14" s="9"/>
      <c r="B14" s="10">
        <f t="shared" ref="B14:S14" si="5">B$2*B13</f>
        <v>0</v>
      </c>
      <c r="C14" s="10">
        <f t="shared" si="5"/>
        <v>0</v>
      </c>
      <c r="D14" s="10">
        <f t="shared" si="5"/>
        <v>0</v>
      </c>
      <c r="E14" s="10">
        <f t="shared" si="5"/>
        <v>0</v>
      </c>
      <c r="F14" s="10">
        <f t="shared" si="5"/>
        <v>0</v>
      </c>
      <c r="G14" s="10">
        <f t="shared" si="5"/>
        <v>0</v>
      </c>
      <c r="H14" s="10">
        <f t="shared" si="5"/>
        <v>0</v>
      </c>
      <c r="I14" s="10">
        <f t="shared" si="5"/>
        <v>0</v>
      </c>
      <c r="J14" s="10">
        <f t="shared" si="5"/>
        <v>0</v>
      </c>
      <c r="K14" s="10">
        <f t="shared" si="5"/>
        <v>0</v>
      </c>
      <c r="L14" s="10">
        <f t="shared" si="5"/>
        <v>450</v>
      </c>
      <c r="M14" s="10">
        <f t="shared" si="5"/>
        <v>0</v>
      </c>
      <c r="N14" s="10">
        <f t="shared" si="5"/>
        <v>0</v>
      </c>
      <c r="O14" s="10">
        <f t="shared" si="5"/>
        <v>0</v>
      </c>
      <c r="P14" s="10">
        <f t="shared" si="5"/>
        <v>0</v>
      </c>
      <c r="Q14" s="10">
        <f t="shared" si="5"/>
        <v>0</v>
      </c>
      <c r="R14" s="10">
        <f t="shared" si="5"/>
        <v>0</v>
      </c>
      <c r="S14" s="10">
        <f t="shared" si="5"/>
        <v>540</v>
      </c>
      <c r="T14" s="10">
        <f>SUM(B14:S14)</f>
        <v>990</v>
      </c>
      <c r="U14" s="10">
        <f>T14-T13</f>
        <v>-110</v>
      </c>
      <c r="V14" s="10"/>
    </row>
    <row r="15" spans="1:22" ht="15.75" customHeight="1" x14ac:dyDescent="0.15">
      <c r="A15" s="7" t="s">
        <v>175</v>
      </c>
      <c r="B15" s="5"/>
      <c r="C15" s="5"/>
      <c r="D15" s="5"/>
      <c r="E15" s="5"/>
      <c r="F15" s="5"/>
      <c r="G15" s="3"/>
      <c r="H15" s="3"/>
      <c r="I15" s="5"/>
      <c r="J15" s="3"/>
      <c r="K15" s="3">
        <v>20</v>
      </c>
      <c r="L15" s="5"/>
      <c r="M15" s="5"/>
      <c r="N15" s="5"/>
      <c r="O15" s="3"/>
      <c r="P15" s="5"/>
      <c r="Q15" s="5"/>
      <c r="R15" s="5"/>
      <c r="S15" s="3">
        <v>45</v>
      </c>
      <c r="T15" s="3">
        <v>1100</v>
      </c>
      <c r="U15" s="8">
        <f>T16/T15</f>
        <v>0.8545454545454545</v>
      </c>
      <c r="V15" s="3" t="s">
        <v>176</v>
      </c>
    </row>
    <row r="16" spans="1:22" ht="15.75" customHeight="1" x14ac:dyDescent="0.15">
      <c r="A16" s="9"/>
      <c r="B16" s="10">
        <f t="shared" ref="B16:S16" si="6">B$2*B15</f>
        <v>0</v>
      </c>
      <c r="C16" s="10">
        <f t="shared" si="6"/>
        <v>0</v>
      </c>
      <c r="D16" s="10">
        <f t="shared" si="6"/>
        <v>0</v>
      </c>
      <c r="E16" s="10">
        <f t="shared" si="6"/>
        <v>0</v>
      </c>
      <c r="F16" s="10">
        <f t="shared" si="6"/>
        <v>0</v>
      </c>
      <c r="G16" s="10">
        <f t="shared" si="6"/>
        <v>0</v>
      </c>
      <c r="H16" s="10">
        <f t="shared" si="6"/>
        <v>0</v>
      </c>
      <c r="I16" s="10">
        <f t="shared" si="6"/>
        <v>0</v>
      </c>
      <c r="J16" s="10">
        <f t="shared" si="6"/>
        <v>0</v>
      </c>
      <c r="K16" s="10">
        <f t="shared" si="6"/>
        <v>400</v>
      </c>
      <c r="L16" s="10">
        <f t="shared" si="6"/>
        <v>0</v>
      </c>
      <c r="M16" s="10">
        <f t="shared" si="6"/>
        <v>0</v>
      </c>
      <c r="N16" s="10">
        <f t="shared" si="6"/>
        <v>0</v>
      </c>
      <c r="O16" s="10">
        <f t="shared" si="6"/>
        <v>0</v>
      </c>
      <c r="P16" s="10">
        <f t="shared" si="6"/>
        <v>0</v>
      </c>
      <c r="Q16" s="10">
        <f t="shared" si="6"/>
        <v>0</v>
      </c>
      <c r="R16" s="10">
        <f t="shared" si="6"/>
        <v>0</v>
      </c>
      <c r="S16" s="10">
        <f t="shared" si="6"/>
        <v>540</v>
      </c>
      <c r="T16" s="10">
        <f>SUM(B16:S16)</f>
        <v>940</v>
      </c>
      <c r="U16" s="10">
        <f>T16-T15</f>
        <v>-160</v>
      </c>
      <c r="V16" s="10"/>
    </row>
  </sheetData>
  <mergeCells count="1">
    <mergeCell ref="V11:V12"/>
  </mergeCells>
  <conditionalFormatting sqref="B3:S16">
    <cfRule type="cellIs" dxfId="20" priority="1" operator="equal">
      <formula>0</formula>
    </cfRule>
  </conditionalFormatting>
  <conditionalFormatting sqref="U3:U16">
    <cfRule type="cellIs" dxfId="19" priority="2" operator="lessThan">
      <formula>-250</formula>
    </cfRule>
  </conditionalFormatting>
  <conditionalFormatting sqref="B3:S16">
    <cfRule type="notContainsBlanks" dxfId="18" priority="3">
      <formula>LEN(TRIM(B3))&gt;0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 min="22" max="22" width="49.6640625" customWidth="1"/>
  </cols>
  <sheetData>
    <row r="1" spans="1:22"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162</v>
      </c>
      <c r="T1" s="3" t="s">
        <v>27</v>
      </c>
      <c r="U1" s="3" t="s">
        <v>28</v>
      </c>
      <c r="V1" s="3" t="s">
        <v>31</v>
      </c>
    </row>
    <row r="2" spans="1:22"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12</v>
      </c>
      <c r="T2" s="3" t="s">
        <v>33</v>
      </c>
      <c r="U2" s="3" t="s">
        <v>34</v>
      </c>
      <c r="V2" s="5"/>
    </row>
    <row r="3" spans="1:22" ht="15.75" customHeight="1" x14ac:dyDescent="0.15">
      <c r="A3" s="7" t="s">
        <v>177</v>
      </c>
      <c r="B3" s="5"/>
      <c r="C3" s="5"/>
      <c r="D3" s="5"/>
      <c r="E3" s="5"/>
      <c r="F3" s="5"/>
      <c r="G3" s="3">
        <v>20</v>
      </c>
      <c r="H3" s="3"/>
      <c r="I3" s="5"/>
      <c r="J3" s="3">
        <v>100</v>
      </c>
      <c r="K3" s="5"/>
      <c r="L3" s="5"/>
      <c r="M3" s="3"/>
      <c r="N3" s="5"/>
      <c r="O3" s="5"/>
      <c r="P3" s="5"/>
      <c r="Q3" s="5"/>
      <c r="R3" s="3"/>
      <c r="S3" s="3"/>
      <c r="T3" s="3">
        <v>1600</v>
      </c>
      <c r="U3" s="8">
        <f>T4/T3</f>
        <v>0.43874999999999997</v>
      </c>
      <c r="V3" s="3"/>
    </row>
    <row r="4" spans="1:22" ht="15.75" customHeight="1" x14ac:dyDescent="0.15">
      <c r="A4" s="43" t="s">
        <v>178</v>
      </c>
      <c r="B4" s="10">
        <f t="shared" ref="B4:S4" si="0">B$2*B3</f>
        <v>0</v>
      </c>
      <c r="C4" s="10">
        <f t="shared" si="0"/>
        <v>0</v>
      </c>
      <c r="D4" s="10">
        <f t="shared" si="0"/>
        <v>0</v>
      </c>
      <c r="E4" s="10">
        <f t="shared" si="0"/>
        <v>0</v>
      </c>
      <c r="F4" s="10">
        <f t="shared" si="0"/>
        <v>0</v>
      </c>
      <c r="G4" s="10">
        <f t="shared" si="0"/>
        <v>435</v>
      </c>
      <c r="H4" s="10">
        <f t="shared" si="0"/>
        <v>0</v>
      </c>
      <c r="I4" s="10">
        <f t="shared" si="0"/>
        <v>0</v>
      </c>
      <c r="J4" s="10">
        <f t="shared" si="0"/>
        <v>267</v>
      </c>
      <c r="K4" s="10">
        <f t="shared" si="0"/>
        <v>0</v>
      </c>
      <c r="L4" s="10">
        <f t="shared" si="0"/>
        <v>0</v>
      </c>
      <c r="M4" s="10">
        <f t="shared" si="0"/>
        <v>0</v>
      </c>
      <c r="N4" s="10">
        <f t="shared" si="0"/>
        <v>0</v>
      </c>
      <c r="O4" s="10">
        <f t="shared" si="0"/>
        <v>0</v>
      </c>
      <c r="P4" s="10">
        <f t="shared" si="0"/>
        <v>0</v>
      </c>
      <c r="Q4" s="10">
        <f t="shared" si="0"/>
        <v>0</v>
      </c>
      <c r="R4" s="10">
        <f t="shared" si="0"/>
        <v>0</v>
      </c>
      <c r="S4" s="10">
        <f t="shared" si="0"/>
        <v>0</v>
      </c>
      <c r="T4" s="10">
        <f>SUM(B4:S4)</f>
        <v>702</v>
      </c>
      <c r="U4" s="10">
        <f>T4-T3</f>
        <v>-898</v>
      </c>
      <c r="V4" s="10"/>
    </row>
    <row r="5" spans="1:22" ht="15.75" customHeight="1" x14ac:dyDescent="0.15">
      <c r="A5" s="7" t="s">
        <v>177</v>
      </c>
      <c r="B5" s="5"/>
      <c r="C5" s="5"/>
      <c r="D5" s="5"/>
      <c r="E5" s="5"/>
      <c r="F5" s="5"/>
      <c r="G5" s="3">
        <v>60</v>
      </c>
      <c r="H5" s="3"/>
      <c r="I5" s="5"/>
      <c r="J5" s="3">
        <v>100</v>
      </c>
      <c r="K5" s="3"/>
      <c r="L5" s="3"/>
      <c r="M5" s="5"/>
      <c r="N5" s="5"/>
      <c r="O5" s="3"/>
      <c r="P5" s="5"/>
      <c r="Q5" s="5"/>
      <c r="R5" s="5"/>
      <c r="S5" s="3"/>
      <c r="T5" s="3">
        <v>1600</v>
      </c>
      <c r="U5" s="8">
        <f>T6/T5</f>
        <v>0.98250000000000004</v>
      </c>
      <c r="V5" s="3"/>
    </row>
    <row r="6" spans="1:22" ht="15.75" customHeight="1" x14ac:dyDescent="0.15">
      <c r="A6" s="43" t="s">
        <v>179</v>
      </c>
      <c r="B6" s="10">
        <f t="shared" ref="B6:S6" si="1">B$2*B5</f>
        <v>0</v>
      </c>
      <c r="C6" s="10">
        <f t="shared" si="1"/>
        <v>0</v>
      </c>
      <c r="D6" s="10">
        <f t="shared" si="1"/>
        <v>0</v>
      </c>
      <c r="E6" s="10">
        <f t="shared" si="1"/>
        <v>0</v>
      </c>
      <c r="F6" s="10">
        <f t="shared" si="1"/>
        <v>0</v>
      </c>
      <c r="G6" s="10">
        <f t="shared" si="1"/>
        <v>1305</v>
      </c>
      <c r="H6" s="10">
        <f t="shared" si="1"/>
        <v>0</v>
      </c>
      <c r="I6" s="10">
        <f t="shared" si="1"/>
        <v>0</v>
      </c>
      <c r="J6" s="10">
        <f t="shared" si="1"/>
        <v>267</v>
      </c>
      <c r="K6" s="10">
        <f t="shared" si="1"/>
        <v>0</v>
      </c>
      <c r="L6" s="10">
        <f t="shared" si="1"/>
        <v>0</v>
      </c>
      <c r="M6" s="10">
        <f t="shared" si="1"/>
        <v>0</v>
      </c>
      <c r="N6" s="10">
        <f t="shared" si="1"/>
        <v>0</v>
      </c>
      <c r="O6" s="10">
        <f t="shared" si="1"/>
        <v>0</v>
      </c>
      <c r="P6" s="10">
        <f t="shared" si="1"/>
        <v>0</v>
      </c>
      <c r="Q6" s="10">
        <f t="shared" si="1"/>
        <v>0</v>
      </c>
      <c r="R6" s="10">
        <f t="shared" si="1"/>
        <v>0</v>
      </c>
      <c r="S6" s="10">
        <f t="shared" si="1"/>
        <v>0</v>
      </c>
      <c r="T6" s="10">
        <f>SUM(B6:S6)</f>
        <v>1572</v>
      </c>
      <c r="U6" s="10">
        <f>T6-T5</f>
        <v>-28</v>
      </c>
      <c r="V6" s="10"/>
    </row>
    <row r="7" spans="1:22" ht="15.75" customHeight="1" x14ac:dyDescent="0.15">
      <c r="A7" s="7" t="s">
        <v>177</v>
      </c>
      <c r="B7" s="5"/>
      <c r="C7" s="5"/>
      <c r="D7" s="5"/>
      <c r="E7" s="5"/>
      <c r="F7" s="5"/>
      <c r="G7" s="3">
        <v>65</v>
      </c>
      <c r="H7" s="3"/>
      <c r="I7" s="5"/>
      <c r="J7" s="3">
        <v>100</v>
      </c>
      <c r="K7" s="3"/>
      <c r="L7" s="3"/>
      <c r="M7" s="5"/>
      <c r="N7" s="5"/>
      <c r="O7" s="3"/>
      <c r="P7" s="5"/>
      <c r="Q7" s="5"/>
      <c r="R7" s="5"/>
      <c r="S7" s="3"/>
      <c r="T7" s="3">
        <v>1600</v>
      </c>
      <c r="U7" s="8">
        <f>T8/T7</f>
        <v>1.0504687500000001</v>
      </c>
      <c r="V7" s="3"/>
    </row>
    <row r="8" spans="1:22" ht="15.75" customHeight="1" x14ac:dyDescent="0.15">
      <c r="A8" s="43" t="s">
        <v>180</v>
      </c>
      <c r="B8" s="10">
        <f t="shared" ref="B8:S8" si="2">B$2*B7</f>
        <v>0</v>
      </c>
      <c r="C8" s="10">
        <f t="shared" si="2"/>
        <v>0</v>
      </c>
      <c r="D8" s="10">
        <f t="shared" si="2"/>
        <v>0</v>
      </c>
      <c r="E8" s="10">
        <f t="shared" si="2"/>
        <v>0</v>
      </c>
      <c r="F8" s="10">
        <f t="shared" si="2"/>
        <v>0</v>
      </c>
      <c r="G8" s="10">
        <f t="shared" si="2"/>
        <v>1413.75</v>
      </c>
      <c r="H8" s="10">
        <f t="shared" si="2"/>
        <v>0</v>
      </c>
      <c r="I8" s="10">
        <f t="shared" si="2"/>
        <v>0</v>
      </c>
      <c r="J8" s="10">
        <f t="shared" si="2"/>
        <v>267</v>
      </c>
      <c r="K8" s="10">
        <f t="shared" si="2"/>
        <v>0</v>
      </c>
      <c r="L8" s="10">
        <f t="shared" si="2"/>
        <v>0</v>
      </c>
      <c r="M8" s="10">
        <f t="shared" si="2"/>
        <v>0</v>
      </c>
      <c r="N8" s="10">
        <f t="shared" si="2"/>
        <v>0</v>
      </c>
      <c r="O8" s="10">
        <f t="shared" si="2"/>
        <v>0</v>
      </c>
      <c r="P8" s="10">
        <f t="shared" si="2"/>
        <v>0</v>
      </c>
      <c r="Q8" s="10">
        <f t="shared" si="2"/>
        <v>0</v>
      </c>
      <c r="R8" s="10">
        <f t="shared" si="2"/>
        <v>0</v>
      </c>
      <c r="S8" s="10">
        <f t="shared" si="2"/>
        <v>0</v>
      </c>
      <c r="T8" s="10">
        <f>SUM(B8:S8)</f>
        <v>1680.75</v>
      </c>
      <c r="U8" s="10">
        <f>T8-T7</f>
        <v>80.75</v>
      </c>
      <c r="V8" s="12"/>
    </row>
    <row r="9" spans="1:22" ht="15.75" customHeight="1" x14ac:dyDescent="0.15">
      <c r="A9" s="7" t="s">
        <v>177</v>
      </c>
      <c r="B9" s="5"/>
      <c r="C9" s="5"/>
      <c r="D9" s="5"/>
      <c r="E9" s="5"/>
      <c r="F9" s="5"/>
      <c r="G9" s="3">
        <v>70</v>
      </c>
      <c r="H9" s="3"/>
      <c r="I9" s="5"/>
      <c r="J9" s="3">
        <v>100</v>
      </c>
      <c r="K9" s="5"/>
      <c r="L9" s="5"/>
      <c r="M9" s="5"/>
      <c r="N9" s="5"/>
      <c r="O9" s="3"/>
      <c r="P9" s="5"/>
      <c r="Q9" s="5"/>
      <c r="R9" s="3">
        <v>10</v>
      </c>
      <c r="S9" s="3"/>
      <c r="T9" s="3">
        <v>1600</v>
      </c>
      <c r="U9" s="8">
        <f>T10/T9</f>
        <v>1.6184375</v>
      </c>
      <c r="V9" s="5"/>
    </row>
    <row r="10" spans="1:22" ht="15.75" customHeight="1" x14ac:dyDescent="0.15">
      <c r="A10" s="43" t="s">
        <v>181</v>
      </c>
      <c r="B10" s="10">
        <f t="shared" ref="B10:S10" si="3">B$2*B9</f>
        <v>0</v>
      </c>
      <c r="C10" s="10">
        <f t="shared" si="3"/>
        <v>0</v>
      </c>
      <c r="D10" s="10">
        <f t="shared" si="3"/>
        <v>0</v>
      </c>
      <c r="E10" s="10">
        <f t="shared" si="3"/>
        <v>0</v>
      </c>
      <c r="F10" s="10">
        <f t="shared" si="3"/>
        <v>0</v>
      </c>
      <c r="G10" s="10">
        <f t="shared" si="3"/>
        <v>1522.5</v>
      </c>
      <c r="H10" s="10">
        <f t="shared" si="3"/>
        <v>0</v>
      </c>
      <c r="I10" s="10">
        <f t="shared" si="3"/>
        <v>0</v>
      </c>
      <c r="J10" s="10">
        <f t="shared" si="3"/>
        <v>267</v>
      </c>
      <c r="K10" s="10">
        <f t="shared" si="3"/>
        <v>0</v>
      </c>
      <c r="L10" s="10">
        <f t="shared" si="3"/>
        <v>0</v>
      </c>
      <c r="M10" s="10">
        <f t="shared" si="3"/>
        <v>0</v>
      </c>
      <c r="N10" s="10">
        <f t="shared" si="3"/>
        <v>0</v>
      </c>
      <c r="O10" s="10">
        <f t="shared" si="3"/>
        <v>0</v>
      </c>
      <c r="P10" s="10">
        <f t="shared" si="3"/>
        <v>0</v>
      </c>
      <c r="Q10" s="10">
        <f t="shared" si="3"/>
        <v>0</v>
      </c>
      <c r="R10" s="10">
        <f t="shared" si="3"/>
        <v>800</v>
      </c>
      <c r="S10" s="10">
        <f t="shared" si="3"/>
        <v>0</v>
      </c>
      <c r="T10" s="10">
        <f>SUM(B10:S10)</f>
        <v>2589.5</v>
      </c>
      <c r="U10" s="18">
        <f>T10-T9</f>
        <v>989.5</v>
      </c>
      <c r="V10" s="10"/>
    </row>
    <row r="11" spans="1:22" ht="15.75" customHeight="1" x14ac:dyDescent="0.15">
      <c r="A11" s="7" t="s">
        <v>177</v>
      </c>
      <c r="B11" s="5"/>
      <c r="C11" s="3"/>
      <c r="D11" s="5"/>
      <c r="E11" s="5"/>
      <c r="F11" s="5"/>
      <c r="G11" s="3">
        <v>125</v>
      </c>
      <c r="H11" s="3"/>
      <c r="I11" s="5"/>
      <c r="J11" s="3">
        <v>100</v>
      </c>
      <c r="K11" s="5"/>
      <c r="L11" s="5"/>
      <c r="M11" s="5"/>
      <c r="N11" s="5"/>
      <c r="O11" s="3"/>
      <c r="P11" s="5"/>
      <c r="Q11" s="5"/>
      <c r="R11" s="3">
        <v>10</v>
      </c>
      <c r="S11" s="3"/>
      <c r="T11" s="3">
        <v>1600</v>
      </c>
      <c r="U11" s="8">
        <f>T12/T11</f>
        <v>2.3660937500000001</v>
      </c>
      <c r="V11" s="92"/>
    </row>
    <row r="12" spans="1:22" ht="15.75" customHeight="1" x14ac:dyDescent="0.15">
      <c r="A12" s="43" t="s">
        <v>182</v>
      </c>
      <c r="B12" s="10">
        <f t="shared" ref="B12:S12" si="4">B$2*B11</f>
        <v>0</v>
      </c>
      <c r="C12" s="10">
        <f t="shared" si="4"/>
        <v>0</v>
      </c>
      <c r="D12" s="10">
        <f t="shared" si="4"/>
        <v>0</v>
      </c>
      <c r="E12" s="10">
        <f t="shared" si="4"/>
        <v>0</v>
      </c>
      <c r="F12" s="10">
        <f t="shared" si="4"/>
        <v>0</v>
      </c>
      <c r="G12" s="10">
        <f t="shared" si="4"/>
        <v>2718.75</v>
      </c>
      <c r="H12" s="10">
        <f t="shared" si="4"/>
        <v>0</v>
      </c>
      <c r="I12" s="10">
        <f t="shared" si="4"/>
        <v>0</v>
      </c>
      <c r="J12" s="10">
        <f t="shared" si="4"/>
        <v>267</v>
      </c>
      <c r="K12" s="10">
        <f t="shared" si="4"/>
        <v>0</v>
      </c>
      <c r="L12" s="10">
        <f t="shared" si="4"/>
        <v>0</v>
      </c>
      <c r="M12" s="10">
        <f t="shared" si="4"/>
        <v>0</v>
      </c>
      <c r="N12" s="10">
        <f t="shared" si="4"/>
        <v>0</v>
      </c>
      <c r="O12" s="10">
        <f t="shared" si="4"/>
        <v>0</v>
      </c>
      <c r="P12" s="10">
        <f t="shared" si="4"/>
        <v>0</v>
      </c>
      <c r="Q12" s="10">
        <f t="shared" si="4"/>
        <v>0</v>
      </c>
      <c r="R12" s="10">
        <f t="shared" si="4"/>
        <v>800</v>
      </c>
      <c r="S12" s="10">
        <f t="shared" si="4"/>
        <v>0</v>
      </c>
      <c r="T12" s="10">
        <f>SUM(B12:S12)</f>
        <v>3785.75</v>
      </c>
      <c r="U12" s="18">
        <f>T12-T11</f>
        <v>2185.75</v>
      </c>
      <c r="V12" s="93"/>
    </row>
    <row r="13" spans="1:22" ht="15.75" customHeight="1" x14ac:dyDescent="0.15">
      <c r="A13" s="7"/>
      <c r="B13" s="5"/>
      <c r="C13" s="5"/>
      <c r="D13" s="5"/>
      <c r="E13" s="5"/>
      <c r="F13" s="5"/>
      <c r="G13" s="3"/>
      <c r="H13" s="3"/>
      <c r="I13" s="5"/>
      <c r="J13" s="3"/>
      <c r="K13" s="5"/>
      <c r="L13" s="3"/>
      <c r="M13" s="5"/>
      <c r="N13" s="5"/>
      <c r="O13" s="3"/>
      <c r="P13" s="5"/>
      <c r="Q13" s="5"/>
      <c r="R13" s="5"/>
      <c r="S13" s="3"/>
      <c r="T13" s="3"/>
      <c r="U13" s="8"/>
      <c r="V13" s="3"/>
    </row>
    <row r="14" spans="1:22" ht="15.75" customHeight="1" x14ac:dyDescent="0.15">
      <c r="A14" s="9"/>
      <c r="B14" s="10"/>
      <c r="C14" s="10"/>
      <c r="D14" s="10"/>
      <c r="E14" s="10"/>
      <c r="F14" s="10"/>
      <c r="G14" s="10"/>
      <c r="H14" s="10"/>
      <c r="I14" s="10"/>
      <c r="J14" s="10"/>
      <c r="K14" s="10"/>
      <c r="L14" s="10"/>
      <c r="M14" s="10"/>
      <c r="N14" s="10"/>
      <c r="O14" s="10"/>
      <c r="P14" s="10"/>
      <c r="Q14" s="10"/>
      <c r="R14" s="10"/>
      <c r="S14" s="10"/>
      <c r="T14" s="10"/>
      <c r="U14" s="10"/>
      <c r="V14" s="10"/>
    </row>
    <row r="15" spans="1:22" ht="15.75" customHeight="1" x14ac:dyDescent="0.15">
      <c r="A15" s="7"/>
      <c r="B15" s="5"/>
      <c r="C15" s="5"/>
      <c r="D15" s="5"/>
      <c r="E15" s="5"/>
      <c r="F15" s="5"/>
      <c r="G15" s="3"/>
      <c r="H15" s="3"/>
      <c r="I15" s="5"/>
      <c r="J15" s="3"/>
      <c r="K15" s="3"/>
      <c r="L15" s="5"/>
      <c r="M15" s="5"/>
      <c r="N15" s="5"/>
      <c r="O15" s="3"/>
      <c r="P15" s="5"/>
      <c r="Q15" s="5"/>
      <c r="R15" s="5"/>
      <c r="S15" s="3"/>
      <c r="T15" s="3"/>
      <c r="U15" s="8"/>
      <c r="V15" s="3"/>
    </row>
    <row r="16" spans="1:22" ht="15.75" customHeight="1" x14ac:dyDescent="0.15">
      <c r="A16" s="9"/>
      <c r="B16" s="10"/>
      <c r="C16" s="10"/>
      <c r="D16" s="10"/>
      <c r="E16" s="10"/>
      <c r="F16" s="10"/>
      <c r="G16" s="10"/>
      <c r="H16" s="10"/>
      <c r="I16" s="10"/>
      <c r="J16" s="10"/>
      <c r="K16" s="10"/>
      <c r="L16" s="10"/>
      <c r="M16" s="10"/>
      <c r="N16" s="10"/>
      <c r="O16" s="10"/>
      <c r="P16" s="10"/>
      <c r="Q16" s="10"/>
      <c r="R16" s="10"/>
      <c r="S16" s="10"/>
      <c r="T16" s="10"/>
      <c r="U16" s="10"/>
      <c r="V16" s="10"/>
    </row>
  </sheetData>
  <mergeCells count="1">
    <mergeCell ref="V11:V12"/>
  </mergeCells>
  <conditionalFormatting sqref="B3:S16">
    <cfRule type="cellIs" dxfId="17" priority="1" operator="equal">
      <formula>0</formula>
    </cfRule>
  </conditionalFormatting>
  <conditionalFormatting sqref="U3:U16">
    <cfRule type="cellIs" dxfId="16" priority="2" operator="lessThan">
      <formula>-250</formula>
    </cfRule>
  </conditionalFormatting>
  <conditionalFormatting sqref="B3:S16">
    <cfRule type="notContainsBlanks" dxfId="15" priority="3">
      <formula>LEN(TRIM(B3))&gt;0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4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 min="22" max="22" width="49.6640625" customWidth="1"/>
  </cols>
  <sheetData>
    <row r="1" spans="1:22"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162</v>
      </c>
      <c r="T1" s="3" t="s">
        <v>27</v>
      </c>
      <c r="U1" s="3" t="s">
        <v>28</v>
      </c>
      <c r="V1" s="3" t="s">
        <v>31</v>
      </c>
    </row>
    <row r="2" spans="1:22"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12</v>
      </c>
      <c r="T2" s="3" t="s">
        <v>33</v>
      </c>
      <c r="U2" s="3" t="s">
        <v>34</v>
      </c>
      <c r="V2" s="5"/>
    </row>
    <row r="3" spans="1:22" ht="15.75" customHeight="1" x14ac:dyDescent="0.15">
      <c r="A3" s="7" t="s">
        <v>183</v>
      </c>
      <c r="B3" s="3">
        <v>3</v>
      </c>
      <c r="C3" s="5"/>
      <c r="D3" s="5"/>
      <c r="E3" s="5"/>
      <c r="F3" s="5"/>
      <c r="G3" s="3"/>
      <c r="H3" s="3"/>
      <c r="I3" s="5"/>
      <c r="J3" s="3">
        <v>30</v>
      </c>
      <c r="K3" s="5"/>
      <c r="L3" s="5"/>
      <c r="M3" s="3">
        <v>25</v>
      </c>
      <c r="N3" s="5"/>
      <c r="O3" s="5"/>
      <c r="P3" s="5"/>
      <c r="Q3" s="5"/>
      <c r="R3" s="3"/>
      <c r="S3" s="3"/>
      <c r="T3" s="3">
        <v>400</v>
      </c>
      <c r="U3" s="8">
        <f>T4/T3</f>
        <v>0.65025000000000011</v>
      </c>
      <c r="V3" s="3"/>
    </row>
    <row r="4" spans="1:22" ht="15.75" customHeight="1" x14ac:dyDescent="0.15">
      <c r="A4" s="43"/>
      <c r="B4" s="10">
        <f t="shared" ref="B4:S4" si="0">B$2*B3</f>
        <v>105</v>
      </c>
      <c r="C4" s="10">
        <f t="shared" si="0"/>
        <v>0</v>
      </c>
      <c r="D4" s="10">
        <f t="shared" si="0"/>
        <v>0</v>
      </c>
      <c r="E4" s="10">
        <f t="shared" si="0"/>
        <v>0</v>
      </c>
      <c r="F4" s="10">
        <f t="shared" si="0"/>
        <v>0</v>
      </c>
      <c r="G4" s="10">
        <f t="shared" si="0"/>
        <v>0</v>
      </c>
      <c r="H4" s="10">
        <f t="shared" si="0"/>
        <v>0</v>
      </c>
      <c r="I4" s="10">
        <f t="shared" si="0"/>
        <v>0</v>
      </c>
      <c r="J4" s="10">
        <f t="shared" si="0"/>
        <v>80.099999999999994</v>
      </c>
      <c r="K4" s="10">
        <f t="shared" si="0"/>
        <v>0</v>
      </c>
      <c r="L4" s="10">
        <f t="shared" si="0"/>
        <v>0</v>
      </c>
      <c r="M4" s="10">
        <f t="shared" si="0"/>
        <v>75</v>
      </c>
      <c r="N4" s="10">
        <f t="shared" si="0"/>
        <v>0</v>
      </c>
      <c r="O4" s="10">
        <f t="shared" si="0"/>
        <v>0</v>
      </c>
      <c r="P4" s="10">
        <f t="shared" si="0"/>
        <v>0</v>
      </c>
      <c r="Q4" s="10">
        <f t="shared" si="0"/>
        <v>0</v>
      </c>
      <c r="R4" s="10">
        <f t="shared" si="0"/>
        <v>0</v>
      </c>
      <c r="S4" s="10">
        <f t="shared" si="0"/>
        <v>0</v>
      </c>
      <c r="T4" s="10">
        <f>SUM(B4:S4)</f>
        <v>260.10000000000002</v>
      </c>
      <c r="U4" s="10">
        <f>T4-T3</f>
        <v>-139.89999999999998</v>
      </c>
      <c r="V4" s="10"/>
    </row>
    <row r="5" spans="1:22" ht="15.75" customHeight="1" x14ac:dyDescent="0.15">
      <c r="A5" s="7" t="s">
        <v>184</v>
      </c>
      <c r="B5" s="3">
        <v>6</v>
      </c>
      <c r="C5" s="5"/>
      <c r="D5" s="5"/>
      <c r="E5" s="5"/>
      <c r="F5" s="5"/>
      <c r="G5" s="3"/>
      <c r="H5" s="3"/>
      <c r="I5" s="5"/>
      <c r="J5" s="3">
        <v>100</v>
      </c>
      <c r="K5" s="3"/>
      <c r="L5" s="3"/>
      <c r="M5" s="3">
        <v>50</v>
      </c>
      <c r="N5" s="5"/>
      <c r="O5" s="3"/>
      <c r="P5" s="5"/>
      <c r="Q5" s="5"/>
      <c r="R5" s="5"/>
      <c r="S5" s="3"/>
      <c r="T5" s="3">
        <v>400</v>
      </c>
      <c r="U5" s="8">
        <f>T6/T5</f>
        <v>1.5674999999999999</v>
      </c>
      <c r="V5" s="3"/>
    </row>
    <row r="6" spans="1:22" ht="15.75" customHeight="1" x14ac:dyDescent="0.15">
      <c r="A6" s="43"/>
      <c r="B6" s="10">
        <f t="shared" ref="B6:S6" si="1">B$2*B5</f>
        <v>210</v>
      </c>
      <c r="C6" s="10">
        <f t="shared" si="1"/>
        <v>0</v>
      </c>
      <c r="D6" s="10">
        <f t="shared" si="1"/>
        <v>0</v>
      </c>
      <c r="E6" s="10">
        <f t="shared" si="1"/>
        <v>0</v>
      </c>
      <c r="F6" s="10">
        <f t="shared" si="1"/>
        <v>0</v>
      </c>
      <c r="G6" s="10">
        <f t="shared" si="1"/>
        <v>0</v>
      </c>
      <c r="H6" s="10">
        <f t="shared" si="1"/>
        <v>0</v>
      </c>
      <c r="I6" s="10">
        <f t="shared" si="1"/>
        <v>0</v>
      </c>
      <c r="J6" s="10">
        <f t="shared" si="1"/>
        <v>267</v>
      </c>
      <c r="K6" s="10">
        <f t="shared" si="1"/>
        <v>0</v>
      </c>
      <c r="L6" s="10">
        <f t="shared" si="1"/>
        <v>0</v>
      </c>
      <c r="M6" s="10">
        <f t="shared" si="1"/>
        <v>150</v>
      </c>
      <c r="N6" s="10">
        <f t="shared" si="1"/>
        <v>0</v>
      </c>
      <c r="O6" s="10">
        <f t="shared" si="1"/>
        <v>0</v>
      </c>
      <c r="P6" s="10">
        <f t="shared" si="1"/>
        <v>0</v>
      </c>
      <c r="Q6" s="10">
        <f t="shared" si="1"/>
        <v>0</v>
      </c>
      <c r="R6" s="10">
        <f t="shared" si="1"/>
        <v>0</v>
      </c>
      <c r="S6" s="10">
        <f t="shared" si="1"/>
        <v>0</v>
      </c>
      <c r="T6" s="10">
        <f>SUM(B6:S6)</f>
        <v>627</v>
      </c>
      <c r="U6" s="10">
        <f>T6-T5</f>
        <v>227</v>
      </c>
      <c r="V6" s="10"/>
    </row>
    <row r="7" spans="1:22" ht="15.75" customHeight="1" x14ac:dyDescent="0.15">
      <c r="A7" s="7" t="s">
        <v>185</v>
      </c>
      <c r="B7" s="3">
        <v>15</v>
      </c>
      <c r="C7" s="5"/>
      <c r="D7" s="5"/>
      <c r="E7" s="5"/>
      <c r="F7" s="5"/>
      <c r="G7" s="3"/>
      <c r="H7" s="3"/>
      <c r="I7" s="5"/>
      <c r="J7" s="3">
        <v>250</v>
      </c>
      <c r="K7" s="3"/>
      <c r="L7" s="3"/>
      <c r="M7" s="3">
        <v>100</v>
      </c>
      <c r="N7" s="5"/>
      <c r="O7" s="3"/>
      <c r="P7" s="5"/>
      <c r="Q7" s="5"/>
      <c r="R7" s="5"/>
      <c r="S7" s="3"/>
      <c r="T7" s="3">
        <v>400</v>
      </c>
      <c r="U7" s="8">
        <f>T8/T7</f>
        <v>3.7312500000000002</v>
      </c>
      <c r="V7" s="3"/>
    </row>
    <row r="8" spans="1:22" ht="15.75" customHeight="1" x14ac:dyDescent="0.15">
      <c r="A8" s="43"/>
      <c r="B8" s="10">
        <f t="shared" ref="B8:S8" si="2">B$2*B7</f>
        <v>525</v>
      </c>
      <c r="C8" s="10">
        <f t="shared" si="2"/>
        <v>0</v>
      </c>
      <c r="D8" s="10">
        <f t="shared" si="2"/>
        <v>0</v>
      </c>
      <c r="E8" s="10">
        <f t="shared" si="2"/>
        <v>0</v>
      </c>
      <c r="F8" s="10">
        <f t="shared" si="2"/>
        <v>0</v>
      </c>
      <c r="G8" s="10">
        <f t="shared" si="2"/>
        <v>0</v>
      </c>
      <c r="H8" s="10">
        <f t="shared" si="2"/>
        <v>0</v>
      </c>
      <c r="I8" s="10">
        <f t="shared" si="2"/>
        <v>0</v>
      </c>
      <c r="J8" s="10">
        <f t="shared" si="2"/>
        <v>667.5</v>
      </c>
      <c r="K8" s="10">
        <f t="shared" si="2"/>
        <v>0</v>
      </c>
      <c r="L8" s="10">
        <f t="shared" si="2"/>
        <v>0</v>
      </c>
      <c r="M8" s="10">
        <f t="shared" si="2"/>
        <v>300</v>
      </c>
      <c r="N8" s="10">
        <f t="shared" si="2"/>
        <v>0</v>
      </c>
      <c r="O8" s="10">
        <f t="shared" si="2"/>
        <v>0</v>
      </c>
      <c r="P8" s="10">
        <f t="shared" si="2"/>
        <v>0</v>
      </c>
      <c r="Q8" s="10">
        <f t="shared" si="2"/>
        <v>0</v>
      </c>
      <c r="R8" s="10">
        <f t="shared" si="2"/>
        <v>0</v>
      </c>
      <c r="S8" s="10">
        <f t="shared" si="2"/>
        <v>0</v>
      </c>
      <c r="T8" s="10">
        <f>SUM(B8:S8)</f>
        <v>1492.5</v>
      </c>
      <c r="U8" s="18">
        <f>T8-T7</f>
        <v>1092.5</v>
      </c>
      <c r="V8" s="12"/>
    </row>
    <row r="9" spans="1:22" ht="15.75" customHeight="1" x14ac:dyDescent="0.15">
      <c r="A9" s="7" t="s">
        <v>186</v>
      </c>
      <c r="B9" s="3"/>
      <c r="C9" s="5"/>
      <c r="D9" s="5"/>
      <c r="E9" s="5"/>
      <c r="F9" s="5"/>
      <c r="G9" s="3">
        <v>5</v>
      </c>
      <c r="H9" s="3"/>
      <c r="I9" s="5"/>
      <c r="J9" s="3">
        <v>30</v>
      </c>
      <c r="K9" s="5"/>
      <c r="L9" s="5"/>
      <c r="M9" s="3">
        <v>25</v>
      </c>
      <c r="N9" s="5"/>
      <c r="O9" s="3"/>
      <c r="P9" s="5"/>
      <c r="Q9" s="5"/>
      <c r="R9" s="3"/>
      <c r="S9" s="3"/>
      <c r="T9" s="3">
        <v>400</v>
      </c>
      <c r="U9" s="8">
        <f>T10/T9</f>
        <v>0.65962500000000002</v>
      </c>
      <c r="V9" s="5"/>
    </row>
    <row r="10" spans="1:22" ht="15.75" customHeight="1" x14ac:dyDescent="0.15">
      <c r="A10" s="43"/>
      <c r="B10" s="10">
        <f t="shared" ref="B10:S10" si="3">B$2*B9</f>
        <v>0</v>
      </c>
      <c r="C10" s="10">
        <f t="shared" si="3"/>
        <v>0</v>
      </c>
      <c r="D10" s="10">
        <f t="shared" si="3"/>
        <v>0</v>
      </c>
      <c r="E10" s="10">
        <f t="shared" si="3"/>
        <v>0</v>
      </c>
      <c r="F10" s="10">
        <f t="shared" si="3"/>
        <v>0</v>
      </c>
      <c r="G10" s="10">
        <f t="shared" si="3"/>
        <v>108.75</v>
      </c>
      <c r="H10" s="10">
        <f t="shared" si="3"/>
        <v>0</v>
      </c>
      <c r="I10" s="10">
        <f t="shared" si="3"/>
        <v>0</v>
      </c>
      <c r="J10" s="10">
        <f t="shared" si="3"/>
        <v>80.099999999999994</v>
      </c>
      <c r="K10" s="10">
        <f t="shared" si="3"/>
        <v>0</v>
      </c>
      <c r="L10" s="10">
        <f t="shared" si="3"/>
        <v>0</v>
      </c>
      <c r="M10" s="10">
        <f t="shared" si="3"/>
        <v>75</v>
      </c>
      <c r="N10" s="10">
        <f t="shared" si="3"/>
        <v>0</v>
      </c>
      <c r="O10" s="10">
        <f t="shared" si="3"/>
        <v>0</v>
      </c>
      <c r="P10" s="10">
        <f t="shared" si="3"/>
        <v>0</v>
      </c>
      <c r="Q10" s="10">
        <f t="shared" si="3"/>
        <v>0</v>
      </c>
      <c r="R10" s="10">
        <f t="shared" si="3"/>
        <v>0</v>
      </c>
      <c r="S10" s="10">
        <f t="shared" si="3"/>
        <v>0</v>
      </c>
      <c r="T10" s="10">
        <f>SUM(B10:S10)</f>
        <v>263.85000000000002</v>
      </c>
      <c r="U10" s="10">
        <f>T10-T9</f>
        <v>-136.14999999999998</v>
      </c>
      <c r="V10" s="10"/>
    </row>
    <row r="11" spans="1:22" ht="15.75" customHeight="1" x14ac:dyDescent="0.15">
      <c r="A11" s="7" t="s">
        <v>187</v>
      </c>
      <c r="B11" s="3"/>
      <c r="C11" s="3"/>
      <c r="D11" s="5"/>
      <c r="E11" s="5"/>
      <c r="F11" s="5"/>
      <c r="G11" s="3">
        <v>10</v>
      </c>
      <c r="H11" s="3"/>
      <c r="I11" s="5"/>
      <c r="J11" s="3">
        <v>100</v>
      </c>
      <c r="K11" s="5"/>
      <c r="L11" s="5"/>
      <c r="M11" s="3">
        <v>50</v>
      </c>
      <c r="N11" s="5"/>
      <c r="O11" s="3"/>
      <c r="P11" s="5"/>
      <c r="Q11" s="5"/>
      <c r="R11" s="5"/>
      <c r="S11" s="3"/>
      <c r="T11" s="3">
        <v>400</v>
      </c>
      <c r="U11" s="8">
        <f>T12/T11</f>
        <v>1.5862499999999999</v>
      </c>
      <c r="V11" s="92"/>
    </row>
    <row r="12" spans="1:22" ht="15.75" customHeight="1" x14ac:dyDescent="0.15">
      <c r="A12" s="43"/>
      <c r="B12" s="10">
        <f t="shared" ref="B12:S12" si="4">B$2*B11</f>
        <v>0</v>
      </c>
      <c r="C12" s="10">
        <f t="shared" si="4"/>
        <v>0</v>
      </c>
      <c r="D12" s="10">
        <f t="shared" si="4"/>
        <v>0</v>
      </c>
      <c r="E12" s="10">
        <f t="shared" si="4"/>
        <v>0</v>
      </c>
      <c r="F12" s="10">
        <f t="shared" si="4"/>
        <v>0</v>
      </c>
      <c r="G12" s="10">
        <f t="shared" si="4"/>
        <v>217.5</v>
      </c>
      <c r="H12" s="10">
        <f t="shared" si="4"/>
        <v>0</v>
      </c>
      <c r="I12" s="10">
        <f t="shared" si="4"/>
        <v>0</v>
      </c>
      <c r="J12" s="10">
        <f t="shared" si="4"/>
        <v>267</v>
      </c>
      <c r="K12" s="10">
        <f t="shared" si="4"/>
        <v>0</v>
      </c>
      <c r="L12" s="10">
        <f t="shared" si="4"/>
        <v>0</v>
      </c>
      <c r="M12" s="10">
        <f t="shared" si="4"/>
        <v>150</v>
      </c>
      <c r="N12" s="10">
        <f t="shared" si="4"/>
        <v>0</v>
      </c>
      <c r="O12" s="10">
        <f t="shared" si="4"/>
        <v>0</v>
      </c>
      <c r="P12" s="10">
        <f t="shared" si="4"/>
        <v>0</v>
      </c>
      <c r="Q12" s="10">
        <f t="shared" si="4"/>
        <v>0</v>
      </c>
      <c r="R12" s="10">
        <f t="shared" si="4"/>
        <v>0</v>
      </c>
      <c r="S12" s="10">
        <f t="shared" si="4"/>
        <v>0</v>
      </c>
      <c r="T12" s="10">
        <f>SUM(B12:S12)</f>
        <v>634.5</v>
      </c>
      <c r="U12" s="10">
        <f>T12-T11</f>
        <v>234.5</v>
      </c>
      <c r="V12" s="93"/>
    </row>
    <row r="13" spans="1:22" ht="15.75" customHeight="1" x14ac:dyDescent="0.15">
      <c r="A13" s="7" t="s">
        <v>188</v>
      </c>
      <c r="B13" s="3"/>
      <c r="C13" s="3"/>
      <c r="D13" s="5"/>
      <c r="E13" s="5"/>
      <c r="F13" s="5"/>
      <c r="G13" s="3">
        <v>20</v>
      </c>
      <c r="H13" s="3"/>
      <c r="I13" s="5"/>
      <c r="J13" s="3">
        <v>250</v>
      </c>
      <c r="K13" s="5"/>
      <c r="L13" s="5"/>
      <c r="M13" s="3">
        <v>100</v>
      </c>
      <c r="N13" s="5"/>
      <c r="O13" s="3"/>
      <c r="P13" s="5"/>
      <c r="Q13" s="5"/>
      <c r="R13" s="5"/>
      <c r="S13" s="3"/>
      <c r="T13" s="3">
        <v>400</v>
      </c>
      <c r="U13" s="8">
        <f>T14/T13</f>
        <v>3.5062500000000001</v>
      </c>
      <c r="V13" s="3"/>
    </row>
    <row r="14" spans="1:22" ht="15.75" customHeight="1" x14ac:dyDescent="0.15">
      <c r="A14" s="43"/>
      <c r="B14" s="10">
        <f t="shared" ref="B14:S14" si="5">B$2*B13</f>
        <v>0</v>
      </c>
      <c r="C14" s="10">
        <f t="shared" si="5"/>
        <v>0</v>
      </c>
      <c r="D14" s="10">
        <f t="shared" si="5"/>
        <v>0</v>
      </c>
      <c r="E14" s="10">
        <f t="shared" si="5"/>
        <v>0</v>
      </c>
      <c r="F14" s="10">
        <f t="shared" si="5"/>
        <v>0</v>
      </c>
      <c r="G14" s="10">
        <f t="shared" si="5"/>
        <v>435</v>
      </c>
      <c r="H14" s="10">
        <f t="shared" si="5"/>
        <v>0</v>
      </c>
      <c r="I14" s="10">
        <f t="shared" si="5"/>
        <v>0</v>
      </c>
      <c r="J14" s="10">
        <f t="shared" si="5"/>
        <v>667.5</v>
      </c>
      <c r="K14" s="10">
        <f t="shared" si="5"/>
        <v>0</v>
      </c>
      <c r="L14" s="10">
        <f t="shared" si="5"/>
        <v>0</v>
      </c>
      <c r="M14" s="10">
        <f t="shared" si="5"/>
        <v>300</v>
      </c>
      <c r="N14" s="10">
        <f t="shared" si="5"/>
        <v>0</v>
      </c>
      <c r="O14" s="10">
        <f t="shared" si="5"/>
        <v>0</v>
      </c>
      <c r="P14" s="10">
        <f t="shared" si="5"/>
        <v>0</v>
      </c>
      <c r="Q14" s="10">
        <f t="shared" si="5"/>
        <v>0</v>
      </c>
      <c r="R14" s="10">
        <f t="shared" si="5"/>
        <v>0</v>
      </c>
      <c r="S14" s="10">
        <f t="shared" si="5"/>
        <v>0</v>
      </c>
      <c r="T14" s="10">
        <f>SUM(B14:S14)</f>
        <v>1402.5</v>
      </c>
      <c r="U14" s="18">
        <f>T14-T13</f>
        <v>1002.5</v>
      </c>
      <c r="V14" s="10"/>
    </row>
    <row r="15" spans="1:22" ht="15.75" customHeight="1" x14ac:dyDescent="0.15">
      <c r="A15" s="7" t="s">
        <v>189</v>
      </c>
      <c r="B15" s="3">
        <v>5</v>
      </c>
      <c r="C15" s="3"/>
      <c r="D15" s="5"/>
      <c r="E15" s="5"/>
      <c r="F15" s="5"/>
      <c r="G15" s="3"/>
      <c r="H15" s="3"/>
      <c r="I15" s="5"/>
      <c r="J15" s="3">
        <v>10</v>
      </c>
      <c r="K15" s="5"/>
      <c r="L15" s="5"/>
      <c r="M15" s="5"/>
      <c r="N15" s="5"/>
      <c r="O15" s="3">
        <v>25</v>
      </c>
      <c r="P15" s="5"/>
      <c r="Q15" s="5"/>
      <c r="R15" s="5"/>
      <c r="S15" s="3"/>
      <c r="T15" s="3">
        <v>400</v>
      </c>
      <c r="U15" s="8">
        <f>T16/T15</f>
        <v>0.81674999999999998</v>
      </c>
      <c r="V15" s="3"/>
    </row>
    <row r="16" spans="1:22" ht="15.75" customHeight="1" x14ac:dyDescent="0.15">
      <c r="A16" s="43"/>
      <c r="B16" s="10">
        <f t="shared" ref="B16:S16" si="6">B$2*B15</f>
        <v>175</v>
      </c>
      <c r="C16" s="10">
        <f t="shared" si="6"/>
        <v>0</v>
      </c>
      <c r="D16" s="10">
        <f t="shared" si="6"/>
        <v>0</v>
      </c>
      <c r="E16" s="10">
        <f t="shared" si="6"/>
        <v>0</v>
      </c>
      <c r="F16" s="10">
        <f t="shared" si="6"/>
        <v>0</v>
      </c>
      <c r="G16" s="10">
        <f t="shared" si="6"/>
        <v>0</v>
      </c>
      <c r="H16" s="10">
        <f t="shared" si="6"/>
        <v>0</v>
      </c>
      <c r="I16" s="10">
        <f t="shared" si="6"/>
        <v>0</v>
      </c>
      <c r="J16" s="10">
        <f t="shared" si="6"/>
        <v>26.7</v>
      </c>
      <c r="K16" s="10">
        <f t="shared" si="6"/>
        <v>0</v>
      </c>
      <c r="L16" s="10">
        <f t="shared" si="6"/>
        <v>0</v>
      </c>
      <c r="M16" s="10">
        <f t="shared" si="6"/>
        <v>0</v>
      </c>
      <c r="N16" s="10">
        <f t="shared" si="6"/>
        <v>0</v>
      </c>
      <c r="O16" s="10">
        <f t="shared" si="6"/>
        <v>125</v>
      </c>
      <c r="P16" s="10">
        <f t="shared" si="6"/>
        <v>0</v>
      </c>
      <c r="Q16" s="10">
        <f t="shared" si="6"/>
        <v>0</v>
      </c>
      <c r="R16" s="10">
        <f t="shared" si="6"/>
        <v>0</v>
      </c>
      <c r="S16" s="10">
        <f t="shared" si="6"/>
        <v>0</v>
      </c>
      <c r="T16" s="10">
        <f>SUM(B16:S16)</f>
        <v>326.7</v>
      </c>
      <c r="U16" s="10">
        <f>T16-T15</f>
        <v>-73.300000000000011</v>
      </c>
      <c r="V16" s="10"/>
    </row>
    <row r="17" spans="1:21" ht="15.75" customHeight="1" x14ac:dyDescent="0.15">
      <c r="A17" s="7" t="s">
        <v>190</v>
      </c>
      <c r="B17" s="3">
        <v>10</v>
      </c>
      <c r="C17" s="3"/>
      <c r="D17" s="5"/>
      <c r="E17" s="5"/>
      <c r="F17" s="5"/>
      <c r="G17" s="3"/>
      <c r="H17" s="3"/>
      <c r="I17" s="5"/>
      <c r="J17" s="3">
        <v>60</v>
      </c>
      <c r="K17" s="5"/>
      <c r="L17" s="5"/>
      <c r="M17" s="5"/>
      <c r="N17" s="5"/>
      <c r="O17" s="3">
        <v>50</v>
      </c>
      <c r="P17" s="5"/>
      <c r="Q17" s="5"/>
      <c r="R17" s="5"/>
      <c r="S17" s="3"/>
      <c r="T17" s="3">
        <v>400</v>
      </c>
      <c r="U17" s="8">
        <f>T18/T17</f>
        <v>1.9005000000000001</v>
      </c>
    </row>
    <row r="18" spans="1:21" ht="15.75" customHeight="1" x14ac:dyDescent="0.15">
      <c r="A18" s="43"/>
      <c r="B18" s="10">
        <f t="shared" ref="B18:S18" si="7">B$2*B17</f>
        <v>350</v>
      </c>
      <c r="C18" s="10">
        <f t="shared" si="7"/>
        <v>0</v>
      </c>
      <c r="D18" s="10">
        <f t="shared" si="7"/>
        <v>0</v>
      </c>
      <c r="E18" s="10">
        <f t="shared" si="7"/>
        <v>0</v>
      </c>
      <c r="F18" s="10">
        <f t="shared" si="7"/>
        <v>0</v>
      </c>
      <c r="G18" s="10">
        <f t="shared" si="7"/>
        <v>0</v>
      </c>
      <c r="H18" s="10">
        <f t="shared" si="7"/>
        <v>0</v>
      </c>
      <c r="I18" s="10">
        <f t="shared" si="7"/>
        <v>0</v>
      </c>
      <c r="J18" s="10">
        <f t="shared" si="7"/>
        <v>160.19999999999999</v>
      </c>
      <c r="K18" s="10">
        <f t="shared" si="7"/>
        <v>0</v>
      </c>
      <c r="L18" s="10">
        <f t="shared" si="7"/>
        <v>0</v>
      </c>
      <c r="M18" s="10">
        <f t="shared" si="7"/>
        <v>0</v>
      </c>
      <c r="N18" s="10">
        <f t="shared" si="7"/>
        <v>0</v>
      </c>
      <c r="O18" s="10">
        <f t="shared" si="7"/>
        <v>250</v>
      </c>
      <c r="P18" s="10">
        <f t="shared" si="7"/>
        <v>0</v>
      </c>
      <c r="Q18" s="10">
        <f t="shared" si="7"/>
        <v>0</v>
      </c>
      <c r="R18" s="10">
        <f t="shared" si="7"/>
        <v>0</v>
      </c>
      <c r="S18" s="10">
        <f t="shared" si="7"/>
        <v>0</v>
      </c>
      <c r="T18" s="10">
        <f>SUM(B18:S18)</f>
        <v>760.2</v>
      </c>
      <c r="U18" s="18">
        <f>T18-T17</f>
        <v>360.20000000000005</v>
      </c>
    </row>
    <row r="19" spans="1:21" ht="15.75" customHeight="1" x14ac:dyDescent="0.15">
      <c r="A19" s="7" t="s">
        <v>191</v>
      </c>
      <c r="B19" s="3">
        <v>20</v>
      </c>
      <c r="C19" s="3"/>
      <c r="D19" s="5"/>
      <c r="E19" s="5"/>
      <c r="F19" s="5"/>
      <c r="G19" s="3"/>
      <c r="H19" s="3"/>
      <c r="I19" s="5"/>
      <c r="J19" s="3">
        <v>75</v>
      </c>
      <c r="K19" s="5"/>
      <c r="L19" s="5"/>
      <c r="M19" s="5"/>
      <c r="N19" s="5"/>
      <c r="O19" s="3">
        <v>100</v>
      </c>
      <c r="P19" s="5"/>
      <c r="Q19" s="5"/>
      <c r="R19" s="5"/>
      <c r="S19" s="3"/>
      <c r="T19" s="3">
        <v>400</v>
      </c>
      <c r="U19" s="8">
        <f>T20/T19</f>
        <v>3.5006249999999999</v>
      </c>
    </row>
    <row r="20" spans="1:21" ht="15.75" customHeight="1" x14ac:dyDescent="0.15">
      <c r="A20" s="43"/>
      <c r="B20" s="10">
        <f t="shared" ref="B20:S20" si="8">B$2*B19</f>
        <v>700</v>
      </c>
      <c r="C20" s="10">
        <f t="shared" si="8"/>
        <v>0</v>
      </c>
      <c r="D20" s="10">
        <f t="shared" si="8"/>
        <v>0</v>
      </c>
      <c r="E20" s="10">
        <f t="shared" si="8"/>
        <v>0</v>
      </c>
      <c r="F20" s="10">
        <f t="shared" si="8"/>
        <v>0</v>
      </c>
      <c r="G20" s="10">
        <f t="shared" si="8"/>
        <v>0</v>
      </c>
      <c r="H20" s="10">
        <f t="shared" si="8"/>
        <v>0</v>
      </c>
      <c r="I20" s="10">
        <f t="shared" si="8"/>
        <v>0</v>
      </c>
      <c r="J20" s="10">
        <f t="shared" si="8"/>
        <v>200.25</v>
      </c>
      <c r="K20" s="10">
        <f t="shared" si="8"/>
        <v>0</v>
      </c>
      <c r="L20" s="10">
        <f t="shared" si="8"/>
        <v>0</v>
      </c>
      <c r="M20" s="10">
        <f t="shared" si="8"/>
        <v>0</v>
      </c>
      <c r="N20" s="10">
        <f t="shared" si="8"/>
        <v>0</v>
      </c>
      <c r="O20" s="10">
        <f t="shared" si="8"/>
        <v>500</v>
      </c>
      <c r="P20" s="10">
        <f t="shared" si="8"/>
        <v>0</v>
      </c>
      <c r="Q20" s="10">
        <f t="shared" si="8"/>
        <v>0</v>
      </c>
      <c r="R20" s="10">
        <f t="shared" si="8"/>
        <v>0</v>
      </c>
      <c r="S20" s="10">
        <f t="shared" si="8"/>
        <v>0</v>
      </c>
      <c r="T20" s="10">
        <f>SUM(B20:S20)</f>
        <v>1400.25</v>
      </c>
      <c r="U20" s="18">
        <f>T20-T19</f>
        <v>1000.25</v>
      </c>
    </row>
    <row r="21" spans="1:21" ht="15.75" customHeight="1" x14ac:dyDescent="0.15">
      <c r="A21" s="7" t="s">
        <v>192</v>
      </c>
      <c r="B21" s="5"/>
      <c r="C21" s="3"/>
      <c r="D21" s="5"/>
      <c r="E21" s="5"/>
      <c r="F21" s="5"/>
      <c r="G21" s="3">
        <v>8</v>
      </c>
      <c r="H21" s="3"/>
      <c r="I21" s="5"/>
      <c r="J21" s="3">
        <v>10</v>
      </c>
      <c r="K21" s="5"/>
      <c r="L21" s="5"/>
      <c r="M21" s="5"/>
      <c r="N21" s="5"/>
      <c r="O21" s="3">
        <v>50</v>
      </c>
      <c r="P21" s="5"/>
      <c r="Q21" s="5"/>
      <c r="R21" s="5"/>
      <c r="S21" s="3"/>
      <c r="T21" s="3">
        <v>400</v>
      </c>
      <c r="U21" s="8">
        <f>T22/T21</f>
        <v>1.1267499999999999</v>
      </c>
    </row>
    <row r="22" spans="1:21" ht="15.75" customHeight="1" x14ac:dyDescent="0.15">
      <c r="A22" s="43"/>
      <c r="B22" s="10">
        <f t="shared" ref="B22:S22" si="9">B$2*B21</f>
        <v>0</v>
      </c>
      <c r="C22" s="10">
        <f t="shared" si="9"/>
        <v>0</v>
      </c>
      <c r="D22" s="10">
        <f t="shared" si="9"/>
        <v>0</v>
      </c>
      <c r="E22" s="10">
        <f t="shared" si="9"/>
        <v>0</v>
      </c>
      <c r="F22" s="10">
        <f t="shared" si="9"/>
        <v>0</v>
      </c>
      <c r="G22" s="10">
        <f t="shared" si="9"/>
        <v>174</v>
      </c>
      <c r="H22" s="10">
        <f t="shared" si="9"/>
        <v>0</v>
      </c>
      <c r="I22" s="10">
        <f t="shared" si="9"/>
        <v>0</v>
      </c>
      <c r="J22" s="10">
        <f t="shared" si="9"/>
        <v>26.7</v>
      </c>
      <c r="K22" s="10">
        <f t="shared" si="9"/>
        <v>0</v>
      </c>
      <c r="L22" s="10">
        <f t="shared" si="9"/>
        <v>0</v>
      </c>
      <c r="M22" s="10">
        <f t="shared" si="9"/>
        <v>0</v>
      </c>
      <c r="N22" s="10">
        <f t="shared" si="9"/>
        <v>0</v>
      </c>
      <c r="O22" s="10">
        <f t="shared" si="9"/>
        <v>250</v>
      </c>
      <c r="P22" s="10">
        <f t="shared" si="9"/>
        <v>0</v>
      </c>
      <c r="Q22" s="10">
        <f t="shared" si="9"/>
        <v>0</v>
      </c>
      <c r="R22" s="10">
        <f t="shared" si="9"/>
        <v>0</v>
      </c>
      <c r="S22" s="10">
        <f t="shared" si="9"/>
        <v>0</v>
      </c>
      <c r="T22" s="10">
        <f>SUM(B22:S22)</f>
        <v>450.7</v>
      </c>
      <c r="U22" s="10">
        <f>T22-T21</f>
        <v>50.699999999999989</v>
      </c>
    </row>
    <row r="23" spans="1:21" ht="15.75" customHeight="1" x14ac:dyDescent="0.15">
      <c r="A23" s="7" t="s">
        <v>193</v>
      </c>
      <c r="B23" s="5"/>
      <c r="C23" s="3"/>
      <c r="D23" s="5"/>
      <c r="E23" s="5"/>
      <c r="F23" s="5"/>
      <c r="G23" s="3">
        <v>15</v>
      </c>
      <c r="H23" s="3"/>
      <c r="I23" s="5"/>
      <c r="J23" s="3">
        <v>60</v>
      </c>
      <c r="K23" s="5"/>
      <c r="L23" s="5"/>
      <c r="M23" s="5"/>
      <c r="N23" s="5"/>
      <c r="O23" s="3">
        <v>75</v>
      </c>
      <c r="P23" s="5"/>
      <c r="Q23" s="5"/>
      <c r="R23" s="5"/>
      <c r="S23" s="3"/>
      <c r="T23" s="3">
        <v>400</v>
      </c>
      <c r="U23" s="8">
        <f>T24/T23</f>
        <v>2.1536249999999999</v>
      </c>
    </row>
    <row r="24" spans="1:21" ht="15.75" customHeight="1" x14ac:dyDescent="0.15">
      <c r="A24" s="43"/>
      <c r="B24" s="10">
        <f t="shared" ref="B24:S24" si="10">B$2*B23</f>
        <v>0</v>
      </c>
      <c r="C24" s="10">
        <f t="shared" si="10"/>
        <v>0</v>
      </c>
      <c r="D24" s="10">
        <f t="shared" si="10"/>
        <v>0</v>
      </c>
      <c r="E24" s="10">
        <f t="shared" si="10"/>
        <v>0</v>
      </c>
      <c r="F24" s="10">
        <f t="shared" si="10"/>
        <v>0</v>
      </c>
      <c r="G24" s="10">
        <f t="shared" si="10"/>
        <v>326.25</v>
      </c>
      <c r="H24" s="10">
        <f t="shared" si="10"/>
        <v>0</v>
      </c>
      <c r="I24" s="10">
        <f t="shared" si="10"/>
        <v>0</v>
      </c>
      <c r="J24" s="10">
        <f t="shared" si="10"/>
        <v>160.19999999999999</v>
      </c>
      <c r="K24" s="10">
        <f t="shared" si="10"/>
        <v>0</v>
      </c>
      <c r="L24" s="10">
        <f t="shared" si="10"/>
        <v>0</v>
      </c>
      <c r="M24" s="10">
        <f t="shared" si="10"/>
        <v>0</v>
      </c>
      <c r="N24" s="10">
        <f t="shared" si="10"/>
        <v>0</v>
      </c>
      <c r="O24" s="10">
        <f t="shared" si="10"/>
        <v>375</v>
      </c>
      <c r="P24" s="10">
        <f t="shared" si="10"/>
        <v>0</v>
      </c>
      <c r="Q24" s="10">
        <f t="shared" si="10"/>
        <v>0</v>
      </c>
      <c r="R24" s="10">
        <f t="shared" si="10"/>
        <v>0</v>
      </c>
      <c r="S24" s="10">
        <f t="shared" si="10"/>
        <v>0</v>
      </c>
      <c r="T24" s="10">
        <f>SUM(B24:S24)</f>
        <v>861.45</v>
      </c>
      <c r="U24" s="18">
        <f>T24-T23</f>
        <v>461.45000000000005</v>
      </c>
    </row>
    <row r="25" spans="1:21" ht="15.75" customHeight="1" x14ac:dyDescent="0.15">
      <c r="A25" s="7" t="s">
        <v>194</v>
      </c>
      <c r="B25" s="5"/>
      <c r="C25" s="3"/>
      <c r="D25" s="5"/>
      <c r="E25" s="5"/>
      <c r="F25" s="5"/>
      <c r="G25" s="3">
        <v>40</v>
      </c>
      <c r="H25" s="3"/>
      <c r="I25" s="5"/>
      <c r="J25" s="3">
        <v>75</v>
      </c>
      <c r="K25" s="5"/>
      <c r="L25" s="5"/>
      <c r="M25" s="5"/>
      <c r="N25" s="5"/>
      <c r="O25" s="3">
        <v>100</v>
      </c>
      <c r="P25" s="5"/>
      <c r="Q25" s="5"/>
      <c r="R25" s="5"/>
      <c r="S25" s="3"/>
      <c r="T25" s="3">
        <v>400</v>
      </c>
      <c r="U25" s="8">
        <f>T26/T25</f>
        <v>3.9256250000000001</v>
      </c>
    </row>
    <row r="26" spans="1:21" ht="15.75" customHeight="1" x14ac:dyDescent="0.15">
      <c r="A26" s="43"/>
      <c r="B26" s="10">
        <f t="shared" ref="B26:S26" si="11">B$2*B25</f>
        <v>0</v>
      </c>
      <c r="C26" s="10">
        <f t="shared" si="11"/>
        <v>0</v>
      </c>
      <c r="D26" s="10">
        <f t="shared" si="11"/>
        <v>0</v>
      </c>
      <c r="E26" s="10">
        <f t="shared" si="11"/>
        <v>0</v>
      </c>
      <c r="F26" s="10">
        <f t="shared" si="11"/>
        <v>0</v>
      </c>
      <c r="G26" s="10">
        <f t="shared" si="11"/>
        <v>870</v>
      </c>
      <c r="H26" s="10">
        <f t="shared" si="11"/>
        <v>0</v>
      </c>
      <c r="I26" s="10">
        <f t="shared" si="11"/>
        <v>0</v>
      </c>
      <c r="J26" s="10">
        <f t="shared" si="11"/>
        <v>200.25</v>
      </c>
      <c r="K26" s="10">
        <f t="shared" si="11"/>
        <v>0</v>
      </c>
      <c r="L26" s="10">
        <f t="shared" si="11"/>
        <v>0</v>
      </c>
      <c r="M26" s="10">
        <f t="shared" si="11"/>
        <v>0</v>
      </c>
      <c r="N26" s="10">
        <f t="shared" si="11"/>
        <v>0</v>
      </c>
      <c r="O26" s="10">
        <f t="shared" si="11"/>
        <v>500</v>
      </c>
      <c r="P26" s="10">
        <f t="shared" si="11"/>
        <v>0</v>
      </c>
      <c r="Q26" s="10">
        <f t="shared" si="11"/>
        <v>0</v>
      </c>
      <c r="R26" s="10">
        <f t="shared" si="11"/>
        <v>0</v>
      </c>
      <c r="S26" s="10">
        <f t="shared" si="11"/>
        <v>0</v>
      </c>
      <c r="T26" s="10">
        <f>SUM(B26:S26)</f>
        <v>1570.25</v>
      </c>
      <c r="U26" s="18">
        <f>T26-T25</f>
        <v>1170.25</v>
      </c>
    </row>
    <row r="27" spans="1:21" ht="15.75" customHeight="1" x14ac:dyDescent="0.15">
      <c r="A27" s="7" t="s">
        <v>195</v>
      </c>
      <c r="B27" s="5"/>
      <c r="C27" s="3"/>
      <c r="D27" s="5"/>
      <c r="E27" s="5"/>
      <c r="F27" s="5"/>
      <c r="G27" s="3"/>
      <c r="H27" s="3">
        <v>0</v>
      </c>
      <c r="I27" s="5"/>
      <c r="J27" s="3"/>
      <c r="K27" s="5"/>
      <c r="L27" s="5"/>
      <c r="M27" s="5"/>
      <c r="N27" s="5"/>
      <c r="O27" s="3"/>
      <c r="P27" s="5"/>
      <c r="Q27" s="5"/>
      <c r="R27" s="5"/>
      <c r="S27" s="3"/>
      <c r="T27" s="3">
        <v>1100</v>
      </c>
      <c r="U27" s="8">
        <f>T28/T27</f>
        <v>0</v>
      </c>
    </row>
    <row r="28" spans="1:21" ht="15.75" customHeight="1" x14ac:dyDescent="0.15">
      <c r="A28" s="43"/>
      <c r="B28" s="10">
        <f t="shared" ref="B28:S28" si="12">B$2*B27</f>
        <v>0</v>
      </c>
      <c r="C28" s="10">
        <f t="shared" si="12"/>
        <v>0</v>
      </c>
      <c r="D28" s="10">
        <f t="shared" si="12"/>
        <v>0</v>
      </c>
      <c r="E28" s="10">
        <f t="shared" si="12"/>
        <v>0</v>
      </c>
      <c r="F28" s="10">
        <f t="shared" si="12"/>
        <v>0</v>
      </c>
      <c r="G28" s="10">
        <f t="shared" si="12"/>
        <v>0</v>
      </c>
      <c r="H28" s="10">
        <f t="shared" si="12"/>
        <v>0</v>
      </c>
      <c r="I28" s="10">
        <f t="shared" si="12"/>
        <v>0</v>
      </c>
      <c r="J28" s="10">
        <f t="shared" si="12"/>
        <v>0</v>
      </c>
      <c r="K28" s="10">
        <f t="shared" si="12"/>
        <v>0</v>
      </c>
      <c r="L28" s="10">
        <f t="shared" si="12"/>
        <v>0</v>
      </c>
      <c r="M28" s="10">
        <f t="shared" si="12"/>
        <v>0</v>
      </c>
      <c r="N28" s="10">
        <f t="shared" si="12"/>
        <v>0</v>
      </c>
      <c r="O28" s="10">
        <f t="shared" si="12"/>
        <v>0</v>
      </c>
      <c r="P28" s="10">
        <f t="shared" si="12"/>
        <v>0</v>
      </c>
      <c r="Q28" s="10">
        <f t="shared" si="12"/>
        <v>0</v>
      </c>
      <c r="R28" s="10">
        <f t="shared" si="12"/>
        <v>0</v>
      </c>
      <c r="S28" s="10">
        <f t="shared" si="12"/>
        <v>0</v>
      </c>
      <c r="T28" s="10">
        <f>SUM(B28:S28)</f>
        <v>0</v>
      </c>
      <c r="U28" s="10">
        <f>T28-T27</f>
        <v>-1100</v>
      </c>
    </row>
    <row r="29" spans="1:21" ht="15.75" customHeight="1" x14ac:dyDescent="0.15">
      <c r="A29" s="7" t="s">
        <v>196</v>
      </c>
      <c r="B29" s="5"/>
      <c r="C29" s="3"/>
      <c r="D29" s="5"/>
      <c r="E29" s="5"/>
      <c r="F29" s="5"/>
      <c r="G29" s="3"/>
      <c r="H29" s="3">
        <v>25</v>
      </c>
      <c r="I29" s="5"/>
      <c r="J29" s="3"/>
      <c r="K29" s="5"/>
      <c r="L29" s="5"/>
      <c r="M29" s="5"/>
      <c r="N29" s="5"/>
      <c r="O29" s="3"/>
      <c r="P29" s="5"/>
      <c r="Q29" s="5"/>
      <c r="R29" s="3"/>
      <c r="S29" s="3"/>
      <c r="T29" s="3">
        <v>1100</v>
      </c>
      <c r="U29" s="8">
        <f>T30/T29</f>
        <v>0.60613636363636358</v>
      </c>
    </row>
    <row r="30" spans="1:21" ht="15.75" customHeight="1" x14ac:dyDescent="0.15">
      <c r="A30" s="43"/>
      <c r="B30" s="10">
        <f t="shared" ref="B30:S30" si="13">B$2*B29</f>
        <v>0</v>
      </c>
      <c r="C30" s="10">
        <f t="shared" si="13"/>
        <v>0</v>
      </c>
      <c r="D30" s="10">
        <f t="shared" si="13"/>
        <v>0</v>
      </c>
      <c r="E30" s="10">
        <f t="shared" si="13"/>
        <v>0</v>
      </c>
      <c r="F30" s="10">
        <f t="shared" si="13"/>
        <v>0</v>
      </c>
      <c r="G30" s="10">
        <f t="shared" si="13"/>
        <v>0</v>
      </c>
      <c r="H30" s="10">
        <f t="shared" si="13"/>
        <v>666.75</v>
      </c>
      <c r="I30" s="10">
        <f t="shared" si="13"/>
        <v>0</v>
      </c>
      <c r="J30" s="10">
        <f t="shared" si="13"/>
        <v>0</v>
      </c>
      <c r="K30" s="10">
        <f t="shared" si="13"/>
        <v>0</v>
      </c>
      <c r="L30" s="10">
        <f t="shared" si="13"/>
        <v>0</v>
      </c>
      <c r="M30" s="10">
        <f t="shared" si="13"/>
        <v>0</v>
      </c>
      <c r="N30" s="10">
        <f t="shared" si="13"/>
        <v>0</v>
      </c>
      <c r="O30" s="10">
        <f t="shared" si="13"/>
        <v>0</v>
      </c>
      <c r="P30" s="10">
        <f t="shared" si="13"/>
        <v>0</v>
      </c>
      <c r="Q30" s="10">
        <f t="shared" si="13"/>
        <v>0</v>
      </c>
      <c r="R30" s="10">
        <f t="shared" si="13"/>
        <v>0</v>
      </c>
      <c r="S30" s="10">
        <f t="shared" si="13"/>
        <v>0</v>
      </c>
      <c r="T30" s="10">
        <f>SUM(B30:S30)</f>
        <v>666.75</v>
      </c>
      <c r="U30" s="18">
        <f>T30-T29</f>
        <v>-433.25</v>
      </c>
    </row>
    <row r="31" spans="1:21" ht="15.75" customHeight="1" x14ac:dyDescent="0.15">
      <c r="A31" s="7" t="s">
        <v>197</v>
      </c>
      <c r="B31" s="5"/>
      <c r="C31" s="3"/>
      <c r="D31" s="5"/>
      <c r="E31" s="5"/>
      <c r="F31" s="5"/>
      <c r="G31" s="3"/>
      <c r="H31" s="3">
        <v>40</v>
      </c>
      <c r="I31" s="5"/>
      <c r="J31" s="3"/>
      <c r="K31" s="5"/>
      <c r="L31" s="5"/>
      <c r="M31" s="5"/>
      <c r="N31" s="5"/>
      <c r="O31" s="3"/>
      <c r="P31" s="5"/>
      <c r="Q31" s="5"/>
      <c r="R31" s="3">
        <v>10</v>
      </c>
      <c r="S31" s="3"/>
      <c r="T31" s="3">
        <v>2300</v>
      </c>
      <c r="U31" s="8">
        <f>T32/T31</f>
        <v>0.81165217391304356</v>
      </c>
    </row>
    <row r="32" spans="1:21" ht="15.75" customHeight="1" x14ac:dyDescent="0.15">
      <c r="A32" s="43"/>
      <c r="B32" s="10">
        <f t="shared" ref="B32:S32" si="14">B$2*B31</f>
        <v>0</v>
      </c>
      <c r="C32" s="10">
        <f t="shared" si="14"/>
        <v>0</v>
      </c>
      <c r="D32" s="10">
        <f t="shared" si="14"/>
        <v>0</v>
      </c>
      <c r="E32" s="10">
        <f t="shared" si="14"/>
        <v>0</v>
      </c>
      <c r="F32" s="10">
        <f t="shared" si="14"/>
        <v>0</v>
      </c>
      <c r="G32" s="10">
        <f t="shared" si="14"/>
        <v>0</v>
      </c>
      <c r="H32" s="10">
        <f t="shared" si="14"/>
        <v>1066.8000000000002</v>
      </c>
      <c r="I32" s="10">
        <f t="shared" si="14"/>
        <v>0</v>
      </c>
      <c r="J32" s="10">
        <f t="shared" si="14"/>
        <v>0</v>
      </c>
      <c r="K32" s="10">
        <f t="shared" si="14"/>
        <v>0</v>
      </c>
      <c r="L32" s="10">
        <f t="shared" si="14"/>
        <v>0</v>
      </c>
      <c r="M32" s="10">
        <f t="shared" si="14"/>
        <v>0</v>
      </c>
      <c r="N32" s="10">
        <f t="shared" si="14"/>
        <v>0</v>
      </c>
      <c r="O32" s="10">
        <f t="shared" si="14"/>
        <v>0</v>
      </c>
      <c r="P32" s="10">
        <f t="shared" si="14"/>
        <v>0</v>
      </c>
      <c r="Q32" s="10">
        <f t="shared" si="14"/>
        <v>0</v>
      </c>
      <c r="R32" s="10">
        <f t="shared" si="14"/>
        <v>800</v>
      </c>
      <c r="S32" s="10">
        <f t="shared" si="14"/>
        <v>0</v>
      </c>
      <c r="T32" s="10">
        <f>SUM(B32:S32)</f>
        <v>1866.8000000000002</v>
      </c>
      <c r="U32" s="10">
        <f>T32-T31</f>
        <v>-433.19999999999982</v>
      </c>
    </row>
    <row r="33" spans="1:21" ht="15.75" customHeight="1" x14ac:dyDescent="0.15">
      <c r="A33" s="7" t="s">
        <v>198</v>
      </c>
      <c r="B33" s="5"/>
      <c r="C33" s="3"/>
      <c r="D33" s="5"/>
      <c r="E33" s="5"/>
      <c r="F33" s="5"/>
      <c r="G33" s="3"/>
      <c r="H33" s="3"/>
      <c r="I33" s="5"/>
      <c r="J33" s="3"/>
      <c r="K33" s="5"/>
      <c r="L33" s="5"/>
      <c r="M33" s="5"/>
      <c r="N33" s="5"/>
      <c r="O33" s="3"/>
      <c r="P33" s="5"/>
      <c r="Q33" s="5"/>
      <c r="R33" s="5"/>
      <c r="S33" s="3"/>
      <c r="T33" s="3">
        <v>400</v>
      </c>
      <c r="U33" s="8">
        <f>T34/T33</f>
        <v>0</v>
      </c>
    </row>
    <row r="34" spans="1:21" ht="15.75" customHeight="1" x14ac:dyDescent="0.15">
      <c r="A34" s="43"/>
      <c r="B34" s="10">
        <f t="shared" ref="B34:S34" si="15">B$2*B33</f>
        <v>0</v>
      </c>
      <c r="C34" s="10">
        <f t="shared" si="15"/>
        <v>0</v>
      </c>
      <c r="D34" s="10">
        <f t="shared" si="15"/>
        <v>0</v>
      </c>
      <c r="E34" s="10">
        <f t="shared" si="15"/>
        <v>0</v>
      </c>
      <c r="F34" s="10">
        <f t="shared" si="15"/>
        <v>0</v>
      </c>
      <c r="G34" s="10">
        <f t="shared" si="15"/>
        <v>0</v>
      </c>
      <c r="H34" s="10">
        <f t="shared" si="15"/>
        <v>0</v>
      </c>
      <c r="I34" s="10">
        <f t="shared" si="15"/>
        <v>0</v>
      </c>
      <c r="J34" s="10">
        <f t="shared" si="15"/>
        <v>0</v>
      </c>
      <c r="K34" s="10">
        <f t="shared" si="15"/>
        <v>0</v>
      </c>
      <c r="L34" s="10">
        <f t="shared" si="15"/>
        <v>0</v>
      </c>
      <c r="M34" s="10">
        <f t="shared" si="15"/>
        <v>0</v>
      </c>
      <c r="N34" s="10">
        <f t="shared" si="15"/>
        <v>0</v>
      </c>
      <c r="O34" s="10">
        <f t="shared" si="15"/>
        <v>0</v>
      </c>
      <c r="P34" s="10">
        <f t="shared" si="15"/>
        <v>0</v>
      </c>
      <c r="Q34" s="10">
        <f t="shared" si="15"/>
        <v>0</v>
      </c>
      <c r="R34" s="10">
        <f t="shared" si="15"/>
        <v>0</v>
      </c>
      <c r="S34" s="10">
        <f t="shared" si="15"/>
        <v>0</v>
      </c>
      <c r="T34" s="10">
        <f>SUM(B34:S34)</f>
        <v>0</v>
      </c>
      <c r="U34" s="10">
        <f>T34-T33</f>
        <v>-400</v>
      </c>
    </row>
    <row r="35" spans="1:21" ht="15.75" customHeight="1" x14ac:dyDescent="0.15">
      <c r="A35" s="1"/>
    </row>
    <row r="36" spans="1:21" ht="15.75" customHeight="1" x14ac:dyDescent="0.15">
      <c r="A36" s="1"/>
    </row>
    <row r="37" spans="1:21" ht="15.75" customHeight="1" x14ac:dyDescent="0.15">
      <c r="A37" s="1"/>
    </row>
    <row r="38" spans="1:21" ht="15.75" customHeight="1" x14ac:dyDescent="0.15">
      <c r="A38" s="1"/>
    </row>
    <row r="39" spans="1:21" ht="15.75" customHeight="1" x14ac:dyDescent="0.15">
      <c r="A39" s="1"/>
    </row>
    <row r="40" spans="1:21" ht="15.75" customHeight="1" x14ac:dyDescent="0.15">
      <c r="A40" s="1"/>
    </row>
    <row r="41" spans="1:21" ht="15.75" customHeight="1" x14ac:dyDescent="0.15">
      <c r="A41" s="1"/>
    </row>
    <row r="42" spans="1:21" ht="15.75" customHeight="1" x14ac:dyDescent="0.15">
      <c r="A42" s="1"/>
    </row>
    <row r="43" spans="1:21" ht="15.75" customHeight="1" x14ac:dyDescent="0.15">
      <c r="A43" s="1"/>
    </row>
    <row r="44" spans="1:21" ht="15.75" customHeight="1" x14ac:dyDescent="0.15">
      <c r="A44" s="1"/>
    </row>
    <row r="45" spans="1:21" ht="15.75" customHeight="1" x14ac:dyDescent="0.15">
      <c r="A45" s="1"/>
    </row>
    <row r="46" spans="1:21" ht="15.75" customHeight="1" x14ac:dyDescent="0.15">
      <c r="A46" s="1"/>
    </row>
  </sheetData>
  <mergeCells count="1">
    <mergeCell ref="V11:V12"/>
  </mergeCells>
  <conditionalFormatting sqref="B3:S46">
    <cfRule type="cellIs" dxfId="14" priority="1" operator="equal">
      <formula>0</formula>
    </cfRule>
  </conditionalFormatting>
  <conditionalFormatting sqref="U3:U46">
    <cfRule type="cellIs" dxfId="13" priority="2" operator="lessThan">
      <formula>-250</formula>
    </cfRule>
  </conditionalFormatting>
  <conditionalFormatting sqref="B3:S46">
    <cfRule type="notContainsBlanks" dxfId="12" priority="3">
      <formula>LEN(TRIM(B3))&gt;0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3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 min="22" max="22" width="49.6640625" customWidth="1"/>
  </cols>
  <sheetData>
    <row r="1" spans="1:22"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162</v>
      </c>
      <c r="T1" s="3" t="s">
        <v>27</v>
      </c>
      <c r="U1" s="3" t="s">
        <v>28</v>
      </c>
      <c r="V1" s="3" t="s">
        <v>31</v>
      </c>
    </row>
    <row r="2" spans="1:22"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12</v>
      </c>
      <c r="T2" s="3" t="s">
        <v>33</v>
      </c>
      <c r="U2" s="3" t="s">
        <v>34</v>
      </c>
      <c r="V2" s="5"/>
    </row>
    <row r="3" spans="1:22" ht="15.75" customHeight="1" x14ac:dyDescent="0.15">
      <c r="A3" s="7" t="s">
        <v>183</v>
      </c>
      <c r="B3" s="3">
        <v>3</v>
      </c>
      <c r="C3" s="5"/>
      <c r="D3" s="5"/>
      <c r="E3" s="5"/>
      <c r="F3" s="5"/>
      <c r="G3" s="3"/>
      <c r="H3" s="3"/>
      <c r="I3" s="5"/>
      <c r="J3" s="3">
        <v>30</v>
      </c>
      <c r="K3" s="5"/>
      <c r="L3" s="5"/>
      <c r="M3" s="3">
        <v>25</v>
      </c>
      <c r="N3" s="5"/>
      <c r="O3" s="5"/>
      <c r="P3" s="5"/>
      <c r="Q3" s="5"/>
      <c r="R3" s="3"/>
      <c r="S3" s="3"/>
      <c r="T3" s="3">
        <v>400</v>
      </c>
      <c r="U3" s="8">
        <f>T4/T3</f>
        <v>0.65025000000000011</v>
      </c>
      <c r="V3" s="3" t="s">
        <v>199</v>
      </c>
    </row>
    <row r="4" spans="1:22" ht="15.75" customHeight="1" x14ac:dyDescent="0.15">
      <c r="A4" s="43"/>
      <c r="B4" s="10">
        <f t="shared" ref="B4:S4" si="0">B$2*B3</f>
        <v>105</v>
      </c>
      <c r="C4" s="10">
        <f t="shared" si="0"/>
        <v>0</v>
      </c>
      <c r="D4" s="10">
        <f t="shared" si="0"/>
        <v>0</v>
      </c>
      <c r="E4" s="10">
        <f t="shared" si="0"/>
        <v>0</v>
      </c>
      <c r="F4" s="10">
        <f t="shared" si="0"/>
        <v>0</v>
      </c>
      <c r="G4" s="10">
        <f t="shared" si="0"/>
        <v>0</v>
      </c>
      <c r="H4" s="10">
        <f t="shared" si="0"/>
        <v>0</v>
      </c>
      <c r="I4" s="10">
        <f t="shared" si="0"/>
        <v>0</v>
      </c>
      <c r="J4" s="10">
        <f t="shared" si="0"/>
        <v>80.099999999999994</v>
      </c>
      <c r="K4" s="10">
        <f t="shared" si="0"/>
        <v>0</v>
      </c>
      <c r="L4" s="10">
        <f t="shared" si="0"/>
        <v>0</v>
      </c>
      <c r="M4" s="10">
        <f t="shared" si="0"/>
        <v>75</v>
      </c>
      <c r="N4" s="10">
        <f t="shared" si="0"/>
        <v>0</v>
      </c>
      <c r="O4" s="10">
        <f t="shared" si="0"/>
        <v>0</v>
      </c>
      <c r="P4" s="10">
        <f t="shared" si="0"/>
        <v>0</v>
      </c>
      <c r="Q4" s="10">
        <f t="shared" si="0"/>
        <v>0</v>
      </c>
      <c r="R4" s="10">
        <f t="shared" si="0"/>
        <v>0</v>
      </c>
      <c r="S4" s="10">
        <f t="shared" si="0"/>
        <v>0</v>
      </c>
      <c r="T4" s="10">
        <f>SUM(B4:S4)</f>
        <v>260.10000000000002</v>
      </c>
      <c r="U4" s="10">
        <f>T4-T3</f>
        <v>-139.89999999999998</v>
      </c>
      <c r="V4" s="10"/>
    </row>
    <row r="5" spans="1:22" ht="15.75" customHeight="1" x14ac:dyDescent="0.15">
      <c r="A5" s="7" t="s">
        <v>186</v>
      </c>
      <c r="B5" s="3"/>
      <c r="C5" s="5"/>
      <c r="D5" s="5"/>
      <c r="E5" s="5"/>
      <c r="F5" s="5"/>
      <c r="G5" s="3">
        <v>5</v>
      </c>
      <c r="H5" s="3"/>
      <c r="I5" s="5"/>
      <c r="J5" s="3">
        <v>30</v>
      </c>
      <c r="K5" s="5"/>
      <c r="L5" s="5"/>
      <c r="M5" s="3">
        <v>25</v>
      </c>
      <c r="N5" s="5"/>
      <c r="O5" s="3"/>
      <c r="P5" s="5"/>
      <c r="Q5" s="5"/>
      <c r="R5" s="3"/>
      <c r="S5" s="3"/>
      <c r="T5" s="3">
        <v>400</v>
      </c>
      <c r="U5" s="8">
        <f>T6/T5</f>
        <v>0.65962500000000002</v>
      </c>
      <c r="V5" s="3" t="s">
        <v>200</v>
      </c>
    </row>
    <row r="6" spans="1:22" ht="15.75" customHeight="1" x14ac:dyDescent="0.15">
      <c r="A6" s="43"/>
      <c r="B6" s="10">
        <f t="shared" ref="B6:S6" si="1">B$2*B5</f>
        <v>0</v>
      </c>
      <c r="C6" s="10">
        <f t="shared" si="1"/>
        <v>0</v>
      </c>
      <c r="D6" s="10">
        <f t="shared" si="1"/>
        <v>0</v>
      </c>
      <c r="E6" s="10">
        <f t="shared" si="1"/>
        <v>0</v>
      </c>
      <c r="F6" s="10">
        <f t="shared" si="1"/>
        <v>0</v>
      </c>
      <c r="G6" s="10">
        <f t="shared" si="1"/>
        <v>108.75</v>
      </c>
      <c r="H6" s="10">
        <f t="shared" si="1"/>
        <v>0</v>
      </c>
      <c r="I6" s="10">
        <f t="shared" si="1"/>
        <v>0</v>
      </c>
      <c r="J6" s="10">
        <f t="shared" si="1"/>
        <v>80.099999999999994</v>
      </c>
      <c r="K6" s="10">
        <f t="shared" si="1"/>
        <v>0</v>
      </c>
      <c r="L6" s="10">
        <f t="shared" si="1"/>
        <v>0</v>
      </c>
      <c r="M6" s="10">
        <f t="shared" si="1"/>
        <v>75</v>
      </c>
      <c r="N6" s="10">
        <f t="shared" si="1"/>
        <v>0</v>
      </c>
      <c r="O6" s="10">
        <f t="shared" si="1"/>
        <v>0</v>
      </c>
      <c r="P6" s="10">
        <f t="shared" si="1"/>
        <v>0</v>
      </c>
      <c r="Q6" s="10">
        <f t="shared" si="1"/>
        <v>0</v>
      </c>
      <c r="R6" s="10">
        <f t="shared" si="1"/>
        <v>0</v>
      </c>
      <c r="S6" s="10">
        <f t="shared" si="1"/>
        <v>0</v>
      </c>
      <c r="T6" s="10">
        <f>SUM(B6:S6)</f>
        <v>263.85000000000002</v>
      </c>
      <c r="U6" s="10">
        <f>T6-T5</f>
        <v>-136.14999999999998</v>
      </c>
      <c r="V6" s="10"/>
    </row>
    <row r="7" spans="1:22" ht="15.75" customHeight="1" x14ac:dyDescent="0.15">
      <c r="A7" s="7" t="s">
        <v>189</v>
      </c>
      <c r="B7" s="3">
        <v>5</v>
      </c>
      <c r="C7" s="3"/>
      <c r="D7" s="5"/>
      <c r="E7" s="5"/>
      <c r="F7" s="5"/>
      <c r="G7" s="3"/>
      <c r="H7" s="3"/>
      <c r="I7" s="5"/>
      <c r="J7" s="3">
        <v>10</v>
      </c>
      <c r="K7" s="5"/>
      <c r="L7" s="5"/>
      <c r="M7" s="5"/>
      <c r="N7" s="5"/>
      <c r="O7" s="3">
        <v>25</v>
      </c>
      <c r="P7" s="5"/>
      <c r="Q7" s="5"/>
      <c r="R7" s="5"/>
      <c r="S7" s="3"/>
      <c r="T7" s="3">
        <v>400</v>
      </c>
      <c r="U7" s="8">
        <f>T8/T7</f>
        <v>0.81674999999999998</v>
      </c>
      <c r="V7" s="3" t="s">
        <v>200</v>
      </c>
    </row>
    <row r="8" spans="1:22" ht="15.75" customHeight="1" x14ac:dyDescent="0.15">
      <c r="A8" s="43"/>
      <c r="B8" s="10">
        <f t="shared" ref="B8:S8" si="2">B$2*B7</f>
        <v>175</v>
      </c>
      <c r="C8" s="10">
        <f t="shared" si="2"/>
        <v>0</v>
      </c>
      <c r="D8" s="10">
        <f t="shared" si="2"/>
        <v>0</v>
      </c>
      <c r="E8" s="10">
        <f t="shared" si="2"/>
        <v>0</v>
      </c>
      <c r="F8" s="10">
        <f t="shared" si="2"/>
        <v>0</v>
      </c>
      <c r="G8" s="10">
        <f t="shared" si="2"/>
        <v>0</v>
      </c>
      <c r="H8" s="10">
        <f t="shared" si="2"/>
        <v>0</v>
      </c>
      <c r="I8" s="10">
        <f t="shared" si="2"/>
        <v>0</v>
      </c>
      <c r="J8" s="10">
        <f t="shared" si="2"/>
        <v>26.7</v>
      </c>
      <c r="K8" s="10">
        <f t="shared" si="2"/>
        <v>0</v>
      </c>
      <c r="L8" s="10">
        <f t="shared" si="2"/>
        <v>0</v>
      </c>
      <c r="M8" s="10">
        <f t="shared" si="2"/>
        <v>0</v>
      </c>
      <c r="N8" s="10">
        <f t="shared" si="2"/>
        <v>0</v>
      </c>
      <c r="O8" s="10">
        <f t="shared" si="2"/>
        <v>125</v>
      </c>
      <c r="P8" s="10">
        <f t="shared" si="2"/>
        <v>0</v>
      </c>
      <c r="Q8" s="10">
        <f t="shared" si="2"/>
        <v>0</v>
      </c>
      <c r="R8" s="10">
        <f t="shared" si="2"/>
        <v>0</v>
      </c>
      <c r="S8" s="10">
        <f t="shared" si="2"/>
        <v>0</v>
      </c>
      <c r="T8" s="10">
        <f>SUM(B8:S8)</f>
        <v>326.7</v>
      </c>
      <c r="U8" s="10">
        <f>T8-T7</f>
        <v>-73.300000000000011</v>
      </c>
      <c r="V8" s="10"/>
    </row>
    <row r="9" spans="1:22" ht="15.75" customHeight="1" x14ac:dyDescent="0.15">
      <c r="A9" s="7" t="s">
        <v>192</v>
      </c>
      <c r="B9" s="5"/>
      <c r="C9" s="3"/>
      <c r="D9" s="5"/>
      <c r="E9" s="5"/>
      <c r="F9" s="5"/>
      <c r="G9" s="3">
        <v>8</v>
      </c>
      <c r="H9" s="3"/>
      <c r="I9" s="5"/>
      <c r="J9" s="3">
        <v>10</v>
      </c>
      <c r="K9" s="5"/>
      <c r="L9" s="5"/>
      <c r="M9" s="5"/>
      <c r="N9" s="5"/>
      <c r="O9" s="3">
        <v>50</v>
      </c>
      <c r="P9" s="5"/>
      <c r="Q9" s="5"/>
      <c r="R9" s="5"/>
      <c r="S9" s="3"/>
      <c r="T9" s="3">
        <v>400</v>
      </c>
      <c r="U9" s="8">
        <f>T10/T9</f>
        <v>1.1267499999999999</v>
      </c>
      <c r="V9" s="1" t="s">
        <v>200</v>
      </c>
    </row>
    <row r="10" spans="1:22" ht="15.75" customHeight="1" x14ac:dyDescent="0.15">
      <c r="A10" s="43"/>
      <c r="B10" s="10">
        <f t="shared" ref="B10:S10" si="3">B$2*B9</f>
        <v>0</v>
      </c>
      <c r="C10" s="10">
        <f t="shared" si="3"/>
        <v>0</v>
      </c>
      <c r="D10" s="10">
        <f t="shared" si="3"/>
        <v>0</v>
      </c>
      <c r="E10" s="10">
        <f t="shared" si="3"/>
        <v>0</v>
      </c>
      <c r="F10" s="10">
        <f t="shared" si="3"/>
        <v>0</v>
      </c>
      <c r="G10" s="10">
        <f t="shared" si="3"/>
        <v>174</v>
      </c>
      <c r="H10" s="10">
        <f t="shared" si="3"/>
        <v>0</v>
      </c>
      <c r="I10" s="10">
        <f t="shared" si="3"/>
        <v>0</v>
      </c>
      <c r="J10" s="10">
        <f t="shared" si="3"/>
        <v>26.7</v>
      </c>
      <c r="K10" s="10">
        <f t="shared" si="3"/>
        <v>0</v>
      </c>
      <c r="L10" s="10">
        <f t="shared" si="3"/>
        <v>0</v>
      </c>
      <c r="M10" s="10">
        <f t="shared" si="3"/>
        <v>0</v>
      </c>
      <c r="N10" s="10">
        <f t="shared" si="3"/>
        <v>0</v>
      </c>
      <c r="O10" s="10">
        <f t="shared" si="3"/>
        <v>250</v>
      </c>
      <c r="P10" s="10">
        <f t="shared" si="3"/>
        <v>0</v>
      </c>
      <c r="Q10" s="10">
        <f t="shared" si="3"/>
        <v>0</v>
      </c>
      <c r="R10" s="10">
        <f t="shared" si="3"/>
        <v>0</v>
      </c>
      <c r="S10" s="10">
        <f t="shared" si="3"/>
        <v>0</v>
      </c>
      <c r="T10" s="10">
        <f>SUM(B10:S10)</f>
        <v>450.7</v>
      </c>
      <c r="U10" s="10">
        <f>T10-T9</f>
        <v>50.699999999999989</v>
      </c>
    </row>
    <row r="11" spans="1:22" ht="15.75" customHeight="1" x14ac:dyDescent="0.15">
      <c r="A11" s="7" t="s">
        <v>201</v>
      </c>
      <c r="B11" s="5"/>
      <c r="C11" s="3"/>
      <c r="D11" s="5"/>
      <c r="E11" s="5"/>
      <c r="F11" s="5"/>
      <c r="G11" s="3"/>
      <c r="H11" s="3"/>
      <c r="I11" s="5"/>
      <c r="J11" s="3"/>
      <c r="K11" s="5"/>
      <c r="L11" s="5"/>
      <c r="M11" s="5"/>
      <c r="N11" s="5"/>
      <c r="O11" s="3"/>
      <c r="P11" s="5"/>
      <c r="Q11" s="5"/>
      <c r="R11" s="5"/>
      <c r="S11" s="3"/>
      <c r="T11" s="3">
        <v>350</v>
      </c>
      <c r="U11" s="8">
        <f>T12/T11</f>
        <v>0</v>
      </c>
    </row>
    <row r="12" spans="1:22" ht="15.75" customHeight="1" x14ac:dyDescent="0.15">
      <c r="A12" s="43"/>
      <c r="B12" s="10">
        <f t="shared" ref="B12:S12" si="4">B$2*B11</f>
        <v>0</v>
      </c>
      <c r="C12" s="10">
        <f t="shared" si="4"/>
        <v>0</v>
      </c>
      <c r="D12" s="10">
        <f t="shared" si="4"/>
        <v>0</v>
      </c>
      <c r="E12" s="10">
        <f t="shared" si="4"/>
        <v>0</v>
      </c>
      <c r="F12" s="10">
        <f t="shared" si="4"/>
        <v>0</v>
      </c>
      <c r="G12" s="10">
        <f t="shared" si="4"/>
        <v>0</v>
      </c>
      <c r="H12" s="10">
        <f t="shared" si="4"/>
        <v>0</v>
      </c>
      <c r="I12" s="10">
        <f t="shared" si="4"/>
        <v>0</v>
      </c>
      <c r="J12" s="10">
        <f t="shared" si="4"/>
        <v>0</v>
      </c>
      <c r="K12" s="10">
        <f t="shared" si="4"/>
        <v>0</v>
      </c>
      <c r="L12" s="10">
        <f t="shared" si="4"/>
        <v>0</v>
      </c>
      <c r="M12" s="10">
        <f t="shared" si="4"/>
        <v>0</v>
      </c>
      <c r="N12" s="10">
        <f t="shared" si="4"/>
        <v>0</v>
      </c>
      <c r="O12" s="10">
        <f t="shared" si="4"/>
        <v>0</v>
      </c>
      <c r="P12" s="10">
        <f t="shared" si="4"/>
        <v>0</v>
      </c>
      <c r="Q12" s="10">
        <f t="shared" si="4"/>
        <v>0</v>
      </c>
      <c r="R12" s="10">
        <f t="shared" si="4"/>
        <v>0</v>
      </c>
      <c r="S12" s="10">
        <f t="shared" si="4"/>
        <v>0</v>
      </c>
      <c r="T12" s="10">
        <f>SUM(B12:S12)</f>
        <v>0</v>
      </c>
      <c r="U12" s="10">
        <f>T12-T11</f>
        <v>-350</v>
      </c>
    </row>
    <row r="13" spans="1:22" ht="15.75" customHeight="1" x14ac:dyDescent="0.15">
      <c r="A13" s="7" t="s">
        <v>202</v>
      </c>
      <c r="B13" s="5"/>
      <c r="C13" s="3"/>
      <c r="D13" s="5"/>
      <c r="E13" s="5"/>
      <c r="F13" s="5"/>
      <c r="G13" s="3"/>
      <c r="H13" s="3"/>
      <c r="I13" s="5"/>
      <c r="J13" s="3"/>
      <c r="K13" s="5"/>
      <c r="L13" s="5"/>
      <c r="M13" s="5"/>
      <c r="N13" s="5"/>
      <c r="O13" s="3"/>
      <c r="P13" s="5"/>
      <c r="Q13" s="5"/>
      <c r="R13" s="5"/>
      <c r="S13" s="3"/>
      <c r="T13" s="3">
        <v>350</v>
      </c>
      <c r="U13" s="8">
        <f>T14/T13</f>
        <v>0</v>
      </c>
    </row>
    <row r="14" spans="1:22" ht="15.75" customHeight="1" x14ac:dyDescent="0.15">
      <c r="A14" s="43"/>
      <c r="B14" s="10">
        <f t="shared" ref="B14:S14" si="5">B$2*B13</f>
        <v>0</v>
      </c>
      <c r="C14" s="10">
        <f t="shared" si="5"/>
        <v>0</v>
      </c>
      <c r="D14" s="10">
        <f t="shared" si="5"/>
        <v>0</v>
      </c>
      <c r="E14" s="10">
        <f t="shared" si="5"/>
        <v>0</v>
      </c>
      <c r="F14" s="10">
        <f t="shared" si="5"/>
        <v>0</v>
      </c>
      <c r="G14" s="10">
        <f t="shared" si="5"/>
        <v>0</v>
      </c>
      <c r="H14" s="10">
        <f t="shared" si="5"/>
        <v>0</v>
      </c>
      <c r="I14" s="10">
        <f t="shared" si="5"/>
        <v>0</v>
      </c>
      <c r="J14" s="10">
        <f t="shared" si="5"/>
        <v>0</v>
      </c>
      <c r="K14" s="10">
        <f t="shared" si="5"/>
        <v>0</v>
      </c>
      <c r="L14" s="10">
        <f t="shared" si="5"/>
        <v>0</v>
      </c>
      <c r="M14" s="10">
        <f t="shared" si="5"/>
        <v>0</v>
      </c>
      <c r="N14" s="10">
        <f t="shared" si="5"/>
        <v>0</v>
      </c>
      <c r="O14" s="10">
        <f t="shared" si="5"/>
        <v>0</v>
      </c>
      <c r="P14" s="10">
        <f t="shared" si="5"/>
        <v>0</v>
      </c>
      <c r="Q14" s="10">
        <f t="shared" si="5"/>
        <v>0</v>
      </c>
      <c r="R14" s="10">
        <f t="shared" si="5"/>
        <v>0</v>
      </c>
      <c r="S14" s="10">
        <f t="shared" si="5"/>
        <v>0</v>
      </c>
      <c r="T14" s="10">
        <f>SUM(B14:S14)</f>
        <v>0</v>
      </c>
      <c r="U14" s="10">
        <f>T14-T13</f>
        <v>-350</v>
      </c>
    </row>
    <row r="15" spans="1:22" ht="15.75" customHeight="1" x14ac:dyDescent="0.15">
      <c r="A15" s="7" t="s">
        <v>203</v>
      </c>
      <c r="B15" s="5"/>
      <c r="C15" s="3"/>
      <c r="D15" s="5"/>
      <c r="E15" s="5"/>
      <c r="F15" s="5"/>
      <c r="G15" s="3">
        <v>15</v>
      </c>
      <c r="H15" s="3"/>
      <c r="I15" s="5"/>
      <c r="J15" s="3">
        <v>40</v>
      </c>
      <c r="K15" s="5"/>
      <c r="L15" s="5"/>
      <c r="M15" s="5"/>
      <c r="N15" s="5"/>
      <c r="O15" s="3"/>
      <c r="P15" s="5"/>
      <c r="Q15" s="5"/>
      <c r="R15" s="5"/>
      <c r="S15" s="3"/>
      <c r="T15" s="3">
        <v>350</v>
      </c>
      <c r="U15" s="8">
        <f>T16/T15</f>
        <v>1.2372857142857143</v>
      </c>
    </row>
    <row r="16" spans="1:22" ht="15.75" customHeight="1" x14ac:dyDescent="0.15">
      <c r="A16" s="43" t="s">
        <v>178</v>
      </c>
      <c r="B16" s="10">
        <f t="shared" ref="B16:S16" si="6">B$2*B15</f>
        <v>0</v>
      </c>
      <c r="C16" s="10">
        <f t="shared" si="6"/>
        <v>0</v>
      </c>
      <c r="D16" s="10">
        <f t="shared" si="6"/>
        <v>0</v>
      </c>
      <c r="E16" s="10">
        <f t="shared" si="6"/>
        <v>0</v>
      </c>
      <c r="F16" s="10">
        <f t="shared" si="6"/>
        <v>0</v>
      </c>
      <c r="G16" s="10">
        <f t="shared" si="6"/>
        <v>326.25</v>
      </c>
      <c r="H16" s="10">
        <f t="shared" si="6"/>
        <v>0</v>
      </c>
      <c r="I16" s="10">
        <f t="shared" si="6"/>
        <v>0</v>
      </c>
      <c r="J16" s="10">
        <f t="shared" si="6"/>
        <v>106.8</v>
      </c>
      <c r="K16" s="10">
        <f t="shared" si="6"/>
        <v>0</v>
      </c>
      <c r="L16" s="10">
        <f t="shared" si="6"/>
        <v>0</v>
      </c>
      <c r="M16" s="10">
        <f t="shared" si="6"/>
        <v>0</v>
      </c>
      <c r="N16" s="10">
        <f t="shared" si="6"/>
        <v>0</v>
      </c>
      <c r="O16" s="10">
        <f t="shared" si="6"/>
        <v>0</v>
      </c>
      <c r="P16" s="10">
        <f t="shared" si="6"/>
        <v>0</v>
      </c>
      <c r="Q16" s="10">
        <f t="shared" si="6"/>
        <v>0</v>
      </c>
      <c r="R16" s="10">
        <f t="shared" si="6"/>
        <v>0</v>
      </c>
      <c r="S16" s="10">
        <f t="shared" si="6"/>
        <v>0</v>
      </c>
      <c r="T16" s="10">
        <f>SUM(B16:S16)</f>
        <v>433.05</v>
      </c>
      <c r="U16" s="10">
        <f>T16-T15</f>
        <v>83.050000000000011</v>
      </c>
    </row>
    <row r="17" spans="1:22" ht="15.75" customHeight="1" x14ac:dyDescent="0.15">
      <c r="A17" s="25" t="s">
        <v>203</v>
      </c>
      <c r="B17" s="26"/>
      <c r="C17" s="26"/>
      <c r="D17" s="26"/>
      <c r="E17" s="26"/>
      <c r="F17" s="26"/>
      <c r="G17" s="25">
        <v>65</v>
      </c>
      <c r="H17" s="26"/>
      <c r="I17" s="26"/>
      <c r="J17" s="25">
        <v>40</v>
      </c>
      <c r="K17" s="26"/>
      <c r="L17" s="26"/>
      <c r="M17" s="26"/>
      <c r="N17" s="26"/>
      <c r="O17" s="26"/>
      <c r="P17" s="26"/>
      <c r="Q17" s="26"/>
      <c r="R17" s="26"/>
      <c r="S17" s="26"/>
      <c r="T17" s="27">
        <v>350</v>
      </c>
      <c r="U17" s="28">
        <f>T18/T17</f>
        <v>4.3444285714285709</v>
      </c>
    </row>
    <row r="18" spans="1:22" ht="15.75" customHeight="1" x14ac:dyDescent="0.15">
      <c r="A18" s="37" t="s">
        <v>181</v>
      </c>
      <c r="B18" s="31">
        <f t="shared" ref="B18:S18" si="7">B$2*B17</f>
        <v>0</v>
      </c>
      <c r="C18" s="31">
        <f t="shared" si="7"/>
        <v>0</v>
      </c>
      <c r="D18" s="31">
        <f t="shared" si="7"/>
        <v>0</v>
      </c>
      <c r="E18" s="31">
        <f t="shared" si="7"/>
        <v>0</v>
      </c>
      <c r="F18" s="31">
        <f t="shared" si="7"/>
        <v>0</v>
      </c>
      <c r="G18" s="31">
        <f t="shared" si="7"/>
        <v>1413.75</v>
      </c>
      <c r="H18" s="31">
        <f t="shared" si="7"/>
        <v>0</v>
      </c>
      <c r="I18" s="31">
        <f t="shared" si="7"/>
        <v>0</v>
      </c>
      <c r="J18" s="31">
        <f t="shared" si="7"/>
        <v>106.8</v>
      </c>
      <c r="K18" s="31">
        <f t="shared" si="7"/>
        <v>0</v>
      </c>
      <c r="L18" s="31">
        <f t="shared" si="7"/>
        <v>0</v>
      </c>
      <c r="M18" s="31">
        <f t="shared" si="7"/>
        <v>0</v>
      </c>
      <c r="N18" s="31">
        <f t="shared" si="7"/>
        <v>0</v>
      </c>
      <c r="O18" s="31">
        <f t="shared" si="7"/>
        <v>0</v>
      </c>
      <c r="P18" s="31">
        <f t="shared" si="7"/>
        <v>0</v>
      </c>
      <c r="Q18" s="31">
        <f t="shared" si="7"/>
        <v>0</v>
      </c>
      <c r="R18" s="31">
        <f t="shared" si="7"/>
        <v>0</v>
      </c>
      <c r="S18" s="31">
        <f t="shared" si="7"/>
        <v>0</v>
      </c>
      <c r="T18" s="32">
        <f>SUM(B18:S18)</f>
        <v>1520.55</v>
      </c>
      <c r="U18" s="35">
        <f>T18-T17</f>
        <v>1170.55</v>
      </c>
    </row>
    <row r="19" spans="1:22" ht="15.75" customHeight="1" x14ac:dyDescent="0.15">
      <c r="A19" s="25" t="s">
        <v>204</v>
      </c>
      <c r="B19" s="26"/>
      <c r="C19" s="26"/>
      <c r="D19" s="26"/>
      <c r="E19" s="26"/>
      <c r="F19" s="26"/>
      <c r="G19" s="25">
        <v>15</v>
      </c>
      <c r="H19" s="26"/>
      <c r="I19" s="26"/>
      <c r="J19" s="25">
        <v>70</v>
      </c>
      <c r="K19" s="26"/>
      <c r="L19" s="26"/>
      <c r="M19" s="26"/>
      <c r="N19" s="26"/>
      <c r="O19" s="26"/>
      <c r="P19" s="26"/>
      <c r="Q19" s="26"/>
      <c r="R19" s="26"/>
      <c r="S19" s="26"/>
      <c r="T19" s="42">
        <v>400</v>
      </c>
      <c r="U19" s="28">
        <f>T20/T19</f>
        <v>1.282875</v>
      </c>
    </row>
    <row r="20" spans="1:22" ht="15.75" customHeight="1" x14ac:dyDescent="0.15">
      <c r="A20" s="44"/>
      <c r="B20" s="31">
        <f t="shared" ref="B20:S20" si="8">B$2*B19</f>
        <v>0</v>
      </c>
      <c r="C20" s="31">
        <f t="shared" si="8"/>
        <v>0</v>
      </c>
      <c r="D20" s="31">
        <f t="shared" si="8"/>
        <v>0</v>
      </c>
      <c r="E20" s="31">
        <f t="shared" si="8"/>
        <v>0</v>
      </c>
      <c r="F20" s="31">
        <f t="shared" si="8"/>
        <v>0</v>
      </c>
      <c r="G20" s="31">
        <f t="shared" si="8"/>
        <v>326.25</v>
      </c>
      <c r="H20" s="31">
        <f t="shared" si="8"/>
        <v>0</v>
      </c>
      <c r="I20" s="31">
        <f t="shared" si="8"/>
        <v>0</v>
      </c>
      <c r="J20" s="31">
        <f t="shared" si="8"/>
        <v>186.9</v>
      </c>
      <c r="K20" s="31">
        <f t="shared" si="8"/>
        <v>0</v>
      </c>
      <c r="L20" s="31">
        <f t="shared" si="8"/>
        <v>0</v>
      </c>
      <c r="M20" s="31">
        <f t="shared" si="8"/>
        <v>0</v>
      </c>
      <c r="N20" s="31">
        <f t="shared" si="8"/>
        <v>0</v>
      </c>
      <c r="O20" s="31">
        <f t="shared" si="8"/>
        <v>0</v>
      </c>
      <c r="P20" s="31">
        <f t="shared" si="8"/>
        <v>0</v>
      </c>
      <c r="Q20" s="31">
        <f t="shared" si="8"/>
        <v>0</v>
      </c>
      <c r="R20" s="31">
        <f t="shared" si="8"/>
        <v>0</v>
      </c>
      <c r="S20" s="31">
        <f t="shared" si="8"/>
        <v>0</v>
      </c>
      <c r="T20" s="32">
        <f>SUM(B20:S20)</f>
        <v>513.15</v>
      </c>
      <c r="U20" s="32">
        <f>T20-T19</f>
        <v>113.14999999999998</v>
      </c>
    </row>
    <row r="21" spans="1:22" ht="15.75" customHeight="1" x14ac:dyDescent="0.15">
      <c r="A21" s="25" t="s">
        <v>205</v>
      </c>
      <c r="B21" s="26"/>
      <c r="C21" s="26"/>
      <c r="D21" s="26"/>
      <c r="E21" s="26"/>
      <c r="F21" s="26"/>
      <c r="G21" s="26"/>
      <c r="H21" s="26"/>
      <c r="I21" s="26"/>
      <c r="J21" s="26"/>
      <c r="K21" s="26"/>
      <c r="L21" s="26"/>
      <c r="M21" s="26"/>
      <c r="N21" s="25">
        <v>150</v>
      </c>
      <c r="O21" s="26"/>
      <c r="P21" s="26"/>
      <c r="Q21" s="26"/>
      <c r="R21" s="26"/>
      <c r="S21" s="26"/>
      <c r="T21" s="42">
        <v>400</v>
      </c>
      <c r="U21" s="28">
        <f>T22/T21</f>
        <v>0.52500000000000002</v>
      </c>
    </row>
    <row r="22" spans="1:22" ht="15.75" customHeight="1" x14ac:dyDescent="0.15">
      <c r="A22" s="37" t="s">
        <v>178</v>
      </c>
      <c r="B22" s="31">
        <f t="shared" ref="B22:S22" si="9">B$2*B21</f>
        <v>0</v>
      </c>
      <c r="C22" s="31">
        <f t="shared" si="9"/>
        <v>0</v>
      </c>
      <c r="D22" s="31">
        <f t="shared" si="9"/>
        <v>0</v>
      </c>
      <c r="E22" s="31">
        <f t="shared" si="9"/>
        <v>0</v>
      </c>
      <c r="F22" s="31">
        <f t="shared" si="9"/>
        <v>0</v>
      </c>
      <c r="G22" s="31">
        <f t="shared" si="9"/>
        <v>0</v>
      </c>
      <c r="H22" s="31">
        <f t="shared" si="9"/>
        <v>0</v>
      </c>
      <c r="I22" s="31">
        <f t="shared" si="9"/>
        <v>0</v>
      </c>
      <c r="J22" s="31">
        <f t="shared" si="9"/>
        <v>0</v>
      </c>
      <c r="K22" s="31">
        <f t="shared" si="9"/>
        <v>0</v>
      </c>
      <c r="L22" s="31">
        <f t="shared" si="9"/>
        <v>0</v>
      </c>
      <c r="M22" s="31">
        <f t="shared" si="9"/>
        <v>0</v>
      </c>
      <c r="N22" s="31">
        <f t="shared" si="9"/>
        <v>210</v>
      </c>
      <c r="O22" s="31">
        <f t="shared" si="9"/>
        <v>0</v>
      </c>
      <c r="P22" s="31">
        <f t="shared" si="9"/>
        <v>0</v>
      </c>
      <c r="Q22" s="31">
        <f t="shared" si="9"/>
        <v>0</v>
      </c>
      <c r="R22" s="31">
        <f t="shared" si="9"/>
        <v>0</v>
      </c>
      <c r="S22" s="31">
        <f t="shared" si="9"/>
        <v>0</v>
      </c>
      <c r="T22" s="32">
        <f>SUM(B22:S22)</f>
        <v>210</v>
      </c>
      <c r="U22" s="32">
        <f>T22-T21</f>
        <v>-190</v>
      </c>
    </row>
    <row r="23" spans="1:22" ht="15.75" customHeight="1" x14ac:dyDescent="0.15">
      <c r="A23" s="25" t="s">
        <v>205</v>
      </c>
      <c r="B23" s="26"/>
      <c r="C23" s="26"/>
      <c r="D23" s="26"/>
      <c r="E23" s="26"/>
      <c r="F23" s="26"/>
      <c r="G23" s="26"/>
      <c r="H23" s="26"/>
      <c r="I23" s="26"/>
      <c r="J23" s="26"/>
      <c r="K23" s="26"/>
      <c r="L23" s="26"/>
      <c r="M23" s="26"/>
      <c r="N23" s="25">
        <v>600</v>
      </c>
      <c r="O23" s="26"/>
      <c r="P23" s="26"/>
      <c r="Q23" s="26"/>
      <c r="R23" s="26"/>
      <c r="S23" s="26"/>
      <c r="T23" s="42">
        <v>400</v>
      </c>
      <c r="U23" s="28">
        <f>T24/T23</f>
        <v>2.1</v>
      </c>
    </row>
    <row r="24" spans="1:22" ht="15.75" customHeight="1" x14ac:dyDescent="0.15">
      <c r="A24" s="37" t="s">
        <v>206</v>
      </c>
      <c r="B24" s="31">
        <f t="shared" ref="B24:S24" si="10">B$2*B23</f>
        <v>0</v>
      </c>
      <c r="C24" s="31">
        <f t="shared" si="10"/>
        <v>0</v>
      </c>
      <c r="D24" s="31">
        <f t="shared" si="10"/>
        <v>0</v>
      </c>
      <c r="E24" s="31">
        <f t="shared" si="10"/>
        <v>0</v>
      </c>
      <c r="F24" s="31">
        <f t="shared" si="10"/>
        <v>0</v>
      </c>
      <c r="G24" s="31">
        <f t="shared" si="10"/>
        <v>0</v>
      </c>
      <c r="H24" s="31">
        <f t="shared" si="10"/>
        <v>0</v>
      </c>
      <c r="I24" s="31">
        <f t="shared" si="10"/>
        <v>0</v>
      </c>
      <c r="J24" s="31">
        <f t="shared" si="10"/>
        <v>0</v>
      </c>
      <c r="K24" s="31">
        <f t="shared" si="10"/>
        <v>0</v>
      </c>
      <c r="L24" s="31">
        <f t="shared" si="10"/>
        <v>0</v>
      </c>
      <c r="M24" s="31">
        <f t="shared" si="10"/>
        <v>0</v>
      </c>
      <c r="N24" s="31">
        <f t="shared" si="10"/>
        <v>840</v>
      </c>
      <c r="O24" s="31">
        <f t="shared" si="10"/>
        <v>0</v>
      </c>
      <c r="P24" s="31">
        <f t="shared" si="10"/>
        <v>0</v>
      </c>
      <c r="Q24" s="31">
        <f t="shared" si="10"/>
        <v>0</v>
      </c>
      <c r="R24" s="31">
        <f t="shared" si="10"/>
        <v>0</v>
      </c>
      <c r="S24" s="31">
        <f t="shared" si="10"/>
        <v>0</v>
      </c>
      <c r="T24" s="32">
        <f>SUM(B24:S24)</f>
        <v>840</v>
      </c>
      <c r="U24" s="35">
        <f>T24-T23</f>
        <v>440</v>
      </c>
    </row>
    <row r="25" spans="1:22" ht="15.75" customHeight="1" x14ac:dyDescent="0.15">
      <c r="A25" s="25" t="s">
        <v>207</v>
      </c>
      <c r="B25" s="26"/>
      <c r="C25" s="26"/>
      <c r="D25" s="26"/>
      <c r="E25" s="26"/>
      <c r="F25" s="26"/>
      <c r="G25" s="26"/>
      <c r="H25" s="26"/>
      <c r="I25" s="26"/>
      <c r="J25" s="25">
        <v>80</v>
      </c>
      <c r="K25" s="26"/>
      <c r="L25" s="26"/>
      <c r="M25" s="26"/>
      <c r="N25" s="26"/>
      <c r="O25" s="26"/>
      <c r="P25" s="26"/>
      <c r="Q25" s="26"/>
      <c r="R25" s="26"/>
      <c r="S25" s="26"/>
      <c r="T25" s="27">
        <v>450</v>
      </c>
      <c r="U25" s="28">
        <f>T26/T25</f>
        <v>0.47466666666666668</v>
      </c>
      <c r="V25" s="1" t="s">
        <v>208</v>
      </c>
    </row>
    <row r="26" spans="1:22" ht="15.75" customHeight="1" x14ac:dyDescent="0.15">
      <c r="A26" s="44"/>
      <c r="B26" s="31">
        <f t="shared" ref="B26:S26" si="11">B$2*B25</f>
        <v>0</v>
      </c>
      <c r="C26" s="31">
        <f t="shared" si="11"/>
        <v>0</v>
      </c>
      <c r="D26" s="31">
        <f t="shared" si="11"/>
        <v>0</v>
      </c>
      <c r="E26" s="31">
        <f t="shared" si="11"/>
        <v>0</v>
      </c>
      <c r="F26" s="31">
        <f t="shared" si="11"/>
        <v>0</v>
      </c>
      <c r="G26" s="31">
        <f t="shared" si="11"/>
        <v>0</v>
      </c>
      <c r="H26" s="31">
        <f t="shared" si="11"/>
        <v>0</v>
      </c>
      <c r="I26" s="31">
        <f t="shared" si="11"/>
        <v>0</v>
      </c>
      <c r="J26" s="31">
        <f t="shared" si="11"/>
        <v>213.6</v>
      </c>
      <c r="K26" s="31">
        <f t="shared" si="11"/>
        <v>0</v>
      </c>
      <c r="L26" s="31">
        <f t="shared" si="11"/>
        <v>0</v>
      </c>
      <c r="M26" s="31">
        <f t="shared" si="11"/>
        <v>0</v>
      </c>
      <c r="N26" s="31">
        <f t="shared" si="11"/>
        <v>0</v>
      </c>
      <c r="O26" s="31">
        <f t="shared" si="11"/>
        <v>0</v>
      </c>
      <c r="P26" s="31">
        <f t="shared" si="11"/>
        <v>0</v>
      </c>
      <c r="Q26" s="31">
        <f t="shared" si="11"/>
        <v>0</v>
      </c>
      <c r="R26" s="31">
        <f t="shared" si="11"/>
        <v>0</v>
      </c>
      <c r="S26" s="31">
        <f t="shared" si="11"/>
        <v>0</v>
      </c>
      <c r="T26" s="32">
        <f>SUM(B26:S26)</f>
        <v>213.6</v>
      </c>
      <c r="U26" s="33">
        <f>T26-T25</f>
        <v>-236.4</v>
      </c>
    </row>
    <row r="27" spans="1:22" ht="15.75" customHeight="1" x14ac:dyDescent="0.15">
      <c r="A27" s="25" t="s">
        <v>209</v>
      </c>
      <c r="B27" s="25">
        <v>8</v>
      </c>
      <c r="C27" s="26"/>
      <c r="D27" s="26"/>
      <c r="E27" s="26"/>
      <c r="F27" s="26"/>
      <c r="G27" s="26"/>
      <c r="H27" s="26"/>
      <c r="I27" s="26"/>
      <c r="J27" s="25">
        <v>80</v>
      </c>
      <c r="K27" s="26"/>
      <c r="L27" s="26"/>
      <c r="M27" s="26"/>
      <c r="N27" s="26"/>
      <c r="O27" s="26"/>
      <c r="P27" s="26"/>
      <c r="Q27" s="25">
        <v>2.5</v>
      </c>
      <c r="R27" s="26"/>
      <c r="S27" s="26"/>
      <c r="T27" s="42">
        <v>400</v>
      </c>
      <c r="U27" s="28">
        <f>T28/T27</f>
        <v>1.5246250000000001</v>
      </c>
    </row>
    <row r="28" spans="1:22" ht="15.75" customHeight="1" x14ac:dyDescent="0.15">
      <c r="A28" s="44"/>
      <c r="B28" s="31">
        <f t="shared" ref="B28:S28" si="12">B$2*B27</f>
        <v>280</v>
      </c>
      <c r="C28" s="31">
        <f t="shared" si="12"/>
        <v>0</v>
      </c>
      <c r="D28" s="31">
        <f t="shared" si="12"/>
        <v>0</v>
      </c>
      <c r="E28" s="31">
        <f t="shared" si="12"/>
        <v>0</v>
      </c>
      <c r="F28" s="31">
        <f t="shared" si="12"/>
        <v>0</v>
      </c>
      <c r="G28" s="31">
        <f t="shared" si="12"/>
        <v>0</v>
      </c>
      <c r="H28" s="31">
        <f t="shared" si="12"/>
        <v>0</v>
      </c>
      <c r="I28" s="31">
        <f t="shared" si="12"/>
        <v>0</v>
      </c>
      <c r="J28" s="31">
        <f t="shared" si="12"/>
        <v>213.6</v>
      </c>
      <c r="K28" s="31">
        <f t="shared" si="12"/>
        <v>0</v>
      </c>
      <c r="L28" s="31">
        <f t="shared" si="12"/>
        <v>0</v>
      </c>
      <c r="M28" s="31">
        <f t="shared" si="12"/>
        <v>0</v>
      </c>
      <c r="N28" s="31">
        <f t="shared" si="12"/>
        <v>0</v>
      </c>
      <c r="O28" s="31">
        <f t="shared" si="12"/>
        <v>0</v>
      </c>
      <c r="P28" s="31">
        <f t="shared" si="12"/>
        <v>0</v>
      </c>
      <c r="Q28" s="31">
        <f t="shared" si="12"/>
        <v>116.25</v>
      </c>
      <c r="R28" s="31">
        <f t="shared" si="12"/>
        <v>0</v>
      </c>
      <c r="S28" s="31">
        <f t="shared" si="12"/>
        <v>0</v>
      </c>
      <c r="T28" s="32">
        <f>SUM(B28:S28)</f>
        <v>609.85</v>
      </c>
      <c r="U28" s="32">
        <f>T28-T27</f>
        <v>209.85000000000002</v>
      </c>
    </row>
    <row r="29" spans="1:22" ht="15.75" customHeight="1" x14ac:dyDescent="0.15">
      <c r="A29" s="25" t="s">
        <v>210</v>
      </c>
      <c r="B29" s="25">
        <v>7</v>
      </c>
      <c r="C29" s="26"/>
      <c r="D29" s="26"/>
      <c r="E29" s="26"/>
      <c r="F29" s="26"/>
      <c r="G29" s="26"/>
      <c r="H29" s="26"/>
      <c r="I29" s="26"/>
      <c r="J29" s="26"/>
      <c r="K29" s="26"/>
      <c r="L29" s="26"/>
      <c r="M29" s="26"/>
      <c r="N29" s="26"/>
      <c r="O29" s="26"/>
      <c r="P29" s="26"/>
      <c r="Q29" s="26"/>
      <c r="R29" s="26"/>
      <c r="S29" s="26"/>
      <c r="T29" s="42">
        <v>400</v>
      </c>
      <c r="U29" s="28">
        <f>T30/T29</f>
        <v>0.61250000000000004</v>
      </c>
      <c r="V29" s="94" t="s">
        <v>211</v>
      </c>
    </row>
    <row r="30" spans="1:22" ht="15.75" customHeight="1" x14ac:dyDescent="0.15">
      <c r="A30" s="44"/>
      <c r="B30" s="31">
        <f t="shared" ref="B30:S30" si="13">B$2*B29</f>
        <v>245</v>
      </c>
      <c r="C30" s="31">
        <f t="shared" si="13"/>
        <v>0</v>
      </c>
      <c r="D30" s="31">
        <f t="shared" si="13"/>
        <v>0</v>
      </c>
      <c r="E30" s="31">
        <f t="shared" si="13"/>
        <v>0</v>
      </c>
      <c r="F30" s="31">
        <f t="shared" si="13"/>
        <v>0</v>
      </c>
      <c r="G30" s="31">
        <f t="shared" si="13"/>
        <v>0</v>
      </c>
      <c r="H30" s="31">
        <f t="shared" si="13"/>
        <v>0</v>
      </c>
      <c r="I30" s="31">
        <f t="shared" si="13"/>
        <v>0</v>
      </c>
      <c r="J30" s="31">
        <f t="shared" si="13"/>
        <v>0</v>
      </c>
      <c r="K30" s="31">
        <f t="shared" si="13"/>
        <v>0</v>
      </c>
      <c r="L30" s="31">
        <f t="shared" si="13"/>
        <v>0</v>
      </c>
      <c r="M30" s="31">
        <f t="shared" si="13"/>
        <v>0</v>
      </c>
      <c r="N30" s="31">
        <f t="shared" si="13"/>
        <v>0</v>
      </c>
      <c r="O30" s="31">
        <f t="shared" si="13"/>
        <v>0</v>
      </c>
      <c r="P30" s="31">
        <f t="shared" si="13"/>
        <v>0</v>
      </c>
      <c r="Q30" s="31">
        <f t="shared" si="13"/>
        <v>0</v>
      </c>
      <c r="R30" s="31">
        <f t="shared" si="13"/>
        <v>0</v>
      </c>
      <c r="S30" s="31">
        <f t="shared" si="13"/>
        <v>0</v>
      </c>
      <c r="T30" s="32">
        <f>SUM(B30:S30)</f>
        <v>245</v>
      </c>
      <c r="U30" s="33">
        <f>T30-T29</f>
        <v>-155</v>
      </c>
      <c r="V30" s="88"/>
    </row>
  </sheetData>
  <mergeCells count="1">
    <mergeCell ref="V29:V30"/>
  </mergeCells>
  <conditionalFormatting sqref="B3:S30">
    <cfRule type="cellIs" dxfId="11" priority="1" operator="equal">
      <formula>0</formula>
    </cfRule>
  </conditionalFormatting>
  <conditionalFormatting sqref="U3:U30">
    <cfRule type="cellIs" dxfId="10" priority="2" operator="lessThan">
      <formula>-250</formula>
    </cfRule>
  </conditionalFormatting>
  <conditionalFormatting sqref="B3:S30">
    <cfRule type="notContainsBlanks" dxfId="9" priority="3">
      <formula>LEN(TRIM(B3))&gt;0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1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6.5" customWidth="1"/>
    <col min="20" max="20" width="19.5" customWidth="1"/>
    <col min="21" max="21" width="15.5" customWidth="1"/>
    <col min="22" max="22" width="16.5" customWidth="1"/>
  </cols>
  <sheetData>
    <row r="1" spans="1:25"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27</v>
      </c>
      <c r="T1" s="3" t="s">
        <v>28</v>
      </c>
      <c r="U1" s="3" t="s">
        <v>29</v>
      </c>
      <c r="V1" s="46" t="s">
        <v>30</v>
      </c>
      <c r="W1" s="3" t="s">
        <v>31</v>
      </c>
      <c r="X1" s="5"/>
      <c r="Y1" s="6"/>
    </row>
    <row r="2" spans="1:25"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t="s">
        <v>33</v>
      </c>
      <c r="T2" s="3" t="s">
        <v>34</v>
      </c>
      <c r="U2" s="3" t="s">
        <v>35</v>
      </c>
      <c r="V2" s="46" t="s">
        <v>36</v>
      </c>
      <c r="W2" s="5"/>
      <c r="X2" s="5"/>
      <c r="Y2" s="6"/>
    </row>
    <row r="3" spans="1:25" ht="15.75" customHeight="1" x14ac:dyDescent="0.15">
      <c r="A3" s="14" t="s">
        <v>37</v>
      </c>
      <c r="B3" s="15"/>
      <c r="C3" s="15"/>
      <c r="D3" s="15"/>
      <c r="E3" s="15"/>
      <c r="F3" s="15"/>
      <c r="G3" s="15"/>
      <c r="H3" s="16">
        <v>20</v>
      </c>
      <c r="I3" s="16"/>
      <c r="J3" s="16">
        <v>350</v>
      </c>
      <c r="K3" s="15"/>
      <c r="L3" s="15"/>
      <c r="M3" s="16"/>
      <c r="N3" s="15"/>
      <c r="O3" s="16">
        <v>50</v>
      </c>
      <c r="P3" s="15"/>
      <c r="Q3" s="15"/>
      <c r="R3" s="16">
        <v>5</v>
      </c>
      <c r="S3" s="16">
        <v>2700</v>
      </c>
      <c r="T3" s="17">
        <f>S4/S3</f>
        <v>0.78440740740740744</v>
      </c>
      <c r="U3" s="16" t="s">
        <v>38</v>
      </c>
      <c r="V3" s="47"/>
      <c r="W3" s="5"/>
      <c r="X3" s="5"/>
      <c r="Y3" s="6"/>
    </row>
    <row r="4" spans="1:25" ht="15.75" customHeight="1" x14ac:dyDescent="0.15">
      <c r="A4" s="3"/>
      <c r="B4" s="5">
        <f t="shared" ref="B4:E4" si="0">B$2*B3</f>
        <v>0</v>
      </c>
      <c r="C4" s="5">
        <f t="shared" si="0"/>
        <v>0</v>
      </c>
      <c r="D4" s="5">
        <f t="shared" si="0"/>
        <v>0</v>
      </c>
      <c r="E4" s="5">
        <f t="shared" si="0"/>
        <v>0</v>
      </c>
      <c r="F4" s="5"/>
      <c r="G4" s="5">
        <f t="shared" ref="G4:H4" si="1">G$2*G3</f>
        <v>0</v>
      </c>
      <c r="H4" s="5">
        <f t="shared" si="1"/>
        <v>533.40000000000009</v>
      </c>
      <c r="I4" s="5"/>
      <c r="J4" s="5">
        <f t="shared" ref="J4:R4" si="2">J$2*J3</f>
        <v>934.5</v>
      </c>
      <c r="K4" s="5">
        <f t="shared" si="2"/>
        <v>0</v>
      </c>
      <c r="L4" s="5">
        <f t="shared" si="2"/>
        <v>0</v>
      </c>
      <c r="M4" s="5">
        <f t="shared" si="2"/>
        <v>0</v>
      </c>
      <c r="N4" s="5">
        <f t="shared" si="2"/>
        <v>0</v>
      </c>
      <c r="O4" s="5">
        <f t="shared" si="2"/>
        <v>250</v>
      </c>
      <c r="P4" s="5">
        <f t="shared" si="2"/>
        <v>0</v>
      </c>
      <c r="Q4" s="5">
        <f t="shared" si="2"/>
        <v>0</v>
      </c>
      <c r="R4" s="5">
        <f t="shared" si="2"/>
        <v>400</v>
      </c>
      <c r="S4" s="5">
        <f>SUM(B4:R4)</f>
        <v>2117.9</v>
      </c>
      <c r="T4" s="5">
        <f>S4-S3</f>
        <v>-582.09999999999991</v>
      </c>
      <c r="U4" s="5">
        <f>2.5*R2</f>
        <v>200</v>
      </c>
      <c r="V4" s="46">
        <f>-T4/U4</f>
        <v>2.9104999999999994</v>
      </c>
      <c r="W4" s="5"/>
      <c r="X4" s="5"/>
      <c r="Y4" s="6"/>
    </row>
    <row r="5" spans="1:25" ht="15.75" customHeight="1" x14ac:dyDescent="0.15">
      <c r="A5" s="3" t="s">
        <v>212</v>
      </c>
      <c r="B5" s="5"/>
      <c r="C5" s="5"/>
      <c r="D5" s="5"/>
      <c r="E5" s="5"/>
      <c r="F5" s="5"/>
      <c r="G5" s="5"/>
      <c r="H5" s="3">
        <v>25</v>
      </c>
      <c r="I5" s="3"/>
      <c r="J5" s="3">
        <v>600</v>
      </c>
      <c r="K5" s="5"/>
      <c r="L5" s="5"/>
      <c r="M5" s="5"/>
      <c r="N5" s="5"/>
      <c r="O5" s="3">
        <v>100</v>
      </c>
      <c r="P5" s="5"/>
      <c r="Q5" s="5"/>
      <c r="R5" s="3">
        <v>8</v>
      </c>
      <c r="S5" s="3">
        <v>2700</v>
      </c>
      <c r="T5" s="17">
        <f>S6/S5</f>
        <v>1.2625</v>
      </c>
      <c r="U5" s="5"/>
      <c r="V5" s="46"/>
      <c r="W5" s="5"/>
      <c r="X5" s="5"/>
      <c r="Y5" s="6"/>
    </row>
    <row r="6" spans="1:25" ht="15.75" customHeight="1" x14ac:dyDescent="0.15">
      <c r="A6" s="3"/>
      <c r="B6" s="5">
        <f t="shared" ref="B6:E6" si="3">B$2*B5</f>
        <v>0</v>
      </c>
      <c r="C6" s="5">
        <f t="shared" si="3"/>
        <v>0</v>
      </c>
      <c r="D6" s="5">
        <f t="shared" si="3"/>
        <v>0</v>
      </c>
      <c r="E6" s="5">
        <f t="shared" si="3"/>
        <v>0</v>
      </c>
      <c r="F6" s="5"/>
      <c r="G6" s="5">
        <f t="shared" ref="G6:H6" si="4">G$2*G5</f>
        <v>0</v>
      </c>
      <c r="H6" s="5">
        <f t="shared" si="4"/>
        <v>666.75</v>
      </c>
      <c r="I6" s="5"/>
      <c r="J6" s="5">
        <f t="shared" ref="J6:R6" si="5">J$2*J5</f>
        <v>1602</v>
      </c>
      <c r="K6" s="5">
        <f t="shared" si="5"/>
        <v>0</v>
      </c>
      <c r="L6" s="5">
        <f t="shared" si="5"/>
        <v>0</v>
      </c>
      <c r="M6" s="5">
        <f t="shared" si="5"/>
        <v>0</v>
      </c>
      <c r="N6" s="5">
        <f t="shared" si="5"/>
        <v>0</v>
      </c>
      <c r="O6" s="5">
        <f t="shared" si="5"/>
        <v>500</v>
      </c>
      <c r="P6" s="5">
        <f t="shared" si="5"/>
        <v>0</v>
      </c>
      <c r="Q6" s="5">
        <f t="shared" si="5"/>
        <v>0</v>
      </c>
      <c r="R6" s="5">
        <f t="shared" si="5"/>
        <v>640</v>
      </c>
      <c r="S6" s="5">
        <f>SUM(B6:R6)</f>
        <v>3408.75</v>
      </c>
      <c r="T6" s="48">
        <f>S6-S5</f>
        <v>708.75</v>
      </c>
      <c r="U6" s="3">
        <v>200</v>
      </c>
      <c r="V6" s="46">
        <f>-T6/U6</f>
        <v>-3.5437500000000002</v>
      </c>
      <c r="W6" s="5"/>
      <c r="X6" s="5"/>
      <c r="Y6" s="6"/>
    </row>
    <row r="7" spans="1:25" ht="15.75" customHeight="1" x14ac:dyDescent="0.15">
      <c r="A7" s="3" t="s">
        <v>213</v>
      </c>
      <c r="B7" s="5">
        <f t="shared" ref="B7:E7" si="6">B6-B4</f>
        <v>0</v>
      </c>
      <c r="C7" s="5">
        <f t="shared" si="6"/>
        <v>0</v>
      </c>
      <c r="D7" s="5">
        <f t="shared" si="6"/>
        <v>0</v>
      </c>
      <c r="E7" s="5">
        <f t="shared" si="6"/>
        <v>0</v>
      </c>
      <c r="F7" s="5"/>
      <c r="G7" s="5">
        <f t="shared" ref="G7:H7" si="7">G6-G4</f>
        <v>0</v>
      </c>
      <c r="H7" s="5">
        <f t="shared" si="7"/>
        <v>133.34999999999991</v>
      </c>
      <c r="I7" s="5"/>
      <c r="J7" s="5">
        <f t="shared" ref="J7:S7" si="8">J6-J4</f>
        <v>667.5</v>
      </c>
      <c r="K7" s="5">
        <f t="shared" si="8"/>
        <v>0</v>
      </c>
      <c r="L7" s="5">
        <f t="shared" si="8"/>
        <v>0</v>
      </c>
      <c r="M7" s="5">
        <f t="shared" si="8"/>
        <v>0</v>
      </c>
      <c r="N7" s="5">
        <f t="shared" si="8"/>
        <v>0</v>
      </c>
      <c r="O7" s="5">
        <f t="shared" si="8"/>
        <v>250</v>
      </c>
      <c r="P7" s="5">
        <f t="shared" si="8"/>
        <v>0</v>
      </c>
      <c r="Q7" s="5">
        <f t="shared" si="8"/>
        <v>0</v>
      </c>
      <c r="R7" s="5">
        <f t="shared" si="8"/>
        <v>240</v>
      </c>
      <c r="S7" s="49">
        <f t="shared" si="8"/>
        <v>1290.8499999999999</v>
      </c>
      <c r="T7" s="10"/>
      <c r="U7" s="5"/>
      <c r="V7" s="6"/>
      <c r="W7" s="5"/>
      <c r="X7" s="5"/>
      <c r="Y7" s="6"/>
    </row>
    <row r="8" spans="1:25" ht="15.75" customHeight="1" x14ac:dyDescent="0.15">
      <c r="A8" s="14" t="s">
        <v>39</v>
      </c>
      <c r="B8" s="15"/>
      <c r="C8" s="15"/>
      <c r="D8" s="15"/>
      <c r="E8" s="15"/>
      <c r="F8" s="15"/>
      <c r="G8" s="15"/>
      <c r="H8" s="16">
        <v>20</v>
      </c>
      <c r="I8" s="16"/>
      <c r="J8" s="16">
        <v>200</v>
      </c>
      <c r="K8" s="16">
        <v>30</v>
      </c>
      <c r="L8" s="16">
        <v>30</v>
      </c>
      <c r="M8" s="15"/>
      <c r="N8" s="15"/>
      <c r="O8" s="15"/>
      <c r="P8" s="15"/>
      <c r="Q8" s="15"/>
      <c r="R8" s="15"/>
      <c r="S8" s="16">
        <v>2700</v>
      </c>
      <c r="T8" s="8">
        <f>S9/S8</f>
        <v>0.81755555555555559</v>
      </c>
      <c r="U8" s="16" t="s">
        <v>40</v>
      </c>
      <c r="V8" s="50"/>
      <c r="W8" s="3" t="s">
        <v>41</v>
      </c>
      <c r="X8" s="5"/>
      <c r="Y8" s="6"/>
    </row>
    <row r="9" spans="1:25" ht="15.75" customHeight="1" x14ac:dyDescent="0.15">
      <c r="A9" s="3"/>
      <c r="B9" s="5">
        <f t="shared" ref="B9:E9" si="9">B$2*B8</f>
        <v>0</v>
      </c>
      <c r="C9" s="5">
        <f t="shared" si="9"/>
        <v>0</v>
      </c>
      <c r="D9" s="5">
        <f t="shared" si="9"/>
        <v>0</v>
      </c>
      <c r="E9" s="5">
        <f t="shared" si="9"/>
        <v>0</v>
      </c>
      <c r="F9" s="5"/>
      <c r="G9" s="5">
        <f t="shared" ref="G9:H9" si="10">G$2*G8</f>
        <v>0</v>
      </c>
      <c r="H9" s="5">
        <f t="shared" si="10"/>
        <v>533.40000000000009</v>
      </c>
      <c r="I9" s="5"/>
      <c r="J9" s="5">
        <f t="shared" ref="J9:R9" si="11">J$2*J8</f>
        <v>534</v>
      </c>
      <c r="K9" s="5">
        <f t="shared" si="11"/>
        <v>600</v>
      </c>
      <c r="L9" s="5">
        <f t="shared" si="11"/>
        <v>540</v>
      </c>
      <c r="M9" s="5">
        <f t="shared" si="11"/>
        <v>0</v>
      </c>
      <c r="N9" s="5">
        <f t="shared" si="11"/>
        <v>0</v>
      </c>
      <c r="O9" s="5">
        <f t="shared" si="11"/>
        <v>0</v>
      </c>
      <c r="P9" s="5">
        <f t="shared" si="11"/>
        <v>0</v>
      </c>
      <c r="Q9" s="5">
        <f t="shared" si="11"/>
        <v>0</v>
      </c>
      <c r="R9" s="5">
        <f t="shared" si="11"/>
        <v>0</v>
      </c>
      <c r="S9" s="5">
        <f>SUM(B9:R9)</f>
        <v>2207.4</v>
      </c>
      <c r="T9" s="6">
        <f>S9-S8</f>
        <v>-492.59999999999991</v>
      </c>
      <c r="U9" s="5">
        <f>(2*K2)+(2*L2)</f>
        <v>76</v>
      </c>
      <c r="V9" s="51"/>
      <c r="W9" s="3"/>
      <c r="X9" s="5"/>
      <c r="Y9" s="6"/>
    </row>
    <row r="10" spans="1:25" ht="15.75" customHeight="1" x14ac:dyDescent="0.15">
      <c r="A10" s="3" t="s">
        <v>214</v>
      </c>
      <c r="B10" s="5"/>
      <c r="C10" s="5"/>
      <c r="D10" s="5"/>
      <c r="E10" s="5"/>
      <c r="F10" s="5"/>
      <c r="G10" s="5"/>
      <c r="H10" s="3">
        <v>25</v>
      </c>
      <c r="I10" s="3"/>
      <c r="J10" s="3">
        <v>400</v>
      </c>
      <c r="K10" s="3">
        <v>40</v>
      </c>
      <c r="L10" s="3">
        <v>40</v>
      </c>
      <c r="M10" s="5"/>
      <c r="N10" s="5"/>
      <c r="O10" s="5"/>
      <c r="P10" s="5"/>
      <c r="Q10" s="5"/>
      <c r="R10" s="5"/>
      <c r="S10" s="3">
        <v>2700</v>
      </c>
      <c r="T10" s="8">
        <f>S11/S10</f>
        <v>1.205462962962963</v>
      </c>
      <c r="U10" s="5"/>
      <c r="V10" s="46"/>
      <c r="W10" s="3"/>
      <c r="X10" s="5"/>
      <c r="Y10" s="6"/>
    </row>
    <row r="11" spans="1:25" ht="15.75" customHeight="1" x14ac:dyDescent="0.15">
      <c r="A11" s="3"/>
      <c r="B11" s="5">
        <f t="shared" ref="B11:E11" si="12">B$2*B10</f>
        <v>0</v>
      </c>
      <c r="C11" s="5">
        <f t="shared" si="12"/>
        <v>0</v>
      </c>
      <c r="D11" s="5">
        <f t="shared" si="12"/>
        <v>0</v>
      </c>
      <c r="E11" s="5">
        <f t="shared" si="12"/>
        <v>0</v>
      </c>
      <c r="F11" s="5"/>
      <c r="G11" s="5">
        <f t="shared" ref="G11:H11" si="13">G$2*G10</f>
        <v>0</v>
      </c>
      <c r="H11" s="5">
        <f t="shared" si="13"/>
        <v>666.75</v>
      </c>
      <c r="I11" s="5"/>
      <c r="J11" s="5">
        <f t="shared" ref="J11:R11" si="14">J$2*J10</f>
        <v>1068</v>
      </c>
      <c r="K11" s="5">
        <f t="shared" si="14"/>
        <v>800</v>
      </c>
      <c r="L11" s="5">
        <f t="shared" si="14"/>
        <v>720</v>
      </c>
      <c r="M11" s="5">
        <f t="shared" si="14"/>
        <v>0</v>
      </c>
      <c r="N11" s="5">
        <f t="shared" si="14"/>
        <v>0</v>
      </c>
      <c r="O11" s="5">
        <f t="shared" si="14"/>
        <v>0</v>
      </c>
      <c r="P11" s="5">
        <f t="shared" si="14"/>
        <v>0</v>
      </c>
      <c r="Q11" s="5">
        <f t="shared" si="14"/>
        <v>0</v>
      </c>
      <c r="R11" s="5">
        <f t="shared" si="14"/>
        <v>0</v>
      </c>
      <c r="S11" s="5">
        <f>SUM(B11:R11)</f>
        <v>3254.75</v>
      </c>
      <c r="T11" s="48">
        <f>S11-S8</f>
        <v>554.75</v>
      </c>
      <c r="U11" s="3">
        <v>76</v>
      </c>
      <c r="V11" s="46"/>
      <c r="W11" s="3"/>
      <c r="X11" s="5"/>
      <c r="Y11" s="6"/>
    </row>
    <row r="12" spans="1:25" ht="15.75" customHeight="1" x14ac:dyDescent="0.15">
      <c r="A12" s="3" t="s">
        <v>213</v>
      </c>
      <c r="B12" s="5">
        <f t="shared" ref="B12:E12" si="15">B11-B9</f>
        <v>0</v>
      </c>
      <c r="C12" s="5">
        <f t="shared" si="15"/>
        <v>0</v>
      </c>
      <c r="D12" s="5">
        <f t="shared" si="15"/>
        <v>0</v>
      </c>
      <c r="E12" s="5">
        <f t="shared" si="15"/>
        <v>0</v>
      </c>
      <c r="F12" s="5"/>
      <c r="G12" s="5">
        <f t="shared" ref="G12:H12" si="16">G11-G9</f>
        <v>0</v>
      </c>
      <c r="H12" s="5">
        <f t="shared" si="16"/>
        <v>133.34999999999991</v>
      </c>
      <c r="I12" s="5"/>
      <c r="J12" s="5">
        <f t="shared" ref="J12:S12" si="17">J11-J9</f>
        <v>534</v>
      </c>
      <c r="K12" s="5">
        <f t="shared" si="17"/>
        <v>200</v>
      </c>
      <c r="L12" s="5">
        <f t="shared" si="17"/>
        <v>180</v>
      </c>
      <c r="M12" s="5">
        <f t="shared" si="17"/>
        <v>0</v>
      </c>
      <c r="N12" s="5">
        <f t="shared" si="17"/>
        <v>0</v>
      </c>
      <c r="O12" s="5">
        <f t="shared" si="17"/>
        <v>0</v>
      </c>
      <c r="P12" s="5">
        <f t="shared" si="17"/>
        <v>0</v>
      </c>
      <c r="Q12" s="5">
        <f t="shared" si="17"/>
        <v>0</v>
      </c>
      <c r="R12" s="5">
        <f t="shared" si="17"/>
        <v>0</v>
      </c>
      <c r="S12" s="49">
        <f t="shared" si="17"/>
        <v>1047.3499999999999</v>
      </c>
      <c r="T12" s="5"/>
      <c r="U12" s="52"/>
      <c r="V12" s="13"/>
      <c r="W12" s="3"/>
      <c r="X12" s="5"/>
      <c r="Y12" s="6"/>
    </row>
    <row r="13" spans="1:25" ht="15.75" customHeight="1" x14ac:dyDescent="0.15">
      <c r="A13" s="14" t="s">
        <v>42</v>
      </c>
      <c r="B13" s="15"/>
      <c r="C13" s="15"/>
      <c r="D13" s="15"/>
      <c r="E13" s="15"/>
      <c r="F13" s="15"/>
      <c r="G13" s="16">
        <v>40</v>
      </c>
      <c r="H13" s="16">
        <v>20</v>
      </c>
      <c r="I13" s="16"/>
      <c r="J13" s="16">
        <v>200</v>
      </c>
      <c r="K13" s="15"/>
      <c r="L13" s="15"/>
      <c r="M13" s="15"/>
      <c r="N13" s="15"/>
      <c r="O13" s="16">
        <v>100</v>
      </c>
      <c r="P13" s="15"/>
      <c r="Q13" s="15"/>
      <c r="R13" s="15"/>
      <c r="S13" s="16">
        <v>2700</v>
      </c>
      <c r="T13" s="17">
        <f>S14/S13</f>
        <v>0.90274074074074073</v>
      </c>
      <c r="U13" s="2" t="s">
        <v>43</v>
      </c>
      <c r="V13" s="46"/>
      <c r="W13" s="5"/>
      <c r="X13" s="5"/>
      <c r="Y13" s="6"/>
    </row>
    <row r="14" spans="1:25" ht="15.75" customHeight="1" x14ac:dyDescent="0.15">
      <c r="A14" s="5"/>
      <c r="B14" s="5">
        <f t="shared" ref="B14:E14" si="18">B$2*B13</f>
        <v>0</v>
      </c>
      <c r="C14" s="5">
        <f t="shared" si="18"/>
        <v>0</v>
      </c>
      <c r="D14" s="5">
        <f t="shared" si="18"/>
        <v>0</v>
      </c>
      <c r="E14" s="5">
        <f t="shared" si="18"/>
        <v>0</v>
      </c>
      <c r="F14" s="5"/>
      <c r="G14" s="5">
        <f t="shared" ref="G14:H14" si="19">G$2*G13</f>
        <v>870</v>
      </c>
      <c r="H14" s="5">
        <f t="shared" si="19"/>
        <v>533.40000000000009</v>
      </c>
      <c r="I14" s="5"/>
      <c r="J14" s="5">
        <f t="shared" ref="J14:R14" si="20">J$2*J13</f>
        <v>534</v>
      </c>
      <c r="K14" s="5">
        <f t="shared" si="20"/>
        <v>0</v>
      </c>
      <c r="L14" s="5">
        <f t="shared" si="20"/>
        <v>0</v>
      </c>
      <c r="M14" s="5">
        <f t="shared" si="20"/>
        <v>0</v>
      </c>
      <c r="N14" s="5">
        <f t="shared" si="20"/>
        <v>0</v>
      </c>
      <c r="O14" s="5">
        <f t="shared" si="20"/>
        <v>500</v>
      </c>
      <c r="P14" s="5">
        <f t="shared" si="20"/>
        <v>0</v>
      </c>
      <c r="Q14" s="5">
        <f t="shared" si="20"/>
        <v>0</v>
      </c>
      <c r="R14" s="5">
        <f t="shared" si="20"/>
        <v>0</v>
      </c>
      <c r="S14" s="5">
        <f>SUM(B14:R14)</f>
        <v>2437.4</v>
      </c>
      <c r="T14" s="6">
        <f>S14-S13</f>
        <v>-262.59999999999991</v>
      </c>
      <c r="U14" s="5">
        <f>15*G2</f>
        <v>326.25</v>
      </c>
      <c r="V14" s="46">
        <f>-T14/U14</f>
        <v>0.80490421455938665</v>
      </c>
      <c r="W14" s="5"/>
      <c r="X14" s="5"/>
      <c r="Y14" s="6"/>
    </row>
    <row r="15" spans="1:25" ht="15.75" customHeight="1" x14ac:dyDescent="0.15">
      <c r="A15" s="19" t="s">
        <v>215</v>
      </c>
      <c r="B15" s="21"/>
      <c r="C15" s="21"/>
      <c r="D15" s="21"/>
      <c r="E15" s="21"/>
      <c r="F15" s="21"/>
      <c r="G15" s="20">
        <v>70</v>
      </c>
      <c r="H15" s="53">
        <v>25</v>
      </c>
      <c r="I15" s="53"/>
      <c r="J15" s="53">
        <v>300</v>
      </c>
      <c r="K15" s="54"/>
      <c r="L15" s="54"/>
      <c r="M15" s="21"/>
      <c r="N15" s="21"/>
      <c r="O15" s="20">
        <v>200</v>
      </c>
      <c r="P15" s="21"/>
      <c r="Q15" s="21"/>
      <c r="R15" s="21"/>
      <c r="S15" s="22">
        <v>2700</v>
      </c>
      <c r="T15" s="55">
        <f>S16/S15</f>
        <v>1.4778703703703704</v>
      </c>
      <c r="U15" s="56"/>
      <c r="V15" s="57"/>
      <c r="W15" s="56"/>
      <c r="X15" s="56"/>
      <c r="Y15" s="58"/>
    </row>
    <row r="16" spans="1:25" ht="15.75" customHeight="1" x14ac:dyDescent="0.15">
      <c r="A16" s="56"/>
      <c r="B16" s="59">
        <f t="shared" ref="B16:E16" si="21">B$2*B15</f>
        <v>0</v>
      </c>
      <c r="C16" s="59">
        <f t="shared" si="21"/>
        <v>0</v>
      </c>
      <c r="D16" s="59">
        <f t="shared" si="21"/>
        <v>0</v>
      </c>
      <c r="E16" s="59">
        <f t="shared" si="21"/>
        <v>0</v>
      </c>
      <c r="F16" s="59"/>
      <c r="G16" s="59">
        <f t="shared" ref="G16:H16" si="22">G$2*G15</f>
        <v>1522.5</v>
      </c>
      <c r="H16" s="54">
        <f t="shared" si="22"/>
        <v>666.75</v>
      </c>
      <c r="I16" s="54"/>
      <c r="J16" s="54">
        <f t="shared" ref="J16:R16" si="23">J$2*J15</f>
        <v>801</v>
      </c>
      <c r="K16" s="54">
        <f t="shared" si="23"/>
        <v>0</v>
      </c>
      <c r="L16" s="54">
        <f t="shared" si="23"/>
        <v>0</v>
      </c>
      <c r="M16" s="59">
        <f t="shared" si="23"/>
        <v>0</v>
      </c>
      <c r="N16" s="59">
        <f t="shared" si="23"/>
        <v>0</v>
      </c>
      <c r="O16" s="59">
        <f t="shared" si="23"/>
        <v>1000</v>
      </c>
      <c r="P16" s="59">
        <f t="shared" si="23"/>
        <v>0</v>
      </c>
      <c r="Q16" s="59">
        <f t="shared" si="23"/>
        <v>0</v>
      </c>
      <c r="R16" s="59">
        <f t="shared" si="23"/>
        <v>0</v>
      </c>
      <c r="S16" s="60">
        <f>SUM(B16:R16)</f>
        <v>3990.25</v>
      </c>
      <c r="T16" s="61">
        <f>S16-S13</f>
        <v>1290.25</v>
      </c>
      <c r="U16" s="62">
        <f>U14</f>
        <v>326.25</v>
      </c>
      <c r="V16" s="46">
        <f>-T16/U16</f>
        <v>-3.9547892720306512</v>
      </c>
      <c r="W16" s="56"/>
      <c r="X16" s="56"/>
      <c r="Y16" s="58"/>
    </row>
    <row r="17" spans="1:25" ht="15.75" customHeight="1" x14ac:dyDescent="0.15">
      <c r="A17" s="29" t="s">
        <v>213</v>
      </c>
      <c r="B17" s="31">
        <f t="shared" ref="B17:E17" si="24">B16-B14</f>
        <v>0</v>
      </c>
      <c r="C17" s="31">
        <f t="shared" si="24"/>
        <v>0</v>
      </c>
      <c r="D17" s="31">
        <f t="shared" si="24"/>
        <v>0</v>
      </c>
      <c r="E17" s="31">
        <f t="shared" si="24"/>
        <v>0</v>
      </c>
      <c r="F17" s="31"/>
      <c r="G17" s="31">
        <f t="shared" ref="G17:H17" si="25">G16-G14</f>
        <v>652.5</v>
      </c>
      <c r="H17" s="30">
        <f t="shared" si="25"/>
        <v>133.34999999999991</v>
      </c>
      <c r="I17" s="30"/>
      <c r="J17" s="30">
        <f t="shared" ref="J17:S17" si="26">J16-J14</f>
        <v>267</v>
      </c>
      <c r="K17" s="30">
        <f t="shared" si="26"/>
        <v>0</v>
      </c>
      <c r="L17" s="30">
        <f t="shared" si="26"/>
        <v>0</v>
      </c>
      <c r="M17" s="31">
        <f t="shared" si="26"/>
        <v>0</v>
      </c>
      <c r="N17" s="31">
        <f t="shared" si="26"/>
        <v>0</v>
      </c>
      <c r="O17" s="31">
        <f t="shared" si="26"/>
        <v>500</v>
      </c>
      <c r="P17" s="31">
        <f t="shared" si="26"/>
        <v>0</v>
      </c>
      <c r="Q17" s="31">
        <f t="shared" si="26"/>
        <v>0</v>
      </c>
      <c r="R17" s="31">
        <f t="shared" si="26"/>
        <v>0</v>
      </c>
      <c r="S17" s="63">
        <f t="shared" si="26"/>
        <v>1552.85</v>
      </c>
      <c r="T17" s="64"/>
      <c r="U17" s="29"/>
      <c r="V17" s="65"/>
      <c r="W17" s="56"/>
      <c r="X17" s="56"/>
      <c r="Y17" s="58"/>
    </row>
    <row r="18" spans="1:25" ht="15.75" customHeight="1" x14ac:dyDescent="0.15">
      <c r="A18" s="7" t="s">
        <v>44</v>
      </c>
      <c r="B18" s="5"/>
      <c r="C18" s="5"/>
      <c r="D18" s="5"/>
      <c r="E18" s="5"/>
      <c r="F18" s="5"/>
      <c r="G18" s="3">
        <v>40</v>
      </c>
      <c r="H18" s="3">
        <v>20</v>
      </c>
      <c r="I18" s="3"/>
      <c r="J18" s="3">
        <v>200</v>
      </c>
      <c r="K18" s="5"/>
      <c r="L18" s="5"/>
      <c r="M18" s="5"/>
      <c r="N18" s="5"/>
      <c r="O18" s="3">
        <v>100</v>
      </c>
      <c r="P18" s="5"/>
      <c r="Q18" s="5"/>
      <c r="R18" s="5"/>
      <c r="S18" s="3">
        <v>2700</v>
      </c>
      <c r="T18" s="8">
        <f>S22/S18</f>
        <v>0.57512962962962955</v>
      </c>
      <c r="U18" s="3" t="s">
        <v>45</v>
      </c>
      <c r="V18" s="46"/>
      <c r="W18" s="5"/>
      <c r="X18" s="5"/>
      <c r="Y18" s="6"/>
    </row>
    <row r="19" spans="1:25" ht="15.75" customHeight="1" x14ac:dyDescent="0.15">
      <c r="A19" s="5"/>
      <c r="B19" s="5">
        <f t="shared" ref="B19:E19" si="27">B$2*B18</f>
        <v>0</v>
      </c>
      <c r="C19" s="5">
        <f t="shared" si="27"/>
        <v>0</v>
      </c>
      <c r="D19" s="5">
        <f t="shared" si="27"/>
        <v>0</v>
      </c>
      <c r="E19" s="5">
        <f t="shared" si="27"/>
        <v>0</v>
      </c>
      <c r="F19" s="5"/>
      <c r="G19" s="5">
        <f t="shared" ref="G19:H19" si="28">G$2*G18</f>
        <v>870</v>
      </c>
      <c r="H19" s="5">
        <f t="shared" si="28"/>
        <v>533.40000000000009</v>
      </c>
      <c r="I19" s="5"/>
      <c r="J19" s="5">
        <f t="shared" ref="J19:R19" si="29">J$2*J18</f>
        <v>534</v>
      </c>
      <c r="K19" s="5">
        <f t="shared" si="29"/>
        <v>0</v>
      </c>
      <c r="L19" s="5">
        <f t="shared" si="29"/>
        <v>0</v>
      </c>
      <c r="M19" s="5">
        <f t="shared" si="29"/>
        <v>0</v>
      </c>
      <c r="N19" s="5">
        <f t="shared" si="29"/>
        <v>0</v>
      </c>
      <c r="O19" s="5">
        <f t="shared" si="29"/>
        <v>500</v>
      </c>
      <c r="P19" s="5">
        <f t="shared" si="29"/>
        <v>0</v>
      </c>
      <c r="Q19" s="5">
        <f t="shared" si="29"/>
        <v>0</v>
      </c>
      <c r="R19" s="5">
        <f t="shared" si="29"/>
        <v>0</v>
      </c>
      <c r="S19" s="5">
        <f>SUM(B19:R19)</f>
        <v>2437.4</v>
      </c>
      <c r="T19" s="6">
        <f>S19-S18</f>
        <v>-262.59999999999991</v>
      </c>
      <c r="U19" s="5">
        <f>5*H2</f>
        <v>133.35000000000002</v>
      </c>
      <c r="V19" s="46">
        <f>-T19/U19</f>
        <v>1.9692538432695903</v>
      </c>
      <c r="W19" s="5"/>
      <c r="X19" s="5"/>
      <c r="Y19" s="6"/>
    </row>
    <row r="20" spans="1:25" ht="15.75" customHeight="1" x14ac:dyDescent="0.15">
      <c r="A20" s="19" t="s">
        <v>216</v>
      </c>
      <c r="B20" s="21"/>
      <c r="C20" s="21"/>
      <c r="D20" s="21"/>
      <c r="E20" s="21"/>
      <c r="F20" s="21"/>
      <c r="G20" s="20">
        <v>70</v>
      </c>
      <c r="H20" s="53">
        <v>25</v>
      </c>
      <c r="I20" s="53"/>
      <c r="J20" s="53">
        <v>300</v>
      </c>
      <c r="K20" s="54"/>
      <c r="L20" s="54"/>
      <c r="M20" s="21"/>
      <c r="N20" s="21"/>
      <c r="O20" s="20">
        <v>200</v>
      </c>
      <c r="P20" s="21"/>
      <c r="Q20" s="21"/>
      <c r="R20" s="21"/>
      <c r="S20" s="22">
        <v>2700</v>
      </c>
      <c r="T20" s="55">
        <f>S21/S20</f>
        <v>1.4778703703703704</v>
      </c>
      <c r="U20" s="56"/>
      <c r="V20" s="57"/>
      <c r="W20" s="5"/>
      <c r="X20" s="5"/>
      <c r="Y20" s="6"/>
    </row>
    <row r="21" spans="1:25" ht="15.75" customHeight="1" x14ac:dyDescent="0.15">
      <c r="A21" s="56"/>
      <c r="B21" s="59">
        <f t="shared" ref="B21:E21" si="30">B$2*B20</f>
        <v>0</v>
      </c>
      <c r="C21" s="59">
        <f t="shared" si="30"/>
        <v>0</v>
      </c>
      <c r="D21" s="59">
        <f t="shared" si="30"/>
        <v>0</v>
      </c>
      <c r="E21" s="59">
        <f t="shared" si="30"/>
        <v>0</v>
      </c>
      <c r="F21" s="59"/>
      <c r="G21" s="59">
        <f t="shared" ref="G21:H21" si="31">G$2*G20</f>
        <v>1522.5</v>
      </c>
      <c r="H21" s="54">
        <f t="shared" si="31"/>
        <v>666.75</v>
      </c>
      <c r="I21" s="54"/>
      <c r="J21" s="54">
        <f t="shared" ref="J21:R21" si="32">J$2*J20</f>
        <v>801</v>
      </c>
      <c r="K21" s="54">
        <f t="shared" si="32"/>
        <v>0</v>
      </c>
      <c r="L21" s="54">
        <f t="shared" si="32"/>
        <v>0</v>
      </c>
      <c r="M21" s="59">
        <f t="shared" si="32"/>
        <v>0</v>
      </c>
      <c r="N21" s="59">
        <f t="shared" si="32"/>
        <v>0</v>
      </c>
      <c r="O21" s="59">
        <f t="shared" si="32"/>
        <v>1000</v>
      </c>
      <c r="P21" s="59">
        <f t="shared" si="32"/>
        <v>0</v>
      </c>
      <c r="Q21" s="59">
        <f t="shared" si="32"/>
        <v>0</v>
      </c>
      <c r="R21" s="59">
        <f t="shared" si="32"/>
        <v>0</v>
      </c>
      <c r="S21" s="60">
        <f>SUM(B21:R21)</f>
        <v>3990.25</v>
      </c>
      <c r="T21" s="61">
        <f>S21-S18</f>
        <v>1290.25</v>
      </c>
      <c r="U21" s="62">
        <f>U19</f>
        <v>133.35000000000002</v>
      </c>
      <c r="V21" s="46">
        <f>-T21/U21</f>
        <v>-9.6756655418072732</v>
      </c>
      <c r="W21" s="5"/>
      <c r="X21" s="5"/>
      <c r="Y21" s="6"/>
    </row>
    <row r="22" spans="1:25" ht="15.75" customHeight="1" x14ac:dyDescent="0.15">
      <c r="A22" s="29" t="s">
        <v>213</v>
      </c>
      <c r="B22" s="31">
        <f t="shared" ref="B22:E22" si="33">B21-B19</f>
        <v>0</v>
      </c>
      <c r="C22" s="31">
        <f t="shared" si="33"/>
        <v>0</v>
      </c>
      <c r="D22" s="31">
        <f t="shared" si="33"/>
        <v>0</v>
      </c>
      <c r="E22" s="31">
        <f t="shared" si="33"/>
        <v>0</v>
      </c>
      <c r="F22" s="31"/>
      <c r="G22" s="31">
        <f t="shared" ref="G22:H22" si="34">G21-G19</f>
        <v>652.5</v>
      </c>
      <c r="H22" s="30">
        <f t="shared" si="34"/>
        <v>133.34999999999991</v>
      </c>
      <c r="I22" s="30"/>
      <c r="J22" s="30">
        <f t="shared" ref="J22:S22" si="35">J21-J19</f>
        <v>267</v>
      </c>
      <c r="K22" s="30">
        <f t="shared" si="35"/>
        <v>0</v>
      </c>
      <c r="L22" s="30">
        <f t="shared" si="35"/>
        <v>0</v>
      </c>
      <c r="M22" s="31">
        <f t="shared" si="35"/>
        <v>0</v>
      </c>
      <c r="N22" s="31">
        <f t="shared" si="35"/>
        <v>0</v>
      </c>
      <c r="O22" s="31">
        <f t="shared" si="35"/>
        <v>500</v>
      </c>
      <c r="P22" s="31">
        <f t="shared" si="35"/>
        <v>0</v>
      </c>
      <c r="Q22" s="31">
        <f t="shared" si="35"/>
        <v>0</v>
      </c>
      <c r="R22" s="31">
        <f t="shared" si="35"/>
        <v>0</v>
      </c>
      <c r="S22" s="63">
        <f t="shared" si="35"/>
        <v>1552.85</v>
      </c>
      <c r="T22" s="64"/>
      <c r="U22" s="29"/>
      <c r="V22" s="65"/>
      <c r="W22" s="5"/>
      <c r="X22" s="5"/>
      <c r="Y22" s="6"/>
    </row>
    <row r="23" spans="1:25" ht="15.75" customHeight="1" x14ac:dyDescent="0.15">
      <c r="A23" s="7" t="s">
        <v>46</v>
      </c>
      <c r="B23" s="5"/>
      <c r="C23" s="5"/>
      <c r="D23" s="5"/>
      <c r="E23" s="5"/>
      <c r="F23" s="5"/>
      <c r="G23" s="5"/>
      <c r="H23" s="3">
        <v>15</v>
      </c>
      <c r="I23" s="3"/>
      <c r="J23" s="3">
        <v>450</v>
      </c>
      <c r="K23" s="3">
        <v>30</v>
      </c>
      <c r="L23" s="3">
        <v>30</v>
      </c>
      <c r="M23" s="5"/>
      <c r="N23" s="5"/>
      <c r="O23" s="5"/>
      <c r="P23" s="5"/>
      <c r="Q23" s="5"/>
      <c r="R23" s="5"/>
      <c r="S23" s="3">
        <v>3200</v>
      </c>
      <c r="T23" s="8">
        <f>S27/S23</f>
        <v>0.26156249999999998</v>
      </c>
      <c r="U23" s="3" t="s">
        <v>47</v>
      </c>
      <c r="V23" s="46"/>
      <c r="W23" s="5"/>
      <c r="X23" s="5"/>
      <c r="Y23" s="6"/>
    </row>
    <row r="24" spans="1:25" ht="15.75" customHeight="1" x14ac:dyDescent="0.15">
      <c r="A24" s="5"/>
      <c r="B24" s="5">
        <f t="shared" ref="B24:E24" si="36">B$2*B23</f>
        <v>0</v>
      </c>
      <c r="C24" s="5">
        <f t="shared" si="36"/>
        <v>0</v>
      </c>
      <c r="D24" s="5">
        <f t="shared" si="36"/>
        <v>0</v>
      </c>
      <c r="E24" s="5">
        <f t="shared" si="36"/>
        <v>0</v>
      </c>
      <c r="F24" s="5"/>
      <c r="G24" s="5">
        <f t="shared" ref="G24:H24" si="37">G$2*G23</f>
        <v>0</v>
      </c>
      <c r="H24" s="5">
        <f t="shared" si="37"/>
        <v>400.05</v>
      </c>
      <c r="I24" s="5"/>
      <c r="J24" s="5">
        <f t="shared" ref="J24:R24" si="38">J$2*J23</f>
        <v>1201.5</v>
      </c>
      <c r="K24" s="5">
        <f t="shared" si="38"/>
        <v>600</v>
      </c>
      <c r="L24" s="5">
        <f t="shared" si="38"/>
        <v>540</v>
      </c>
      <c r="M24" s="5">
        <f t="shared" si="38"/>
        <v>0</v>
      </c>
      <c r="N24" s="5">
        <f t="shared" si="38"/>
        <v>0</v>
      </c>
      <c r="O24" s="5">
        <f t="shared" si="38"/>
        <v>0</v>
      </c>
      <c r="P24" s="5">
        <f t="shared" si="38"/>
        <v>0</v>
      </c>
      <c r="Q24" s="5">
        <f t="shared" si="38"/>
        <v>0</v>
      </c>
      <c r="R24" s="5">
        <f t="shared" si="38"/>
        <v>0</v>
      </c>
      <c r="S24" s="5">
        <f>SUM(B24:R24)</f>
        <v>2741.55</v>
      </c>
      <c r="T24" s="6">
        <f>S24-S23</f>
        <v>-458.44999999999982</v>
      </c>
      <c r="U24" s="5">
        <f>U19</f>
        <v>133.35000000000002</v>
      </c>
      <c r="V24" s="46">
        <f>-T24/U24</f>
        <v>3.4379452568428928</v>
      </c>
      <c r="W24" s="5"/>
      <c r="X24" s="5"/>
      <c r="Y24" s="6"/>
    </row>
    <row r="25" spans="1:25" ht="15.75" customHeight="1" x14ac:dyDescent="0.15">
      <c r="A25" s="19" t="s">
        <v>217</v>
      </c>
      <c r="B25" s="21"/>
      <c r="C25" s="21"/>
      <c r="D25" s="21"/>
      <c r="E25" s="21"/>
      <c r="F25" s="21"/>
      <c r="G25" s="20"/>
      <c r="H25" s="53">
        <v>15</v>
      </c>
      <c r="I25" s="53"/>
      <c r="J25" s="53">
        <v>550</v>
      </c>
      <c r="K25" s="53">
        <v>45</v>
      </c>
      <c r="L25" s="53">
        <v>45</v>
      </c>
      <c r="M25" s="21"/>
      <c r="N25" s="21"/>
      <c r="O25" s="20"/>
      <c r="P25" s="21"/>
      <c r="Q25" s="21"/>
      <c r="R25" s="21"/>
      <c r="S25" s="22">
        <v>3200</v>
      </c>
      <c r="T25" s="55">
        <f>S26/S25</f>
        <v>1.118296875</v>
      </c>
      <c r="U25" s="56"/>
      <c r="V25" s="57"/>
      <c r="W25" s="5"/>
      <c r="X25" s="5"/>
      <c r="Y25" s="6"/>
    </row>
    <row r="26" spans="1:25" ht="15.75" customHeight="1" x14ac:dyDescent="0.15">
      <c r="A26" s="56"/>
      <c r="B26" s="59">
        <f t="shared" ref="B26:E26" si="39">B$2*B25</f>
        <v>0</v>
      </c>
      <c r="C26" s="59">
        <f t="shared" si="39"/>
        <v>0</v>
      </c>
      <c r="D26" s="59">
        <f t="shared" si="39"/>
        <v>0</v>
      </c>
      <c r="E26" s="59">
        <f t="shared" si="39"/>
        <v>0</v>
      </c>
      <c r="F26" s="59"/>
      <c r="G26" s="59">
        <f t="shared" ref="G26:H26" si="40">G$2*G25</f>
        <v>0</v>
      </c>
      <c r="H26" s="54">
        <f t="shared" si="40"/>
        <v>400.05</v>
      </c>
      <c r="I26" s="54"/>
      <c r="J26" s="54">
        <f t="shared" ref="J26:R26" si="41">J$2*J25</f>
        <v>1468.5</v>
      </c>
      <c r="K26" s="54">
        <f t="shared" si="41"/>
        <v>900</v>
      </c>
      <c r="L26" s="54">
        <f t="shared" si="41"/>
        <v>810</v>
      </c>
      <c r="M26" s="59">
        <f t="shared" si="41"/>
        <v>0</v>
      </c>
      <c r="N26" s="59">
        <f t="shared" si="41"/>
        <v>0</v>
      </c>
      <c r="O26" s="59">
        <f t="shared" si="41"/>
        <v>0</v>
      </c>
      <c r="P26" s="59">
        <f t="shared" si="41"/>
        <v>0</v>
      </c>
      <c r="Q26" s="59">
        <f t="shared" si="41"/>
        <v>0</v>
      </c>
      <c r="R26" s="59">
        <f t="shared" si="41"/>
        <v>0</v>
      </c>
      <c r="S26" s="60">
        <f>SUM(B26:R26)</f>
        <v>3578.55</v>
      </c>
      <c r="T26" s="61">
        <f>S26-S23</f>
        <v>378.55000000000018</v>
      </c>
      <c r="U26" s="62">
        <f>U24</f>
        <v>133.35000000000002</v>
      </c>
      <c r="V26" s="46">
        <f>-T26/U26</f>
        <v>-2.8387701537307843</v>
      </c>
      <c r="W26" s="5"/>
      <c r="X26" s="5"/>
      <c r="Y26" s="6"/>
    </row>
    <row r="27" spans="1:25" ht="15.75" customHeight="1" x14ac:dyDescent="0.15">
      <c r="A27" s="29" t="s">
        <v>213</v>
      </c>
      <c r="B27" s="31">
        <f t="shared" ref="B27:E27" si="42">B26-B24</f>
        <v>0</v>
      </c>
      <c r="C27" s="31">
        <f t="shared" si="42"/>
        <v>0</v>
      </c>
      <c r="D27" s="31">
        <f t="shared" si="42"/>
        <v>0</v>
      </c>
      <c r="E27" s="31">
        <f t="shared" si="42"/>
        <v>0</v>
      </c>
      <c r="F27" s="31"/>
      <c r="G27" s="31">
        <f t="shared" ref="G27:H27" si="43">G26-G24</f>
        <v>0</v>
      </c>
      <c r="H27" s="30">
        <f t="shared" si="43"/>
        <v>0</v>
      </c>
      <c r="I27" s="30"/>
      <c r="J27" s="30">
        <f t="shared" ref="J27:S27" si="44">J26-J24</f>
        <v>267</v>
      </c>
      <c r="K27" s="30">
        <f t="shared" si="44"/>
        <v>300</v>
      </c>
      <c r="L27" s="30">
        <f t="shared" si="44"/>
        <v>270</v>
      </c>
      <c r="M27" s="31">
        <f t="shared" si="44"/>
        <v>0</v>
      </c>
      <c r="N27" s="31">
        <f t="shared" si="44"/>
        <v>0</v>
      </c>
      <c r="O27" s="31">
        <f t="shared" si="44"/>
        <v>0</v>
      </c>
      <c r="P27" s="31">
        <f t="shared" si="44"/>
        <v>0</v>
      </c>
      <c r="Q27" s="31">
        <f t="shared" si="44"/>
        <v>0</v>
      </c>
      <c r="R27" s="31">
        <f t="shared" si="44"/>
        <v>0</v>
      </c>
      <c r="S27" s="63">
        <f t="shared" si="44"/>
        <v>837</v>
      </c>
      <c r="T27" s="64"/>
      <c r="U27" s="29"/>
      <c r="V27" s="65"/>
      <c r="W27" s="5"/>
      <c r="X27" s="5"/>
      <c r="Y27" s="6"/>
    </row>
    <row r="28" spans="1:25" ht="15.75" customHeight="1" x14ac:dyDescent="0.15">
      <c r="A28" s="7" t="s">
        <v>48</v>
      </c>
      <c r="B28" s="5"/>
      <c r="C28" s="5"/>
      <c r="D28" s="5"/>
      <c r="E28" s="5"/>
      <c r="F28" s="5"/>
      <c r="G28" s="3">
        <v>80</v>
      </c>
      <c r="H28" s="3">
        <v>15</v>
      </c>
      <c r="I28" s="3"/>
      <c r="J28" s="3">
        <v>250</v>
      </c>
      <c r="K28" s="5"/>
      <c r="L28" s="5"/>
      <c r="M28" s="5"/>
      <c r="N28" s="5"/>
      <c r="O28" s="5"/>
      <c r="P28" s="5"/>
      <c r="Q28" s="5"/>
      <c r="R28" s="5"/>
      <c r="S28" s="3">
        <v>3200</v>
      </c>
      <c r="T28" s="8">
        <f>S32/S28</f>
        <v>0.32901562499999998</v>
      </c>
      <c r="U28" s="3" t="s">
        <v>49</v>
      </c>
      <c r="V28" s="46"/>
      <c r="W28" s="8"/>
      <c r="X28" s="5"/>
      <c r="Y28" s="6"/>
    </row>
    <row r="29" spans="1:25" ht="15.75" customHeight="1" x14ac:dyDescent="0.15">
      <c r="A29" s="5"/>
      <c r="B29" s="5">
        <f t="shared" ref="B29:E29" si="45">B$2*B28</f>
        <v>0</v>
      </c>
      <c r="C29" s="5">
        <f t="shared" si="45"/>
        <v>0</v>
      </c>
      <c r="D29" s="5">
        <f t="shared" si="45"/>
        <v>0</v>
      </c>
      <c r="E29" s="5">
        <f t="shared" si="45"/>
        <v>0</v>
      </c>
      <c r="F29" s="5"/>
      <c r="G29" s="5">
        <f t="shared" ref="G29:H29" si="46">G$2*G28</f>
        <v>1740</v>
      </c>
      <c r="H29" s="5">
        <f t="shared" si="46"/>
        <v>400.05</v>
      </c>
      <c r="I29" s="5"/>
      <c r="J29" s="5">
        <f t="shared" ref="J29:R29" si="47">J$2*J28</f>
        <v>667.5</v>
      </c>
      <c r="K29" s="5">
        <f t="shared" si="47"/>
        <v>0</v>
      </c>
      <c r="L29" s="5">
        <f t="shared" si="47"/>
        <v>0</v>
      </c>
      <c r="M29" s="5">
        <f t="shared" si="47"/>
        <v>0</v>
      </c>
      <c r="N29" s="5">
        <f t="shared" si="47"/>
        <v>0</v>
      </c>
      <c r="O29" s="5">
        <f t="shared" si="47"/>
        <v>0</v>
      </c>
      <c r="P29" s="5">
        <f t="shared" si="47"/>
        <v>0</v>
      </c>
      <c r="Q29" s="5">
        <f t="shared" si="47"/>
        <v>0</v>
      </c>
      <c r="R29" s="5">
        <f t="shared" si="47"/>
        <v>0</v>
      </c>
      <c r="S29" s="5">
        <f>SUM(B29:R29)</f>
        <v>2807.55</v>
      </c>
      <c r="T29" s="6">
        <f>S29-S28</f>
        <v>-392.44999999999982</v>
      </c>
      <c r="U29" s="5"/>
      <c r="V29" s="46"/>
      <c r="W29" s="3"/>
      <c r="X29" s="4"/>
      <c r="Y29" s="6"/>
    </row>
    <row r="30" spans="1:25" ht="15.75" customHeight="1" x14ac:dyDescent="0.15">
      <c r="A30" s="19" t="s">
        <v>218</v>
      </c>
      <c r="B30" s="21"/>
      <c r="C30" s="21"/>
      <c r="D30" s="21"/>
      <c r="E30" s="21"/>
      <c r="F30" s="21"/>
      <c r="G30" s="20">
        <v>110</v>
      </c>
      <c r="H30" s="53">
        <v>20</v>
      </c>
      <c r="I30" s="53"/>
      <c r="J30" s="53">
        <v>350</v>
      </c>
      <c r="K30" s="54"/>
      <c r="L30" s="54"/>
      <c r="M30" s="21"/>
      <c r="N30" s="21"/>
      <c r="O30" s="20"/>
      <c r="P30" s="21"/>
      <c r="Q30" s="21"/>
      <c r="R30" s="21"/>
      <c r="S30" s="22">
        <v>3200</v>
      </c>
      <c r="T30" s="55">
        <f>S31/S30</f>
        <v>1.206375</v>
      </c>
      <c r="U30" s="56"/>
      <c r="V30" s="57"/>
      <c r="W30" s="3"/>
      <c r="X30" s="4"/>
      <c r="Y30" s="6"/>
    </row>
    <row r="31" spans="1:25" ht="15.75" customHeight="1" x14ac:dyDescent="0.15">
      <c r="A31" s="56"/>
      <c r="B31" s="59">
        <f t="shared" ref="B31:E31" si="48">B$2*B30</f>
        <v>0</v>
      </c>
      <c r="C31" s="59">
        <f t="shared" si="48"/>
        <v>0</v>
      </c>
      <c r="D31" s="59">
        <f t="shared" si="48"/>
        <v>0</v>
      </c>
      <c r="E31" s="59">
        <f t="shared" si="48"/>
        <v>0</v>
      </c>
      <c r="F31" s="59"/>
      <c r="G31" s="59">
        <f t="shared" ref="G31:H31" si="49">G$2*G30</f>
        <v>2392.5</v>
      </c>
      <c r="H31" s="54">
        <f t="shared" si="49"/>
        <v>533.40000000000009</v>
      </c>
      <c r="I31" s="54"/>
      <c r="J31" s="54">
        <f t="shared" ref="J31:R31" si="50">J$2*J30</f>
        <v>934.5</v>
      </c>
      <c r="K31" s="54">
        <f t="shared" si="50"/>
        <v>0</v>
      </c>
      <c r="L31" s="54">
        <f t="shared" si="50"/>
        <v>0</v>
      </c>
      <c r="M31" s="59">
        <f t="shared" si="50"/>
        <v>0</v>
      </c>
      <c r="N31" s="59">
        <f t="shared" si="50"/>
        <v>0</v>
      </c>
      <c r="O31" s="59">
        <f t="shared" si="50"/>
        <v>0</v>
      </c>
      <c r="P31" s="59">
        <f t="shared" si="50"/>
        <v>0</v>
      </c>
      <c r="Q31" s="59">
        <f t="shared" si="50"/>
        <v>0</v>
      </c>
      <c r="R31" s="59">
        <f t="shared" si="50"/>
        <v>0</v>
      </c>
      <c r="S31" s="60">
        <f>SUM(B31:R31)</f>
        <v>3860.4</v>
      </c>
      <c r="T31" s="61">
        <f>S31-S28</f>
        <v>660.40000000000009</v>
      </c>
      <c r="U31" s="62"/>
      <c r="V31" s="46"/>
      <c r="W31" s="3"/>
      <c r="X31" s="4"/>
      <c r="Y31" s="6"/>
    </row>
    <row r="32" spans="1:25" ht="15.75" customHeight="1" x14ac:dyDescent="0.15">
      <c r="A32" s="29" t="s">
        <v>213</v>
      </c>
      <c r="B32" s="31">
        <f t="shared" ref="B32:E32" si="51">B31-B29</f>
        <v>0</v>
      </c>
      <c r="C32" s="31">
        <f t="shared" si="51"/>
        <v>0</v>
      </c>
      <c r="D32" s="31">
        <f t="shared" si="51"/>
        <v>0</v>
      </c>
      <c r="E32" s="31">
        <f t="shared" si="51"/>
        <v>0</v>
      </c>
      <c r="F32" s="31"/>
      <c r="G32" s="31">
        <f t="shared" ref="G32:H32" si="52">G31-G29</f>
        <v>652.5</v>
      </c>
      <c r="H32" s="30">
        <f t="shared" si="52"/>
        <v>133.35000000000008</v>
      </c>
      <c r="I32" s="30"/>
      <c r="J32" s="30">
        <f t="shared" ref="J32:S32" si="53">J31-J29</f>
        <v>267</v>
      </c>
      <c r="K32" s="30">
        <f t="shared" si="53"/>
        <v>0</v>
      </c>
      <c r="L32" s="30">
        <f t="shared" si="53"/>
        <v>0</v>
      </c>
      <c r="M32" s="31">
        <f t="shared" si="53"/>
        <v>0</v>
      </c>
      <c r="N32" s="31">
        <f t="shared" si="53"/>
        <v>0</v>
      </c>
      <c r="O32" s="31">
        <f t="shared" si="53"/>
        <v>0</v>
      </c>
      <c r="P32" s="31">
        <f t="shared" si="53"/>
        <v>0</v>
      </c>
      <c r="Q32" s="31">
        <f t="shared" si="53"/>
        <v>0</v>
      </c>
      <c r="R32" s="31">
        <f t="shared" si="53"/>
        <v>0</v>
      </c>
      <c r="S32" s="63">
        <f t="shared" si="53"/>
        <v>1052.8499999999999</v>
      </c>
      <c r="T32" s="64"/>
      <c r="U32" s="29"/>
      <c r="V32" s="65"/>
      <c r="W32" s="3"/>
      <c r="X32" s="4"/>
      <c r="Y32" s="6"/>
    </row>
    <row r="33" spans="1:25" ht="15.75" customHeight="1" x14ac:dyDescent="0.15">
      <c r="A33" s="7" t="s">
        <v>50</v>
      </c>
      <c r="B33" s="5"/>
      <c r="C33" s="5"/>
      <c r="D33" s="5"/>
      <c r="E33" s="5"/>
      <c r="F33" s="5"/>
      <c r="G33" s="3">
        <v>80</v>
      </c>
      <c r="H33" s="3">
        <v>15</v>
      </c>
      <c r="I33" s="3"/>
      <c r="J33" s="3">
        <v>150</v>
      </c>
      <c r="K33" s="5"/>
      <c r="L33" s="5"/>
      <c r="M33" s="5"/>
      <c r="N33" s="5"/>
      <c r="O33" s="5"/>
      <c r="P33" s="5"/>
      <c r="Q33" s="3">
        <v>15</v>
      </c>
      <c r="R33" s="5"/>
      <c r="S33" s="3">
        <v>3200</v>
      </c>
      <c r="T33" s="8">
        <f>S37/S33</f>
        <v>0.37542187499999985</v>
      </c>
      <c r="U33" s="3" t="s">
        <v>51</v>
      </c>
      <c r="V33" s="46"/>
      <c r="W33" s="5"/>
      <c r="X33" s="5"/>
      <c r="Y33" s="6"/>
    </row>
    <row r="34" spans="1:25" ht="15.75" customHeight="1" x14ac:dyDescent="0.15">
      <c r="A34" s="5"/>
      <c r="B34" s="5">
        <f t="shared" ref="B34:E34" si="54">B$2*B33</f>
        <v>0</v>
      </c>
      <c r="C34" s="5">
        <f t="shared" si="54"/>
        <v>0</v>
      </c>
      <c r="D34" s="5">
        <f t="shared" si="54"/>
        <v>0</v>
      </c>
      <c r="E34" s="5">
        <f t="shared" si="54"/>
        <v>0</v>
      </c>
      <c r="F34" s="5"/>
      <c r="G34" s="5">
        <f t="shared" ref="G34:H34" si="55">G$2*G33</f>
        <v>1740</v>
      </c>
      <c r="H34" s="5">
        <f t="shared" si="55"/>
        <v>400.05</v>
      </c>
      <c r="I34" s="5"/>
      <c r="J34" s="5">
        <f t="shared" ref="J34:R34" si="56">J$2*J33</f>
        <v>400.5</v>
      </c>
      <c r="K34" s="5">
        <f t="shared" si="56"/>
        <v>0</v>
      </c>
      <c r="L34" s="5">
        <f t="shared" si="56"/>
        <v>0</v>
      </c>
      <c r="M34" s="5">
        <f t="shared" si="56"/>
        <v>0</v>
      </c>
      <c r="N34" s="5">
        <f t="shared" si="56"/>
        <v>0</v>
      </c>
      <c r="O34" s="5">
        <f t="shared" si="56"/>
        <v>0</v>
      </c>
      <c r="P34" s="5">
        <f t="shared" si="56"/>
        <v>0</v>
      </c>
      <c r="Q34" s="5">
        <f t="shared" si="56"/>
        <v>697.5</v>
      </c>
      <c r="R34" s="5">
        <f t="shared" si="56"/>
        <v>0</v>
      </c>
      <c r="S34" s="5">
        <f>SUM(B34:R34)</f>
        <v>3238.05</v>
      </c>
      <c r="T34" s="6">
        <f>S34-S33</f>
        <v>38.050000000000182</v>
      </c>
      <c r="U34" s="5">
        <f>5*I2</f>
        <v>235.39999999999998</v>
      </c>
      <c r="V34" s="46">
        <f>-T34/U34</f>
        <v>-0.16163976210705261</v>
      </c>
      <c r="W34" s="5"/>
      <c r="X34" s="5"/>
      <c r="Y34" s="6"/>
    </row>
    <row r="35" spans="1:25" ht="15.75" customHeight="1" x14ac:dyDescent="0.15">
      <c r="A35" s="19" t="s">
        <v>219</v>
      </c>
      <c r="B35" s="21"/>
      <c r="C35" s="21"/>
      <c r="D35" s="21"/>
      <c r="E35" s="21"/>
      <c r="F35" s="21"/>
      <c r="G35" s="20">
        <v>100</v>
      </c>
      <c r="H35" s="53">
        <v>20</v>
      </c>
      <c r="I35" s="53"/>
      <c r="J35" s="53">
        <v>300</v>
      </c>
      <c r="K35" s="53"/>
      <c r="L35" s="53"/>
      <c r="M35" s="21"/>
      <c r="N35" s="21"/>
      <c r="O35" s="20"/>
      <c r="P35" s="21"/>
      <c r="Q35" s="20">
        <v>20</v>
      </c>
      <c r="R35" s="21"/>
      <c r="S35" s="22">
        <v>3200</v>
      </c>
      <c r="T35" s="55">
        <f>S36/S35</f>
        <v>1.3873124999999999</v>
      </c>
      <c r="U35" s="56"/>
      <c r="V35" s="57"/>
      <c r="W35" s="5"/>
      <c r="X35" s="5"/>
      <c r="Y35" s="6"/>
    </row>
    <row r="36" spans="1:25" ht="15.75" customHeight="1" x14ac:dyDescent="0.15">
      <c r="A36" s="56"/>
      <c r="B36" s="59">
        <f t="shared" ref="B36:E36" si="57">B$2*B35</f>
        <v>0</v>
      </c>
      <c r="C36" s="59">
        <f t="shared" si="57"/>
        <v>0</v>
      </c>
      <c r="D36" s="59">
        <f t="shared" si="57"/>
        <v>0</v>
      </c>
      <c r="E36" s="59">
        <f t="shared" si="57"/>
        <v>0</v>
      </c>
      <c r="F36" s="59"/>
      <c r="G36" s="59">
        <f t="shared" ref="G36:H36" si="58">G$2*G35</f>
        <v>2175</v>
      </c>
      <c r="H36" s="54">
        <f t="shared" si="58"/>
        <v>533.40000000000009</v>
      </c>
      <c r="I36" s="54"/>
      <c r="J36" s="54">
        <f t="shared" ref="J36:R36" si="59">J$2*J35</f>
        <v>801</v>
      </c>
      <c r="K36" s="54">
        <f t="shared" si="59"/>
        <v>0</v>
      </c>
      <c r="L36" s="54">
        <f t="shared" si="59"/>
        <v>0</v>
      </c>
      <c r="M36" s="59">
        <f t="shared" si="59"/>
        <v>0</v>
      </c>
      <c r="N36" s="59">
        <f t="shared" si="59"/>
        <v>0</v>
      </c>
      <c r="O36" s="59">
        <f t="shared" si="59"/>
        <v>0</v>
      </c>
      <c r="P36" s="59">
        <f t="shared" si="59"/>
        <v>0</v>
      </c>
      <c r="Q36" s="59">
        <f t="shared" si="59"/>
        <v>930</v>
      </c>
      <c r="R36" s="59">
        <f t="shared" si="59"/>
        <v>0</v>
      </c>
      <c r="S36" s="60">
        <f>SUM(B36:R36)</f>
        <v>4439.3999999999996</v>
      </c>
      <c r="T36" s="61">
        <f>S36-S33</f>
        <v>1239.3999999999996</v>
      </c>
      <c r="U36" s="62">
        <f>U34</f>
        <v>235.39999999999998</v>
      </c>
      <c r="V36" s="46">
        <f>-T36/U36</f>
        <v>-5.2650807136788433</v>
      </c>
      <c r="W36" s="5"/>
      <c r="X36" s="5"/>
      <c r="Y36" s="6"/>
    </row>
    <row r="37" spans="1:25" ht="15.75" customHeight="1" x14ac:dyDescent="0.15">
      <c r="A37" s="29" t="s">
        <v>213</v>
      </c>
      <c r="B37" s="31">
        <f t="shared" ref="B37:E37" si="60">B36-B34</f>
        <v>0</v>
      </c>
      <c r="C37" s="31">
        <f t="shared" si="60"/>
        <v>0</v>
      </c>
      <c r="D37" s="31">
        <f t="shared" si="60"/>
        <v>0</v>
      </c>
      <c r="E37" s="31">
        <f t="shared" si="60"/>
        <v>0</v>
      </c>
      <c r="F37" s="31"/>
      <c r="G37" s="31">
        <f t="shared" ref="G37:H37" si="61">G36-G34</f>
        <v>435</v>
      </c>
      <c r="H37" s="30">
        <f t="shared" si="61"/>
        <v>133.35000000000008</v>
      </c>
      <c r="I37" s="30"/>
      <c r="J37" s="30">
        <f t="shared" ref="J37:S37" si="62">J36-J34</f>
        <v>400.5</v>
      </c>
      <c r="K37" s="30">
        <f t="shared" si="62"/>
        <v>0</v>
      </c>
      <c r="L37" s="30">
        <f t="shared" si="62"/>
        <v>0</v>
      </c>
      <c r="M37" s="31">
        <f t="shared" si="62"/>
        <v>0</v>
      </c>
      <c r="N37" s="31">
        <f t="shared" si="62"/>
        <v>0</v>
      </c>
      <c r="O37" s="31">
        <f t="shared" si="62"/>
        <v>0</v>
      </c>
      <c r="P37" s="31">
        <f t="shared" si="62"/>
        <v>0</v>
      </c>
      <c r="Q37" s="31">
        <f t="shared" si="62"/>
        <v>232.5</v>
      </c>
      <c r="R37" s="31">
        <f t="shared" si="62"/>
        <v>0</v>
      </c>
      <c r="S37" s="63">
        <f t="shared" si="62"/>
        <v>1201.3499999999995</v>
      </c>
      <c r="T37" s="64"/>
      <c r="U37" s="29"/>
      <c r="V37" s="65"/>
      <c r="W37" s="5"/>
      <c r="X37" s="5"/>
      <c r="Y37" s="6"/>
    </row>
    <row r="38" spans="1:25" ht="15.75" customHeight="1" x14ac:dyDescent="0.15">
      <c r="A38" s="7" t="s">
        <v>52</v>
      </c>
      <c r="B38" s="5"/>
      <c r="C38" s="5"/>
      <c r="D38" s="5"/>
      <c r="E38" s="5"/>
      <c r="F38" s="5"/>
      <c r="G38" s="3">
        <v>80</v>
      </c>
      <c r="H38" s="3">
        <v>15</v>
      </c>
      <c r="I38" s="3"/>
      <c r="J38" s="3">
        <v>250</v>
      </c>
      <c r="K38" s="5"/>
      <c r="L38" s="5"/>
      <c r="M38" s="5"/>
      <c r="N38" s="5"/>
      <c r="O38" s="5"/>
      <c r="P38" s="5"/>
      <c r="Q38" s="5"/>
      <c r="R38" s="5"/>
      <c r="S38" s="3">
        <v>3200</v>
      </c>
      <c r="T38" s="8">
        <f>S42/S38</f>
        <v>0.32901562499999998</v>
      </c>
      <c r="U38" s="3" t="s">
        <v>47</v>
      </c>
      <c r="V38" s="46"/>
      <c r="W38" s="5"/>
      <c r="X38" s="5"/>
      <c r="Y38" s="6"/>
    </row>
    <row r="39" spans="1:25" ht="15.75" customHeight="1" x14ac:dyDescent="0.15">
      <c r="A39" s="5"/>
      <c r="B39" s="5">
        <f t="shared" ref="B39:E39" si="63">B$2*B38</f>
        <v>0</v>
      </c>
      <c r="C39" s="5">
        <f t="shared" si="63"/>
        <v>0</v>
      </c>
      <c r="D39" s="5">
        <f t="shared" si="63"/>
        <v>0</v>
      </c>
      <c r="E39" s="5">
        <f t="shared" si="63"/>
        <v>0</v>
      </c>
      <c r="F39" s="5"/>
      <c r="G39" s="5">
        <f t="shared" ref="G39:H39" si="64">G$2*G38</f>
        <v>1740</v>
      </c>
      <c r="H39" s="5">
        <f t="shared" si="64"/>
        <v>400.05</v>
      </c>
      <c r="I39" s="5"/>
      <c r="J39" s="5">
        <f t="shared" ref="J39:R39" si="65">J$2*J38</f>
        <v>667.5</v>
      </c>
      <c r="K39" s="5">
        <f t="shared" si="65"/>
        <v>0</v>
      </c>
      <c r="L39" s="5">
        <f t="shared" si="65"/>
        <v>0</v>
      </c>
      <c r="M39" s="5">
        <f t="shared" si="65"/>
        <v>0</v>
      </c>
      <c r="N39" s="5">
        <f t="shared" si="65"/>
        <v>0</v>
      </c>
      <c r="O39" s="5">
        <f t="shared" si="65"/>
        <v>0</v>
      </c>
      <c r="P39" s="5">
        <f t="shared" si="65"/>
        <v>0</v>
      </c>
      <c r="Q39" s="5">
        <f t="shared" si="65"/>
        <v>0</v>
      </c>
      <c r="R39" s="5">
        <f t="shared" si="65"/>
        <v>0</v>
      </c>
      <c r="S39" s="5">
        <f>SUM(B39:R39)</f>
        <v>2807.55</v>
      </c>
      <c r="T39" s="6">
        <f>S39-S38</f>
        <v>-392.44999999999982</v>
      </c>
      <c r="U39" s="5">
        <f>U19</f>
        <v>133.35000000000002</v>
      </c>
      <c r="V39" s="46">
        <f>-T39/U39</f>
        <v>2.9430071241094846</v>
      </c>
      <c r="W39" s="5"/>
      <c r="X39" s="5"/>
      <c r="Y39" s="6"/>
    </row>
    <row r="40" spans="1:25" ht="15.75" customHeight="1" x14ac:dyDescent="0.15">
      <c r="A40" s="19" t="s">
        <v>220</v>
      </c>
      <c r="B40" s="21"/>
      <c r="C40" s="21"/>
      <c r="D40" s="21"/>
      <c r="E40" s="21"/>
      <c r="F40" s="21"/>
      <c r="G40" s="20">
        <v>110</v>
      </c>
      <c r="H40" s="53">
        <v>20</v>
      </c>
      <c r="I40" s="53"/>
      <c r="J40" s="53">
        <v>350</v>
      </c>
      <c r="K40" s="53"/>
      <c r="L40" s="53"/>
      <c r="M40" s="21"/>
      <c r="N40" s="21"/>
      <c r="O40" s="20"/>
      <c r="P40" s="21"/>
      <c r="Q40" s="21"/>
      <c r="R40" s="21"/>
      <c r="S40" s="22">
        <v>3200</v>
      </c>
      <c r="T40" s="55">
        <f>S41/S40</f>
        <v>1.206375</v>
      </c>
      <c r="U40" s="56"/>
      <c r="V40" s="57"/>
      <c r="W40" s="5"/>
      <c r="X40" s="5"/>
      <c r="Y40" s="6"/>
    </row>
    <row r="41" spans="1:25" ht="15.75" customHeight="1" x14ac:dyDescent="0.15">
      <c r="A41" s="56"/>
      <c r="B41" s="59">
        <f t="shared" ref="B41:E41" si="66">B$2*B40</f>
        <v>0</v>
      </c>
      <c r="C41" s="59">
        <f t="shared" si="66"/>
        <v>0</v>
      </c>
      <c r="D41" s="59">
        <f t="shared" si="66"/>
        <v>0</v>
      </c>
      <c r="E41" s="59">
        <f t="shared" si="66"/>
        <v>0</v>
      </c>
      <c r="F41" s="59"/>
      <c r="G41" s="59">
        <f t="shared" ref="G41:H41" si="67">G$2*G40</f>
        <v>2392.5</v>
      </c>
      <c r="H41" s="54">
        <f t="shared" si="67"/>
        <v>533.40000000000009</v>
      </c>
      <c r="I41" s="54"/>
      <c r="J41" s="54">
        <f t="shared" ref="J41:R41" si="68">J$2*J40</f>
        <v>934.5</v>
      </c>
      <c r="K41" s="54">
        <f t="shared" si="68"/>
        <v>0</v>
      </c>
      <c r="L41" s="54">
        <f t="shared" si="68"/>
        <v>0</v>
      </c>
      <c r="M41" s="59">
        <f t="shared" si="68"/>
        <v>0</v>
      </c>
      <c r="N41" s="59">
        <f t="shared" si="68"/>
        <v>0</v>
      </c>
      <c r="O41" s="59">
        <f t="shared" si="68"/>
        <v>0</v>
      </c>
      <c r="P41" s="59">
        <f t="shared" si="68"/>
        <v>0</v>
      </c>
      <c r="Q41" s="59">
        <f t="shared" si="68"/>
        <v>0</v>
      </c>
      <c r="R41" s="59">
        <f t="shared" si="68"/>
        <v>0</v>
      </c>
      <c r="S41" s="60">
        <f>SUM(B41:R41)</f>
        <v>3860.4</v>
      </c>
      <c r="T41" s="61">
        <f>S41-S38</f>
        <v>660.40000000000009</v>
      </c>
      <c r="U41" s="62">
        <f>U39</f>
        <v>133.35000000000002</v>
      </c>
      <c r="V41" s="46">
        <f>-T41/U41</f>
        <v>-4.9523809523809526</v>
      </c>
      <c r="W41" s="5"/>
      <c r="X41" s="5"/>
      <c r="Y41" s="6"/>
    </row>
    <row r="42" spans="1:25" ht="15.75" customHeight="1" x14ac:dyDescent="0.15">
      <c r="A42" s="29" t="s">
        <v>213</v>
      </c>
      <c r="B42" s="31">
        <f t="shared" ref="B42:E42" si="69">B41-B39</f>
        <v>0</v>
      </c>
      <c r="C42" s="31">
        <f t="shared" si="69"/>
        <v>0</v>
      </c>
      <c r="D42" s="31">
        <f t="shared" si="69"/>
        <v>0</v>
      </c>
      <c r="E42" s="31">
        <f t="shared" si="69"/>
        <v>0</v>
      </c>
      <c r="F42" s="31"/>
      <c r="G42" s="31">
        <f t="shared" ref="G42:H42" si="70">G41-G39</f>
        <v>652.5</v>
      </c>
      <c r="H42" s="30">
        <f t="shared" si="70"/>
        <v>133.35000000000008</v>
      </c>
      <c r="I42" s="30"/>
      <c r="J42" s="30">
        <f t="shared" ref="J42:S42" si="71">J41-J39</f>
        <v>267</v>
      </c>
      <c r="K42" s="30">
        <f t="shared" si="71"/>
        <v>0</v>
      </c>
      <c r="L42" s="30">
        <f t="shared" si="71"/>
        <v>0</v>
      </c>
      <c r="M42" s="31">
        <f t="shared" si="71"/>
        <v>0</v>
      </c>
      <c r="N42" s="31">
        <f t="shared" si="71"/>
        <v>0</v>
      </c>
      <c r="O42" s="31">
        <f t="shared" si="71"/>
        <v>0</v>
      </c>
      <c r="P42" s="31">
        <f t="shared" si="71"/>
        <v>0</v>
      </c>
      <c r="Q42" s="31">
        <f t="shared" si="71"/>
        <v>0</v>
      </c>
      <c r="R42" s="31">
        <f t="shared" si="71"/>
        <v>0</v>
      </c>
      <c r="S42" s="63">
        <f t="shared" si="71"/>
        <v>1052.8499999999999</v>
      </c>
      <c r="T42" s="64"/>
      <c r="U42" s="29"/>
      <c r="V42" s="65"/>
      <c r="W42" s="5"/>
      <c r="X42" s="5"/>
      <c r="Y42" s="6"/>
    </row>
    <row r="43" spans="1:25" ht="15.75" customHeight="1" x14ac:dyDescent="0.15">
      <c r="A43" s="14" t="s">
        <v>53</v>
      </c>
      <c r="B43" s="15"/>
      <c r="C43" s="15"/>
      <c r="D43" s="15"/>
      <c r="E43" s="15"/>
      <c r="F43" s="15"/>
      <c r="G43" s="15"/>
      <c r="H43" s="16">
        <v>15</v>
      </c>
      <c r="I43" s="16"/>
      <c r="J43" s="16">
        <v>350</v>
      </c>
      <c r="K43" s="16">
        <v>50</v>
      </c>
      <c r="L43" s="16">
        <v>25</v>
      </c>
      <c r="M43" s="15"/>
      <c r="N43" s="15"/>
      <c r="O43" s="15"/>
      <c r="P43" s="15"/>
      <c r="Q43" s="15"/>
      <c r="R43" s="15"/>
      <c r="S43" s="16">
        <v>3200</v>
      </c>
      <c r="T43" s="17">
        <f>S47/S43</f>
        <v>0.31682812499999996</v>
      </c>
      <c r="U43" s="16" t="s">
        <v>54</v>
      </c>
      <c r="V43" s="50"/>
      <c r="W43" s="5"/>
      <c r="X43" s="5"/>
      <c r="Y43" s="6"/>
    </row>
    <row r="44" spans="1:25" ht="15.75" customHeight="1" x14ac:dyDescent="0.15">
      <c r="A44" s="5"/>
      <c r="B44" s="5">
        <f t="shared" ref="B44:E44" si="72">B$2*B43</f>
        <v>0</v>
      </c>
      <c r="C44" s="5">
        <f t="shared" si="72"/>
        <v>0</v>
      </c>
      <c r="D44" s="5">
        <f t="shared" si="72"/>
        <v>0</v>
      </c>
      <c r="E44" s="5">
        <f t="shared" si="72"/>
        <v>0</v>
      </c>
      <c r="F44" s="5"/>
      <c r="G44" s="5">
        <f t="shared" ref="G44:H44" si="73">G$2*G43</f>
        <v>0</v>
      </c>
      <c r="H44" s="5">
        <f t="shared" si="73"/>
        <v>400.05</v>
      </c>
      <c r="I44" s="5"/>
      <c r="J44" s="5">
        <f t="shared" ref="J44:R44" si="74">J$2*J43</f>
        <v>934.5</v>
      </c>
      <c r="K44" s="5">
        <f t="shared" si="74"/>
        <v>1000</v>
      </c>
      <c r="L44" s="5">
        <f t="shared" si="74"/>
        <v>450</v>
      </c>
      <c r="M44" s="5">
        <f t="shared" si="74"/>
        <v>0</v>
      </c>
      <c r="N44" s="5">
        <f t="shared" si="74"/>
        <v>0</v>
      </c>
      <c r="O44" s="5">
        <f t="shared" si="74"/>
        <v>0</v>
      </c>
      <c r="P44" s="5">
        <f t="shared" si="74"/>
        <v>0</v>
      </c>
      <c r="Q44" s="5">
        <f t="shared" si="74"/>
        <v>0</v>
      </c>
      <c r="R44" s="5">
        <f t="shared" si="74"/>
        <v>0</v>
      </c>
      <c r="S44" s="5">
        <f>SUM(B44:R44)</f>
        <v>2784.55</v>
      </c>
      <c r="T44" s="6">
        <f>S44-S43</f>
        <v>-415.44999999999982</v>
      </c>
      <c r="U44" s="5">
        <f>100*J2</f>
        <v>267</v>
      </c>
      <c r="V44" s="46">
        <f>-T44/U44</f>
        <v>1.5559925093632951</v>
      </c>
      <c r="W44" s="5"/>
      <c r="X44" s="5"/>
      <c r="Y44" s="6"/>
    </row>
    <row r="45" spans="1:25" ht="15.75" customHeight="1" x14ac:dyDescent="0.15">
      <c r="A45" s="19" t="s">
        <v>221</v>
      </c>
      <c r="B45" s="21"/>
      <c r="C45" s="21"/>
      <c r="D45" s="21"/>
      <c r="E45" s="21"/>
      <c r="F45" s="21"/>
      <c r="G45" s="20"/>
      <c r="H45" s="53">
        <v>20</v>
      </c>
      <c r="I45" s="53"/>
      <c r="J45" s="53">
        <v>500</v>
      </c>
      <c r="K45" s="53">
        <v>65</v>
      </c>
      <c r="L45" s="53">
        <v>35</v>
      </c>
      <c r="M45" s="21"/>
      <c r="N45" s="21"/>
      <c r="O45" s="20"/>
      <c r="P45" s="21"/>
      <c r="Q45" s="21"/>
      <c r="R45" s="21"/>
      <c r="S45" s="22">
        <v>3200</v>
      </c>
      <c r="T45" s="55">
        <f>S46/S45</f>
        <v>1.1870000000000001</v>
      </c>
      <c r="U45" s="56"/>
      <c r="V45" s="57"/>
      <c r="W45" s="5"/>
      <c r="X45" s="5"/>
      <c r="Y45" s="6"/>
    </row>
    <row r="46" spans="1:25" ht="15.75" customHeight="1" x14ac:dyDescent="0.15">
      <c r="A46" s="56"/>
      <c r="B46" s="59">
        <f t="shared" ref="B46:E46" si="75">B$2*B45</f>
        <v>0</v>
      </c>
      <c r="C46" s="59">
        <f t="shared" si="75"/>
        <v>0</v>
      </c>
      <c r="D46" s="59">
        <f t="shared" si="75"/>
        <v>0</v>
      </c>
      <c r="E46" s="59">
        <f t="shared" si="75"/>
        <v>0</v>
      </c>
      <c r="F46" s="59"/>
      <c r="G46" s="59">
        <f t="shared" ref="G46:H46" si="76">G$2*G45</f>
        <v>0</v>
      </c>
      <c r="H46" s="54">
        <f t="shared" si="76"/>
        <v>533.40000000000009</v>
      </c>
      <c r="I46" s="54"/>
      <c r="J46" s="54">
        <f t="shared" ref="J46:R46" si="77">J$2*J45</f>
        <v>1335</v>
      </c>
      <c r="K46" s="54">
        <f t="shared" si="77"/>
        <v>1300</v>
      </c>
      <c r="L46" s="54">
        <f t="shared" si="77"/>
        <v>630</v>
      </c>
      <c r="M46" s="59">
        <f t="shared" si="77"/>
        <v>0</v>
      </c>
      <c r="N46" s="59">
        <f t="shared" si="77"/>
        <v>0</v>
      </c>
      <c r="O46" s="59">
        <f t="shared" si="77"/>
        <v>0</v>
      </c>
      <c r="P46" s="59">
        <f t="shared" si="77"/>
        <v>0</v>
      </c>
      <c r="Q46" s="59">
        <f t="shared" si="77"/>
        <v>0</v>
      </c>
      <c r="R46" s="59">
        <f t="shared" si="77"/>
        <v>0</v>
      </c>
      <c r="S46" s="60">
        <f>SUM(B46:R46)</f>
        <v>3798.4</v>
      </c>
      <c r="T46" s="61">
        <f>S46-S43</f>
        <v>598.40000000000009</v>
      </c>
      <c r="U46" s="62">
        <f>U44</f>
        <v>267</v>
      </c>
      <c r="V46" s="46">
        <f>-T46/U46</f>
        <v>-2.2411985018726597</v>
      </c>
      <c r="W46" s="5"/>
      <c r="X46" s="5"/>
      <c r="Y46" s="6"/>
    </row>
    <row r="47" spans="1:25" ht="15.75" customHeight="1" x14ac:dyDescent="0.15">
      <c r="A47" s="29" t="s">
        <v>213</v>
      </c>
      <c r="B47" s="31">
        <f t="shared" ref="B47:E47" si="78">B46-B44</f>
        <v>0</v>
      </c>
      <c r="C47" s="31">
        <f t="shared" si="78"/>
        <v>0</v>
      </c>
      <c r="D47" s="31">
        <f t="shared" si="78"/>
        <v>0</v>
      </c>
      <c r="E47" s="31">
        <f t="shared" si="78"/>
        <v>0</v>
      </c>
      <c r="F47" s="31"/>
      <c r="G47" s="31">
        <f t="shared" ref="G47:H47" si="79">G46-G44</f>
        <v>0</v>
      </c>
      <c r="H47" s="30">
        <f t="shared" si="79"/>
        <v>133.35000000000008</v>
      </c>
      <c r="I47" s="30"/>
      <c r="J47" s="30">
        <f t="shared" ref="J47:S47" si="80">J46-J44</f>
        <v>400.5</v>
      </c>
      <c r="K47" s="30">
        <f t="shared" si="80"/>
        <v>300</v>
      </c>
      <c r="L47" s="30">
        <f t="shared" si="80"/>
        <v>180</v>
      </c>
      <c r="M47" s="31">
        <f t="shared" si="80"/>
        <v>0</v>
      </c>
      <c r="N47" s="31">
        <f t="shared" si="80"/>
        <v>0</v>
      </c>
      <c r="O47" s="31">
        <f t="shared" si="80"/>
        <v>0</v>
      </c>
      <c r="P47" s="31">
        <f t="shared" si="80"/>
        <v>0</v>
      </c>
      <c r="Q47" s="31">
        <f t="shared" si="80"/>
        <v>0</v>
      </c>
      <c r="R47" s="31">
        <f t="shared" si="80"/>
        <v>0</v>
      </c>
      <c r="S47" s="63">
        <f t="shared" si="80"/>
        <v>1013.8499999999999</v>
      </c>
      <c r="T47" s="64"/>
      <c r="U47" s="29"/>
      <c r="V47" s="65"/>
      <c r="W47" s="5"/>
      <c r="X47" s="5"/>
      <c r="Y47" s="6"/>
    </row>
    <row r="48" spans="1:25" ht="13" x14ac:dyDescent="0.15">
      <c r="A48" s="14" t="s">
        <v>55</v>
      </c>
      <c r="B48" s="15"/>
      <c r="C48" s="15"/>
      <c r="D48" s="15"/>
      <c r="E48" s="15"/>
      <c r="F48" s="15"/>
      <c r="G48" s="15"/>
      <c r="H48" s="16">
        <v>15</v>
      </c>
      <c r="I48" s="16"/>
      <c r="J48" s="16">
        <v>350</v>
      </c>
      <c r="K48" s="16">
        <v>25</v>
      </c>
      <c r="L48" s="16">
        <v>50</v>
      </c>
      <c r="M48" s="15"/>
      <c r="N48" s="15"/>
      <c r="O48" s="15"/>
      <c r="P48" s="15"/>
      <c r="Q48" s="15"/>
      <c r="R48" s="15"/>
      <c r="S48" s="16">
        <v>3200</v>
      </c>
      <c r="T48" s="17">
        <f>S52/S48</f>
        <v>0.31370312499999997</v>
      </c>
      <c r="U48" s="16" t="s">
        <v>56</v>
      </c>
      <c r="V48" s="66" t="s">
        <v>57</v>
      </c>
      <c r="W48" s="5"/>
      <c r="X48" s="5"/>
      <c r="Y48" s="6"/>
    </row>
    <row r="49" spans="1:25" ht="13" x14ac:dyDescent="0.15">
      <c r="A49" s="5"/>
      <c r="B49" s="5">
        <f t="shared" ref="B49:E49" si="81">B$2*B48</f>
        <v>0</v>
      </c>
      <c r="C49" s="5">
        <f t="shared" si="81"/>
        <v>0</v>
      </c>
      <c r="D49" s="5">
        <f t="shared" si="81"/>
        <v>0</v>
      </c>
      <c r="E49" s="5">
        <f t="shared" si="81"/>
        <v>0</v>
      </c>
      <c r="F49" s="5"/>
      <c r="G49" s="5">
        <f t="shared" ref="G49:H49" si="82">G$2*G48</f>
        <v>0</v>
      </c>
      <c r="H49" s="5">
        <f t="shared" si="82"/>
        <v>400.05</v>
      </c>
      <c r="I49" s="5"/>
      <c r="J49" s="5">
        <f t="shared" ref="J49:R49" si="83">J$2*J48</f>
        <v>934.5</v>
      </c>
      <c r="K49" s="5">
        <f t="shared" si="83"/>
        <v>500</v>
      </c>
      <c r="L49" s="5">
        <f t="shared" si="83"/>
        <v>900</v>
      </c>
      <c r="M49" s="5">
        <f t="shared" si="83"/>
        <v>0</v>
      </c>
      <c r="N49" s="5">
        <f t="shared" si="83"/>
        <v>0</v>
      </c>
      <c r="O49" s="5">
        <f t="shared" si="83"/>
        <v>0</v>
      </c>
      <c r="P49" s="5">
        <f t="shared" si="83"/>
        <v>0</v>
      </c>
      <c r="Q49" s="5">
        <f t="shared" si="83"/>
        <v>0</v>
      </c>
      <c r="R49" s="5">
        <f t="shared" si="83"/>
        <v>0</v>
      </c>
      <c r="S49" s="5">
        <f>SUM(B49:R49)</f>
        <v>2734.55</v>
      </c>
      <c r="T49" s="6">
        <f>S49-S48</f>
        <v>-465.44999999999982</v>
      </c>
      <c r="U49" s="5"/>
      <c r="V49" s="46"/>
      <c r="W49" s="5"/>
      <c r="X49" s="5"/>
      <c r="Y49" s="6"/>
    </row>
    <row r="50" spans="1:25" ht="13" x14ac:dyDescent="0.15">
      <c r="A50" s="19" t="s">
        <v>222</v>
      </c>
      <c r="B50" s="21"/>
      <c r="C50" s="21"/>
      <c r="D50" s="21"/>
      <c r="E50" s="21"/>
      <c r="F50" s="21"/>
      <c r="G50" s="20"/>
      <c r="H50" s="53">
        <v>20</v>
      </c>
      <c r="I50" s="53"/>
      <c r="J50" s="53">
        <v>500</v>
      </c>
      <c r="K50" s="53">
        <v>35</v>
      </c>
      <c r="L50" s="53">
        <v>65</v>
      </c>
      <c r="M50" s="21"/>
      <c r="N50" s="21"/>
      <c r="O50" s="20"/>
      <c r="P50" s="21"/>
      <c r="Q50" s="21"/>
      <c r="R50" s="21"/>
      <c r="S50" s="22">
        <v>3200</v>
      </c>
      <c r="T50" s="55">
        <f>S51/S50</f>
        <v>1.16825</v>
      </c>
      <c r="U50" s="56"/>
      <c r="V50" s="57"/>
      <c r="W50" s="5"/>
      <c r="X50" s="5"/>
      <c r="Y50" s="6"/>
    </row>
    <row r="51" spans="1:25" ht="13" x14ac:dyDescent="0.15">
      <c r="A51" s="56"/>
      <c r="B51" s="59">
        <f t="shared" ref="B51:E51" si="84">B$2*B50</f>
        <v>0</v>
      </c>
      <c r="C51" s="59">
        <f t="shared" si="84"/>
        <v>0</v>
      </c>
      <c r="D51" s="59">
        <f t="shared" si="84"/>
        <v>0</v>
      </c>
      <c r="E51" s="59">
        <f t="shared" si="84"/>
        <v>0</v>
      </c>
      <c r="F51" s="59"/>
      <c r="G51" s="59">
        <f t="shared" ref="G51:H51" si="85">G$2*G50</f>
        <v>0</v>
      </c>
      <c r="H51" s="54">
        <f t="shared" si="85"/>
        <v>533.40000000000009</v>
      </c>
      <c r="I51" s="54"/>
      <c r="J51" s="54">
        <f t="shared" ref="J51:R51" si="86">J$2*J50</f>
        <v>1335</v>
      </c>
      <c r="K51" s="54">
        <f t="shared" si="86"/>
        <v>700</v>
      </c>
      <c r="L51" s="54">
        <f t="shared" si="86"/>
        <v>1170</v>
      </c>
      <c r="M51" s="59">
        <f t="shared" si="86"/>
        <v>0</v>
      </c>
      <c r="N51" s="59">
        <f t="shared" si="86"/>
        <v>0</v>
      </c>
      <c r="O51" s="59">
        <f t="shared" si="86"/>
        <v>0</v>
      </c>
      <c r="P51" s="59">
        <f t="shared" si="86"/>
        <v>0</v>
      </c>
      <c r="Q51" s="59">
        <f t="shared" si="86"/>
        <v>0</v>
      </c>
      <c r="R51" s="59">
        <f t="shared" si="86"/>
        <v>0</v>
      </c>
      <c r="S51" s="60">
        <f>SUM(B51:R51)</f>
        <v>3738.4</v>
      </c>
      <c r="T51" s="61">
        <f>S51-S48</f>
        <v>538.40000000000009</v>
      </c>
      <c r="U51" s="62">
        <f>U49</f>
        <v>0</v>
      </c>
      <c r="V51" s="46"/>
      <c r="W51" s="5"/>
      <c r="X51" s="5"/>
      <c r="Y51" s="6"/>
    </row>
    <row r="52" spans="1:25" ht="13" x14ac:dyDescent="0.15">
      <c r="A52" s="29" t="s">
        <v>213</v>
      </c>
      <c r="B52" s="31">
        <f t="shared" ref="B52:E52" si="87">B51-B49</f>
        <v>0</v>
      </c>
      <c r="C52" s="31">
        <f t="shared" si="87"/>
        <v>0</v>
      </c>
      <c r="D52" s="31">
        <f t="shared" si="87"/>
        <v>0</v>
      </c>
      <c r="E52" s="31">
        <f t="shared" si="87"/>
        <v>0</v>
      </c>
      <c r="F52" s="31"/>
      <c r="G52" s="31">
        <f t="shared" ref="G52:H52" si="88">G51-G49</f>
        <v>0</v>
      </c>
      <c r="H52" s="30">
        <f t="shared" si="88"/>
        <v>133.35000000000008</v>
      </c>
      <c r="I52" s="30"/>
      <c r="J52" s="30">
        <f t="shared" ref="J52:S52" si="89">J51-J49</f>
        <v>400.5</v>
      </c>
      <c r="K52" s="30">
        <f t="shared" si="89"/>
        <v>200</v>
      </c>
      <c r="L52" s="30">
        <f t="shared" si="89"/>
        <v>270</v>
      </c>
      <c r="M52" s="31">
        <f t="shared" si="89"/>
        <v>0</v>
      </c>
      <c r="N52" s="31">
        <f t="shared" si="89"/>
        <v>0</v>
      </c>
      <c r="O52" s="31">
        <f t="shared" si="89"/>
        <v>0</v>
      </c>
      <c r="P52" s="31">
        <f t="shared" si="89"/>
        <v>0</v>
      </c>
      <c r="Q52" s="31">
        <f t="shared" si="89"/>
        <v>0</v>
      </c>
      <c r="R52" s="31">
        <f t="shared" si="89"/>
        <v>0</v>
      </c>
      <c r="S52" s="63">
        <f t="shared" si="89"/>
        <v>1003.8499999999999</v>
      </c>
      <c r="T52" s="64"/>
      <c r="U52" s="29"/>
      <c r="V52" s="65"/>
      <c r="W52" s="5"/>
      <c r="X52" s="5"/>
      <c r="Y52" s="6"/>
    </row>
    <row r="53" spans="1:25" ht="13" x14ac:dyDescent="0.15">
      <c r="A53" s="14" t="s">
        <v>58</v>
      </c>
      <c r="B53" s="16">
        <v>55</v>
      </c>
      <c r="C53" s="15"/>
      <c r="D53" s="16"/>
      <c r="E53" s="16">
        <v>18</v>
      </c>
      <c r="F53" s="16"/>
      <c r="G53" s="15"/>
      <c r="H53" s="16">
        <v>20</v>
      </c>
      <c r="I53" s="16"/>
      <c r="J53" s="15"/>
      <c r="K53" s="15"/>
      <c r="L53" s="15"/>
      <c r="M53" s="15"/>
      <c r="N53" s="15"/>
      <c r="O53" s="15"/>
      <c r="P53" s="15"/>
      <c r="Q53" s="15"/>
      <c r="R53" s="15"/>
      <c r="S53" s="16">
        <v>3200</v>
      </c>
      <c r="T53" s="17">
        <f>S57/S53</f>
        <v>0.21823437499999998</v>
      </c>
      <c r="U53" s="16" t="s">
        <v>47</v>
      </c>
      <c r="V53" s="50"/>
      <c r="W53" s="5"/>
      <c r="X53" s="5"/>
      <c r="Y53" s="6"/>
    </row>
    <row r="54" spans="1:25" ht="13" x14ac:dyDescent="0.15">
      <c r="A54" s="5"/>
      <c r="B54" s="5">
        <f t="shared" ref="B54:E54" si="90">B$2*B53</f>
        <v>1925</v>
      </c>
      <c r="C54" s="5">
        <f t="shared" si="90"/>
        <v>0</v>
      </c>
      <c r="D54" s="5">
        <f t="shared" si="90"/>
        <v>0</v>
      </c>
      <c r="E54" s="5">
        <f t="shared" si="90"/>
        <v>90</v>
      </c>
      <c r="F54" s="5"/>
      <c r="G54" s="5">
        <f t="shared" ref="G54:H54" si="91">G$2*G53</f>
        <v>0</v>
      </c>
      <c r="H54" s="5">
        <f t="shared" si="91"/>
        <v>533.40000000000009</v>
      </c>
      <c r="I54" s="5"/>
      <c r="J54" s="5">
        <f t="shared" ref="J54:R54" si="92">J$2*J53</f>
        <v>0</v>
      </c>
      <c r="K54" s="5">
        <f t="shared" si="92"/>
        <v>0</v>
      </c>
      <c r="L54" s="5">
        <f t="shared" si="92"/>
        <v>0</v>
      </c>
      <c r="M54" s="5">
        <f t="shared" si="92"/>
        <v>0</v>
      </c>
      <c r="N54" s="5">
        <f t="shared" si="92"/>
        <v>0</v>
      </c>
      <c r="O54" s="5">
        <f t="shared" si="92"/>
        <v>0</v>
      </c>
      <c r="P54" s="5">
        <f t="shared" si="92"/>
        <v>0</v>
      </c>
      <c r="Q54" s="5">
        <f t="shared" si="92"/>
        <v>0</v>
      </c>
      <c r="R54" s="5">
        <f t="shared" si="92"/>
        <v>0</v>
      </c>
      <c r="S54" s="5">
        <f>SUM(B54:R54)</f>
        <v>2548.4</v>
      </c>
      <c r="T54" s="6">
        <f>S54-S53</f>
        <v>-651.59999999999991</v>
      </c>
      <c r="U54" s="5">
        <f>U19</f>
        <v>133.35000000000002</v>
      </c>
      <c r="V54" s="46">
        <f>-T54/U54</f>
        <v>4.8863892013498296</v>
      </c>
      <c r="W54" s="5"/>
      <c r="X54" s="5"/>
      <c r="Y54" s="6"/>
    </row>
    <row r="55" spans="1:25" ht="13" x14ac:dyDescent="0.15">
      <c r="A55" s="19" t="s">
        <v>223</v>
      </c>
      <c r="B55" s="20">
        <v>70</v>
      </c>
      <c r="C55" s="21"/>
      <c r="D55" s="21"/>
      <c r="E55" s="20">
        <v>26</v>
      </c>
      <c r="F55" s="21"/>
      <c r="G55" s="20"/>
      <c r="H55" s="53">
        <v>25</v>
      </c>
      <c r="I55" s="53"/>
      <c r="J55" s="53"/>
      <c r="K55" s="53"/>
      <c r="L55" s="53"/>
      <c r="M55" s="21"/>
      <c r="N55" s="21"/>
      <c r="O55" s="20"/>
      <c r="P55" s="21"/>
      <c r="Q55" s="21"/>
      <c r="R55" s="21"/>
      <c r="S55" s="22">
        <v>3200</v>
      </c>
      <c r="T55" s="55">
        <f>S56/S55</f>
        <v>1.014609375</v>
      </c>
      <c r="U55" s="56"/>
      <c r="V55" s="57"/>
      <c r="W55" s="5"/>
      <c r="X55" s="5"/>
      <c r="Y55" s="6"/>
    </row>
    <row r="56" spans="1:25" ht="13" x14ac:dyDescent="0.15">
      <c r="A56" s="56"/>
      <c r="B56" s="59">
        <f t="shared" ref="B56:E56" si="93">B$2*B55</f>
        <v>2450</v>
      </c>
      <c r="C56" s="59">
        <f t="shared" si="93"/>
        <v>0</v>
      </c>
      <c r="D56" s="59">
        <f t="shared" si="93"/>
        <v>0</v>
      </c>
      <c r="E56" s="59">
        <f t="shared" si="93"/>
        <v>130</v>
      </c>
      <c r="F56" s="59"/>
      <c r="G56" s="59">
        <f t="shared" ref="G56:H56" si="94">G$2*G55</f>
        <v>0</v>
      </c>
      <c r="H56" s="54">
        <f t="shared" si="94"/>
        <v>666.75</v>
      </c>
      <c r="I56" s="54"/>
      <c r="J56" s="54">
        <f t="shared" ref="J56:R56" si="95">J$2*J55</f>
        <v>0</v>
      </c>
      <c r="K56" s="54">
        <f t="shared" si="95"/>
        <v>0</v>
      </c>
      <c r="L56" s="54">
        <f t="shared" si="95"/>
        <v>0</v>
      </c>
      <c r="M56" s="59">
        <f t="shared" si="95"/>
        <v>0</v>
      </c>
      <c r="N56" s="59">
        <f t="shared" si="95"/>
        <v>0</v>
      </c>
      <c r="O56" s="59">
        <f t="shared" si="95"/>
        <v>0</v>
      </c>
      <c r="P56" s="59">
        <f t="shared" si="95"/>
        <v>0</v>
      </c>
      <c r="Q56" s="59">
        <f t="shared" si="95"/>
        <v>0</v>
      </c>
      <c r="R56" s="59">
        <f t="shared" si="95"/>
        <v>0</v>
      </c>
      <c r="S56" s="60">
        <f>SUM(B56:R56)</f>
        <v>3246.75</v>
      </c>
      <c r="T56" s="61">
        <f>S56-S53</f>
        <v>46.75</v>
      </c>
      <c r="U56" s="62">
        <f>U54</f>
        <v>133.35000000000002</v>
      </c>
      <c r="V56" s="46">
        <f>-T56/U56</f>
        <v>-0.35058117735283084</v>
      </c>
      <c r="W56" s="5"/>
      <c r="X56" s="5"/>
      <c r="Y56" s="6"/>
    </row>
    <row r="57" spans="1:25" ht="13" x14ac:dyDescent="0.15">
      <c r="A57" s="29" t="s">
        <v>213</v>
      </c>
      <c r="B57" s="31">
        <f t="shared" ref="B57:E57" si="96">B56-B54</f>
        <v>525</v>
      </c>
      <c r="C57" s="31">
        <f t="shared" si="96"/>
        <v>0</v>
      </c>
      <c r="D57" s="31">
        <f t="shared" si="96"/>
        <v>0</v>
      </c>
      <c r="E57" s="31">
        <f t="shared" si="96"/>
        <v>40</v>
      </c>
      <c r="F57" s="31"/>
      <c r="G57" s="31">
        <f t="shared" ref="G57:H57" si="97">G56-G54</f>
        <v>0</v>
      </c>
      <c r="H57" s="30">
        <f t="shared" si="97"/>
        <v>133.34999999999991</v>
      </c>
      <c r="I57" s="30"/>
      <c r="J57" s="30">
        <f t="shared" ref="J57:S57" si="98">J56-J54</f>
        <v>0</v>
      </c>
      <c r="K57" s="30">
        <f t="shared" si="98"/>
        <v>0</v>
      </c>
      <c r="L57" s="30">
        <f t="shared" si="98"/>
        <v>0</v>
      </c>
      <c r="M57" s="31">
        <f t="shared" si="98"/>
        <v>0</v>
      </c>
      <c r="N57" s="31">
        <f t="shared" si="98"/>
        <v>0</v>
      </c>
      <c r="O57" s="31">
        <f t="shared" si="98"/>
        <v>0</v>
      </c>
      <c r="P57" s="31">
        <f t="shared" si="98"/>
        <v>0</v>
      </c>
      <c r="Q57" s="31">
        <f t="shared" si="98"/>
        <v>0</v>
      </c>
      <c r="R57" s="31">
        <f t="shared" si="98"/>
        <v>0</v>
      </c>
      <c r="S57" s="63">
        <f t="shared" si="98"/>
        <v>698.34999999999991</v>
      </c>
      <c r="T57" s="64"/>
      <c r="U57" s="29"/>
      <c r="V57" s="65"/>
      <c r="W57" s="5"/>
      <c r="X57" s="5"/>
      <c r="Y57" s="6"/>
    </row>
    <row r="58" spans="1:25" ht="13" x14ac:dyDescent="0.15">
      <c r="A58" s="14" t="s">
        <v>59</v>
      </c>
      <c r="B58" s="16">
        <v>55</v>
      </c>
      <c r="C58" s="15"/>
      <c r="D58" s="16"/>
      <c r="E58" s="16">
        <v>18</v>
      </c>
      <c r="F58" s="16"/>
      <c r="G58" s="15"/>
      <c r="H58" s="15"/>
      <c r="I58" s="15"/>
      <c r="J58" s="15"/>
      <c r="K58" s="15"/>
      <c r="L58" s="15"/>
      <c r="M58" s="15"/>
      <c r="N58" s="15"/>
      <c r="O58" s="15"/>
      <c r="P58" s="15"/>
      <c r="Q58" s="16">
        <v>10</v>
      </c>
      <c r="R58" s="15"/>
      <c r="S58" s="16">
        <v>3200</v>
      </c>
      <c r="T58" s="17">
        <f>S62/S58</f>
        <v>0.2603125</v>
      </c>
      <c r="U58" s="16" t="s">
        <v>224</v>
      </c>
      <c r="V58" s="50"/>
      <c r="W58" s="5"/>
      <c r="X58" s="5"/>
      <c r="Y58" s="6"/>
    </row>
    <row r="59" spans="1:25" ht="13" x14ac:dyDescent="0.15">
      <c r="A59" s="5"/>
      <c r="B59" s="5">
        <f t="shared" ref="B59:E59" si="99">B$2*B58</f>
        <v>1925</v>
      </c>
      <c r="C59" s="5">
        <f t="shared" si="99"/>
        <v>0</v>
      </c>
      <c r="D59" s="5">
        <f t="shared" si="99"/>
        <v>0</v>
      </c>
      <c r="E59" s="5">
        <f t="shared" si="99"/>
        <v>90</v>
      </c>
      <c r="F59" s="5"/>
      <c r="G59" s="5">
        <f t="shared" ref="G59:H59" si="100">G$2*G58</f>
        <v>0</v>
      </c>
      <c r="H59" s="5">
        <f t="shared" si="100"/>
        <v>0</v>
      </c>
      <c r="I59" s="5"/>
      <c r="J59" s="5">
        <f t="shared" ref="J59:R59" si="101">J$2*J58</f>
        <v>0</v>
      </c>
      <c r="K59" s="5">
        <f t="shared" si="101"/>
        <v>0</v>
      </c>
      <c r="L59" s="5">
        <f t="shared" si="101"/>
        <v>0</v>
      </c>
      <c r="M59" s="5">
        <f t="shared" si="101"/>
        <v>0</v>
      </c>
      <c r="N59" s="5">
        <f t="shared" si="101"/>
        <v>0</v>
      </c>
      <c r="O59" s="5">
        <f t="shared" si="101"/>
        <v>0</v>
      </c>
      <c r="P59" s="5">
        <f t="shared" si="101"/>
        <v>0</v>
      </c>
      <c r="Q59" s="5">
        <f t="shared" si="101"/>
        <v>465</v>
      </c>
      <c r="R59" s="5">
        <f t="shared" si="101"/>
        <v>0</v>
      </c>
      <c r="S59" s="5">
        <f>SUM(B59:R59)</f>
        <v>2480</v>
      </c>
      <c r="T59" s="6">
        <f>S59-S58</f>
        <v>-720</v>
      </c>
      <c r="U59" s="5">
        <f>4*F2</f>
        <v>150</v>
      </c>
      <c r="V59" s="46">
        <f>-T59/U59</f>
        <v>4.8</v>
      </c>
      <c r="W59" s="5"/>
      <c r="X59" s="5"/>
      <c r="Y59" s="6"/>
    </row>
    <row r="60" spans="1:25" ht="13" x14ac:dyDescent="0.15">
      <c r="A60" s="19" t="s">
        <v>225</v>
      </c>
      <c r="B60" s="20">
        <v>75</v>
      </c>
      <c r="C60" s="21"/>
      <c r="D60" s="21"/>
      <c r="E60" s="20">
        <v>26</v>
      </c>
      <c r="F60" s="21"/>
      <c r="G60" s="20"/>
      <c r="H60" s="53"/>
      <c r="I60" s="53"/>
      <c r="J60" s="53"/>
      <c r="K60" s="53"/>
      <c r="L60" s="53"/>
      <c r="M60" s="21"/>
      <c r="N60" s="21"/>
      <c r="O60" s="20"/>
      <c r="P60" s="21"/>
      <c r="Q60" s="20">
        <v>12</v>
      </c>
      <c r="R60" s="21"/>
      <c r="S60" s="22">
        <v>3200</v>
      </c>
      <c r="T60" s="55">
        <f>S61/S60</f>
        <v>1.0353125000000001</v>
      </c>
      <c r="U60" s="56"/>
      <c r="V60" s="57"/>
      <c r="W60" s="5"/>
      <c r="X60" s="5"/>
      <c r="Y60" s="6"/>
    </row>
    <row r="61" spans="1:25" ht="13" x14ac:dyDescent="0.15">
      <c r="A61" s="56"/>
      <c r="B61" s="59">
        <f t="shared" ref="B61:E61" si="102">B$2*B60</f>
        <v>2625</v>
      </c>
      <c r="C61" s="59">
        <f t="shared" si="102"/>
        <v>0</v>
      </c>
      <c r="D61" s="59">
        <f t="shared" si="102"/>
        <v>0</v>
      </c>
      <c r="E61" s="59">
        <f t="shared" si="102"/>
        <v>130</v>
      </c>
      <c r="F61" s="59"/>
      <c r="G61" s="59">
        <f t="shared" ref="G61:H61" si="103">G$2*G60</f>
        <v>0</v>
      </c>
      <c r="H61" s="54">
        <f t="shared" si="103"/>
        <v>0</v>
      </c>
      <c r="I61" s="54"/>
      <c r="J61" s="54">
        <f t="shared" ref="J61:R61" si="104">J$2*J60</f>
        <v>0</v>
      </c>
      <c r="K61" s="54">
        <f t="shared" si="104"/>
        <v>0</v>
      </c>
      <c r="L61" s="54">
        <f t="shared" si="104"/>
        <v>0</v>
      </c>
      <c r="M61" s="59">
        <f t="shared" si="104"/>
        <v>0</v>
      </c>
      <c r="N61" s="59">
        <f t="shared" si="104"/>
        <v>0</v>
      </c>
      <c r="O61" s="59">
        <f t="shared" si="104"/>
        <v>0</v>
      </c>
      <c r="P61" s="59">
        <f t="shared" si="104"/>
        <v>0</v>
      </c>
      <c r="Q61" s="59">
        <f t="shared" si="104"/>
        <v>558</v>
      </c>
      <c r="R61" s="59">
        <f t="shared" si="104"/>
        <v>0</v>
      </c>
      <c r="S61" s="60">
        <f>SUM(B61:R61)</f>
        <v>3313</v>
      </c>
      <c r="T61" s="61">
        <f>S61-S58</f>
        <v>113</v>
      </c>
      <c r="U61" s="62">
        <f>U59</f>
        <v>150</v>
      </c>
      <c r="V61" s="46">
        <f>-T61/U61</f>
        <v>-0.7533333333333333</v>
      </c>
      <c r="W61" s="5"/>
      <c r="X61" s="5"/>
      <c r="Y61" s="6"/>
    </row>
    <row r="62" spans="1:25" ht="13" x14ac:dyDescent="0.15">
      <c r="A62" s="29" t="s">
        <v>213</v>
      </c>
      <c r="B62" s="31">
        <f t="shared" ref="B62:E62" si="105">B61-B59</f>
        <v>700</v>
      </c>
      <c r="C62" s="31">
        <f t="shared" si="105"/>
        <v>0</v>
      </c>
      <c r="D62" s="31">
        <f t="shared" si="105"/>
        <v>0</v>
      </c>
      <c r="E62" s="31">
        <f t="shared" si="105"/>
        <v>40</v>
      </c>
      <c r="F62" s="31"/>
      <c r="G62" s="31">
        <f t="shared" ref="G62:H62" si="106">G61-G59</f>
        <v>0</v>
      </c>
      <c r="H62" s="30">
        <f t="shared" si="106"/>
        <v>0</v>
      </c>
      <c r="I62" s="30"/>
      <c r="J62" s="30">
        <f t="shared" ref="J62:S62" si="107">J61-J59</f>
        <v>0</v>
      </c>
      <c r="K62" s="30">
        <f t="shared" si="107"/>
        <v>0</v>
      </c>
      <c r="L62" s="30">
        <f t="shared" si="107"/>
        <v>0</v>
      </c>
      <c r="M62" s="31">
        <f t="shared" si="107"/>
        <v>0</v>
      </c>
      <c r="N62" s="31">
        <f t="shared" si="107"/>
        <v>0</v>
      </c>
      <c r="O62" s="31">
        <f t="shared" si="107"/>
        <v>0</v>
      </c>
      <c r="P62" s="31">
        <f t="shared" si="107"/>
        <v>0</v>
      </c>
      <c r="Q62" s="31">
        <f t="shared" si="107"/>
        <v>93</v>
      </c>
      <c r="R62" s="31">
        <f t="shared" si="107"/>
        <v>0</v>
      </c>
      <c r="S62" s="63">
        <f t="shared" si="107"/>
        <v>833</v>
      </c>
      <c r="T62" s="64"/>
      <c r="U62" s="29"/>
      <c r="V62" s="65"/>
      <c r="W62" s="5"/>
      <c r="X62" s="5"/>
      <c r="Y62" s="6"/>
    </row>
    <row r="63" spans="1:25" ht="13" x14ac:dyDescent="0.15">
      <c r="A63" s="16" t="s">
        <v>61</v>
      </c>
      <c r="B63" s="16">
        <v>55</v>
      </c>
      <c r="C63" s="15"/>
      <c r="D63" s="15"/>
      <c r="E63" s="16">
        <v>21</v>
      </c>
      <c r="F63" s="16"/>
      <c r="G63" s="15"/>
      <c r="H63" s="16">
        <v>10</v>
      </c>
      <c r="I63" s="16"/>
      <c r="J63" s="15"/>
      <c r="K63" s="15"/>
      <c r="L63" s="15"/>
      <c r="M63" s="15"/>
      <c r="N63" s="15"/>
      <c r="O63" s="15"/>
      <c r="P63" s="15"/>
      <c r="Q63" s="15"/>
      <c r="R63" s="15"/>
      <c r="S63" s="16">
        <v>3200</v>
      </c>
      <c r="T63" s="17">
        <f>S67/S63</f>
        <v>0.27292187500000009</v>
      </c>
      <c r="U63" s="16" t="s">
        <v>62</v>
      </c>
      <c r="V63" s="50"/>
      <c r="W63" s="5"/>
      <c r="X63" s="5"/>
      <c r="Y63" s="6"/>
    </row>
    <row r="64" spans="1:25" ht="13" x14ac:dyDescent="0.15">
      <c r="A64" s="5"/>
      <c r="B64" s="5">
        <f t="shared" ref="B64:E64" si="108">B$2*B63</f>
        <v>1925</v>
      </c>
      <c r="C64" s="5">
        <f t="shared" si="108"/>
        <v>0</v>
      </c>
      <c r="D64" s="5">
        <f t="shared" si="108"/>
        <v>0</v>
      </c>
      <c r="E64" s="5">
        <f t="shared" si="108"/>
        <v>105</v>
      </c>
      <c r="F64" s="5"/>
      <c r="G64" s="5">
        <f t="shared" ref="G64:H64" si="109">G$2*G63</f>
        <v>0</v>
      </c>
      <c r="H64" s="5">
        <f t="shared" si="109"/>
        <v>266.70000000000005</v>
      </c>
      <c r="I64" s="5"/>
      <c r="J64" s="5">
        <f t="shared" ref="J64:R64" si="110">J$2*J63</f>
        <v>0</v>
      </c>
      <c r="K64" s="5">
        <f t="shared" si="110"/>
        <v>0</v>
      </c>
      <c r="L64" s="5">
        <f t="shared" si="110"/>
        <v>0</v>
      </c>
      <c r="M64" s="5">
        <f t="shared" si="110"/>
        <v>0</v>
      </c>
      <c r="N64" s="5">
        <f t="shared" si="110"/>
        <v>0</v>
      </c>
      <c r="O64" s="5">
        <f t="shared" si="110"/>
        <v>0</v>
      </c>
      <c r="P64" s="5">
        <f t="shared" si="110"/>
        <v>0</v>
      </c>
      <c r="Q64" s="5">
        <f t="shared" si="110"/>
        <v>0</v>
      </c>
      <c r="R64" s="5">
        <f t="shared" si="110"/>
        <v>0</v>
      </c>
      <c r="S64" s="5">
        <f>SUM(B64:R64)</f>
        <v>2296.6999999999998</v>
      </c>
      <c r="T64" s="6">
        <f>S64-S63</f>
        <v>-903.30000000000018</v>
      </c>
      <c r="U64" s="5">
        <f>5*E2</f>
        <v>25</v>
      </c>
      <c r="V64" s="46">
        <f>-T64/U64</f>
        <v>36.132000000000005</v>
      </c>
      <c r="W64" s="5"/>
      <c r="X64" s="5"/>
      <c r="Y64" s="6"/>
    </row>
    <row r="65" spans="1:25" ht="13" x14ac:dyDescent="0.15">
      <c r="A65" s="19" t="s">
        <v>226</v>
      </c>
      <c r="B65" s="20">
        <v>75</v>
      </c>
      <c r="C65" s="21"/>
      <c r="D65" s="21"/>
      <c r="E65" s="20">
        <v>29</v>
      </c>
      <c r="F65" s="21"/>
      <c r="G65" s="20"/>
      <c r="H65" s="53">
        <v>15</v>
      </c>
      <c r="I65" s="53"/>
      <c r="J65" s="53"/>
      <c r="K65" s="53"/>
      <c r="L65" s="53"/>
      <c r="M65" s="21"/>
      <c r="N65" s="21"/>
      <c r="O65" s="20"/>
      <c r="P65" s="21"/>
      <c r="Q65" s="20"/>
      <c r="R65" s="21"/>
      <c r="S65" s="22">
        <v>3200</v>
      </c>
      <c r="T65" s="55">
        <f>S66/S65</f>
        <v>0.99064062500000005</v>
      </c>
      <c r="U65" s="56"/>
      <c r="V65" s="57"/>
      <c r="W65" s="5"/>
      <c r="X65" s="5"/>
      <c r="Y65" s="6"/>
    </row>
    <row r="66" spans="1:25" ht="13" x14ac:dyDescent="0.15">
      <c r="A66" s="56"/>
      <c r="B66" s="59">
        <f t="shared" ref="B66:E66" si="111">B$2*B65</f>
        <v>2625</v>
      </c>
      <c r="C66" s="59">
        <f t="shared" si="111"/>
        <v>0</v>
      </c>
      <c r="D66" s="59">
        <f t="shared" si="111"/>
        <v>0</v>
      </c>
      <c r="E66" s="59">
        <f t="shared" si="111"/>
        <v>145</v>
      </c>
      <c r="F66" s="59"/>
      <c r="G66" s="59">
        <f t="shared" ref="G66:H66" si="112">G$2*G65</f>
        <v>0</v>
      </c>
      <c r="H66" s="54">
        <f t="shared" si="112"/>
        <v>400.05</v>
      </c>
      <c r="I66" s="54"/>
      <c r="J66" s="54">
        <f t="shared" ref="J66:R66" si="113">J$2*J65</f>
        <v>0</v>
      </c>
      <c r="K66" s="54">
        <f t="shared" si="113"/>
        <v>0</v>
      </c>
      <c r="L66" s="54">
        <f t="shared" si="113"/>
        <v>0</v>
      </c>
      <c r="M66" s="59">
        <f t="shared" si="113"/>
        <v>0</v>
      </c>
      <c r="N66" s="59">
        <f t="shared" si="113"/>
        <v>0</v>
      </c>
      <c r="O66" s="59">
        <f t="shared" si="113"/>
        <v>0</v>
      </c>
      <c r="P66" s="59">
        <f t="shared" si="113"/>
        <v>0</v>
      </c>
      <c r="Q66" s="59">
        <f t="shared" si="113"/>
        <v>0</v>
      </c>
      <c r="R66" s="59">
        <f t="shared" si="113"/>
        <v>0</v>
      </c>
      <c r="S66" s="60">
        <f>SUM(B66:R66)</f>
        <v>3170.05</v>
      </c>
      <c r="T66" s="61">
        <f>S66-S63</f>
        <v>-29.949999999999818</v>
      </c>
      <c r="U66" s="62">
        <f>U64</f>
        <v>25</v>
      </c>
      <c r="V66" s="46">
        <f>-T66/U66</f>
        <v>1.1979999999999926</v>
      </c>
      <c r="W66" s="5"/>
      <c r="X66" s="5"/>
      <c r="Y66" s="6"/>
    </row>
    <row r="67" spans="1:25" ht="13" x14ac:dyDescent="0.15">
      <c r="A67" s="29" t="s">
        <v>213</v>
      </c>
      <c r="B67" s="31">
        <f t="shared" ref="B67:E67" si="114">B66-B64</f>
        <v>700</v>
      </c>
      <c r="C67" s="31">
        <f t="shared" si="114"/>
        <v>0</v>
      </c>
      <c r="D67" s="31">
        <f t="shared" si="114"/>
        <v>0</v>
      </c>
      <c r="E67" s="31">
        <f t="shared" si="114"/>
        <v>40</v>
      </c>
      <c r="F67" s="31"/>
      <c r="G67" s="31">
        <f t="shared" ref="G67:H67" si="115">G66-G64</f>
        <v>0</v>
      </c>
      <c r="H67" s="30">
        <f t="shared" si="115"/>
        <v>133.34999999999997</v>
      </c>
      <c r="I67" s="30"/>
      <c r="J67" s="30">
        <f t="shared" ref="J67:S67" si="116">J66-J64</f>
        <v>0</v>
      </c>
      <c r="K67" s="30">
        <f t="shared" si="116"/>
        <v>0</v>
      </c>
      <c r="L67" s="30">
        <f t="shared" si="116"/>
        <v>0</v>
      </c>
      <c r="M67" s="31">
        <f t="shared" si="116"/>
        <v>0</v>
      </c>
      <c r="N67" s="31">
        <f t="shared" si="116"/>
        <v>0</v>
      </c>
      <c r="O67" s="31">
        <f t="shared" si="116"/>
        <v>0</v>
      </c>
      <c r="P67" s="31">
        <f t="shared" si="116"/>
        <v>0</v>
      </c>
      <c r="Q67" s="31">
        <f t="shared" si="116"/>
        <v>0</v>
      </c>
      <c r="R67" s="31">
        <f t="shared" si="116"/>
        <v>0</v>
      </c>
      <c r="S67" s="63">
        <f t="shared" si="116"/>
        <v>873.35000000000036</v>
      </c>
      <c r="T67" s="64"/>
      <c r="U67" s="29"/>
      <c r="V67" s="65"/>
      <c r="W67" s="5"/>
      <c r="X67" s="5"/>
      <c r="Y67" s="6"/>
    </row>
    <row r="68" spans="1:25" ht="13" x14ac:dyDescent="0.15">
      <c r="A68" s="16" t="s">
        <v>63</v>
      </c>
      <c r="B68" s="16">
        <v>45</v>
      </c>
      <c r="C68" s="15"/>
      <c r="D68" s="15"/>
      <c r="E68" s="16"/>
      <c r="F68" s="16"/>
      <c r="G68" s="15"/>
      <c r="H68" s="16">
        <v>20</v>
      </c>
      <c r="I68" s="16"/>
      <c r="J68" s="16">
        <v>400</v>
      </c>
      <c r="K68" s="15"/>
      <c r="L68" s="15"/>
      <c r="M68" s="16">
        <v>150</v>
      </c>
      <c r="N68" s="15"/>
      <c r="O68" s="15"/>
      <c r="P68" s="15"/>
      <c r="Q68" s="15"/>
      <c r="R68" s="15"/>
      <c r="S68" s="16">
        <v>3300</v>
      </c>
      <c r="T68" s="17">
        <f>S72/S68</f>
        <v>0.37136363636363623</v>
      </c>
      <c r="U68" s="16" t="s">
        <v>45</v>
      </c>
      <c r="V68" s="50"/>
      <c r="W68" s="5"/>
      <c r="X68" s="5"/>
      <c r="Y68" s="6"/>
    </row>
    <row r="69" spans="1:25" ht="13" x14ac:dyDescent="0.15">
      <c r="A69" s="5"/>
      <c r="B69" s="5">
        <f t="shared" ref="B69:E69" si="117">B$2*B68</f>
        <v>1575</v>
      </c>
      <c r="C69" s="5">
        <f t="shared" si="117"/>
        <v>0</v>
      </c>
      <c r="D69" s="5">
        <f t="shared" si="117"/>
        <v>0</v>
      </c>
      <c r="E69" s="5">
        <f t="shared" si="117"/>
        <v>0</v>
      </c>
      <c r="F69" s="5"/>
      <c r="G69" s="5">
        <f t="shared" ref="G69:H69" si="118">G$2*G68</f>
        <v>0</v>
      </c>
      <c r="H69" s="5">
        <f t="shared" si="118"/>
        <v>533.40000000000009</v>
      </c>
      <c r="I69" s="5"/>
      <c r="J69" s="5">
        <f t="shared" ref="J69:R69" si="119">J$2*J68</f>
        <v>1068</v>
      </c>
      <c r="K69" s="5">
        <f t="shared" si="119"/>
        <v>0</v>
      </c>
      <c r="L69" s="5">
        <f t="shared" si="119"/>
        <v>0</v>
      </c>
      <c r="M69" s="5">
        <f t="shared" si="119"/>
        <v>450</v>
      </c>
      <c r="N69" s="5">
        <f t="shared" si="119"/>
        <v>0</v>
      </c>
      <c r="O69" s="5">
        <f t="shared" si="119"/>
        <v>0</v>
      </c>
      <c r="P69" s="5">
        <f t="shared" si="119"/>
        <v>0</v>
      </c>
      <c r="Q69" s="5">
        <f t="shared" si="119"/>
        <v>0</v>
      </c>
      <c r="R69" s="5">
        <f t="shared" si="119"/>
        <v>0</v>
      </c>
      <c r="S69" s="5">
        <f>SUM(B69:R69)</f>
        <v>3626.4</v>
      </c>
      <c r="T69" s="6">
        <f>S69-S68</f>
        <v>326.40000000000009</v>
      </c>
      <c r="U69" s="5">
        <f>U19</f>
        <v>133.35000000000002</v>
      </c>
      <c r="V69" s="46">
        <f>-T69/U69</f>
        <v>-2.4476940382452197</v>
      </c>
      <c r="W69" s="3"/>
      <c r="X69" s="5"/>
      <c r="Y69" s="6"/>
    </row>
    <row r="70" spans="1:25" ht="13" x14ac:dyDescent="0.15">
      <c r="A70" s="19" t="s">
        <v>227</v>
      </c>
      <c r="B70" s="20">
        <v>60</v>
      </c>
      <c r="C70" s="21"/>
      <c r="D70" s="21"/>
      <c r="E70" s="20"/>
      <c r="F70" s="21"/>
      <c r="G70" s="20"/>
      <c r="H70" s="53">
        <v>20</v>
      </c>
      <c r="I70" s="53"/>
      <c r="J70" s="53">
        <v>550</v>
      </c>
      <c r="K70" s="53"/>
      <c r="L70" s="53"/>
      <c r="M70" s="20">
        <v>250</v>
      </c>
      <c r="N70" s="21"/>
      <c r="O70" s="20"/>
      <c r="P70" s="21"/>
      <c r="Q70" s="20"/>
      <c r="R70" s="21"/>
      <c r="S70" s="22">
        <v>3300</v>
      </c>
      <c r="T70" s="55">
        <f>S71/S70</f>
        <v>1.4702727272727272</v>
      </c>
      <c r="U70" s="56"/>
      <c r="V70" s="57"/>
      <c r="W70" s="3"/>
      <c r="X70" s="5"/>
      <c r="Y70" s="6"/>
    </row>
    <row r="71" spans="1:25" ht="13" x14ac:dyDescent="0.15">
      <c r="A71" s="56"/>
      <c r="B71" s="59">
        <f t="shared" ref="B71:E71" si="120">B$2*B70</f>
        <v>2100</v>
      </c>
      <c r="C71" s="59">
        <f t="shared" si="120"/>
        <v>0</v>
      </c>
      <c r="D71" s="59">
        <f t="shared" si="120"/>
        <v>0</v>
      </c>
      <c r="E71" s="59">
        <f t="shared" si="120"/>
        <v>0</v>
      </c>
      <c r="F71" s="59"/>
      <c r="G71" s="59">
        <f t="shared" ref="G71:H71" si="121">G$2*G70</f>
        <v>0</v>
      </c>
      <c r="H71" s="54">
        <f t="shared" si="121"/>
        <v>533.40000000000009</v>
      </c>
      <c r="I71" s="54"/>
      <c r="J71" s="54">
        <f t="shared" ref="J71:R71" si="122">J$2*J70</f>
        <v>1468.5</v>
      </c>
      <c r="K71" s="54">
        <f t="shared" si="122"/>
        <v>0</v>
      </c>
      <c r="L71" s="54">
        <f t="shared" si="122"/>
        <v>0</v>
      </c>
      <c r="M71" s="59">
        <f t="shared" si="122"/>
        <v>750</v>
      </c>
      <c r="N71" s="59">
        <f t="shared" si="122"/>
        <v>0</v>
      </c>
      <c r="O71" s="59">
        <f t="shared" si="122"/>
        <v>0</v>
      </c>
      <c r="P71" s="59">
        <f t="shared" si="122"/>
        <v>0</v>
      </c>
      <c r="Q71" s="59">
        <f t="shared" si="122"/>
        <v>0</v>
      </c>
      <c r="R71" s="59">
        <f t="shared" si="122"/>
        <v>0</v>
      </c>
      <c r="S71" s="60">
        <f>SUM(B71:R71)</f>
        <v>4851.8999999999996</v>
      </c>
      <c r="T71" s="61">
        <f>S71-S68</f>
        <v>1551.8999999999996</v>
      </c>
      <c r="U71" s="62">
        <f>U69</f>
        <v>133.35000000000002</v>
      </c>
      <c r="V71" s="46">
        <f>-T71/U71</f>
        <v>-11.637795275590546</v>
      </c>
      <c r="W71" s="3"/>
      <c r="X71" s="5"/>
      <c r="Y71" s="6"/>
    </row>
    <row r="72" spans="1:25" ht="13" x14ac:dyDescent="0.15">
      <c r="A72" s="29" t="s">
        <v>213</v>
      </c>
      <c r="B72" s="31">
        <f t="shared" ref="B72:E72" si="123">B71-B69</f>
        <v>525</v>
      </c>
      <c r="C72" s="31">
        <f t="shared" si="123"/>
        <v>0</v>
      </c>
      <c r="D72" s="31">
        <f t="shared" si="123"/>
        <v>0</v>
      </c>
      <c r="E72" s="31">
        <f t="shared" si="123"/>
        <v>0</v>
      </c>
      <c r="F72" s="31"/>
      <c r="G72" s="31">
        <f t="shared" ref="G72:H72" si="124">G71-G69</f>
        <v>0</v>
      </c>
      <c r="H72" s="30">
        <f t="shared" si="124"/>
        <v>0</v>
      </c>
      <c r="I72" s="30"/>
      <c r="J72" s="30">
        <f t="shared" ref="J72:S72" si="125">J71-J69</f>
        <v>400.5</v>
      </c>
      <c r="K72" s="30">
        <f t="shared" si="125"/>
        <v>0</v>
      </c>
      <c r="L72" s="30">
        <f t="shared" si="125"/>
        <v>0</v>
      </c>
      <c r="M72" s="31">
        <f t="shared" si="125"/>
        <v>300</v>
      </c>
      <c r="N72" s="31">
        <f t="shared" si="125"/>
        <v>0</v>
      </c>
      <c r="O72" s="31">
        <f t="shared" si="125"/>
        <v>0</v>
      </c>
      <c r="P72" s="31">
        <f t="shared" si="125"/>
        <v>0</v>
      </c>
      <c r="Q72" s="31">
        <f t="shared" si="125"/>
        <v>0</v>
      </c>
      <c r="R72" s="31">
        <f t="shared" si="125"/>
        <v>0</v>
      </c>
      <c r="S72" s="63">
        <f t="shared" si="125"/>
        <v>1225.4999999999995</v>
      </c>
      <c r="T72" s="64"/>
      <c r="U72" s="29"/>
      <c r="V72" s="65"/>
      <c r="W72" s="3" t="s">
        <v>64</v>
      </c>
      <c r="X72" s="5"/>
      <c r="Y72" s="6"/>
    </row>
    <row r="73" spans="1:25" ht="13" x14ac:dyDescent="0.15">
      <c r="A73" s="16" t="s">
        <v>65</v>
      </c>
      <c r="B73" s="16">
        <v>50</v>
      </c>
      <c r="C73" s="16">
        <v>20</v>
      </c>
      <c r="D73" s="15"/>
      <c r="E73" s="16"/>
      <c r="F73" s="16"/>
      <c r="G73" s="15"/>
      <c r="H73" s="16">
        <v>10</v>
      </c>
      <c r="I73" s="16"/>
      <c r="J73" s="16">
        <v>300</v>
      </c>
      <c r="K73" s="15"/>
      <c r="L73" s="15"/>
      <c r="M73" s="15"/>
      <c r="N73" s="15"/>
      <c r="O73" s="15"/>
      <c r="P73" s="15"/>
      <c r="Q73" s="15"/>
      <c r="R73" s="15"/>
      <c r="S73" s="16">
        <v>3300</v>
      </c>
      <c r="T73" s="17">
        <f>S77/S73</f>
        <v>0.30313636363636376</v>
      </c>
      <c r="U73" s="16" t="s">
        <v>66</v>
      </c>
      <c r="V73" s="50"/>
      <c r="W73" s="5"/>
      <c r="X73" s="5"/>
      <c r="Y73" s="6"/>
    </row>
    <row r="74" spans="1:25" ht="13" x14ac:dyDescent="0.15">
      <c r="A74" s="5"/>
      <c r="B74" s="5">
        <f t="shared" ref="B74:E74" si="126">B$2*B73</f>
        <v>1750</v>
      </c>
      <c r="C74" s="5">
        <f t="shared" si="126"/>
        <v>500</v>
      </c>
      <c r="D74" s="5">
        <f t="shared" si="126"/>
        <v>0</v>
      </c>
      <c r="E74" s="5">
        <f t="shared" si="126"/>
        <v>0</v>
      </c>
      <c r="F74" s="5"/>
      <c r="G74" s="5">
        <f t="shared" ref="G74:H74" si="127">G$2*G73</f>
        <v>0</v>
      </c>
      <c r="H74" s="5">
        <f t="shared" si="127"/>
        <v>266.70000000000005</v>
      </c>
      <c r="I74" s="5"/>
      <c r="J74" s="5">
        <f t="shared" ref="J74:R74" si="128">J$2*J73</f>
        <v>801</v>
      </c>
      <c r="K74" s="5">
        <f t="shared" si="128"/>
        <v>0</v>
      </c>
      <c r="L74" s="5">
        <f t="shared" si="128"/>
        <v>0</v>
      </c>
      <c r="M74" s="5">
        <f t="shared" si="128"/>
        <v>0</v>
      </c>
      <c r="N74" s="5">
        <f t="shared" si="128"/>
        <v>0</v>
      </c>
      <c r="O74" s="5">
        <f t="shared" si="128"/>
        <v>0</v>
      </c>
      <c r="P74" s="5">
        <f t="shared" si="128"/>
        <v>0</v>
      </c>
      <c r="Q74" s="5">
        <f t="shared" si="128"/>
        <v>0</v>
      </c>
      <c r="R74" s="5">
        <f t="shared" si="128"/>
        <v>0</v>
      </c>
      <c r="S74" s="5">
        <f>SUM(B74:R74)</f>
        <v>3317.7</v>
      </c>
      <c r="T74" s="6">
        <f>S74-S73</f>
        <v>17.699999999999818</v>
      </c>
      <c r="U74" s="5">
        <f>3*R2</f>
        <v>240</v>
      </c>
      <c r="V74" s="46">
        <f>-T74/U74</f>
        <v>-7.3749999999999247E-2</v>
      </c>
      <c r="W74" s="5"/>
      <c r="X74" s="5"/>
      <c r="Y74" s="6"/>
    </row>
    <row r="75" spans="1:25" ht="13" x14ac:dyDescent="0.15">
      <c r="A75" s="19" t="s">
        <v>228</v>
      </c>
      <c r="B75" s="20">
        <v>60</v>
      </c>
      <c r="C75" s="20">
        <v>30</v>
      </c>
      <c r="D75" s="21"/>
      <c r="E75" s="20"/>
      <c r="F75" s="21"/>
      <c r="G75" s="20"/>
      <c r="H75" s="53">
        <v>15</v>
      </c>
      <c r="I75" s="53"/>
      <c r="J75" s="53">
        <v>400</v>
      </c>
      <c r="K75" s="53"/>
      <c r="L75" s="53"/>
      <c r="M75" s="20"/>
      <c r="N75" s="21"/>
      <c r="O75" s="20"/>
      <c r="P75" s="21"/>
      <c r="Q75" s="20"/>
      <c r="R75" s="21"/>
      <c r="S75" s="22">
        <v>3300</v>
      </c>
      <c r="T75" s="55">
        <f>S76/S75</f>
        <v>1.3085</v>
      </c>
      <c r="U75" s="56"/>
      <c r="V75" s="57"/>
      <c r="W75" s="5"/>
      <c r="X75" s="5"/>
      <c r="Y75" s="6"/>
    </row>
    <row r="76" spans="1:25" ht="13" x14ac:dyDescent="0.15">
      <c r="A76" s="56"/>
      <c r="B76" s="59">
        <f t="shared" ref="B76:E76" si="129">B$2*B75</f>
        <v>2100</v>
      </c>
      <c r="C76" s="59">
        <f t="shared" si="129"/>
        <v>750</v>
      </c>
      <c r="D76" s="59">
        <f t="shared" si="129"/>
        <v>0</v>
      </c>
      <c r="E76" s="59">
        <f t="shared" si="129"/>
        <v>0</v>
      </c>
      <c r="F76" s="59"/>
      <c r="G76" s="59">
        <f t="shared" ref="G76:H76" si="130">G$2*G75</f>
        <v>0</v>
      </c>
      <c r="H76" s="54">
        <f t="shared" si="130"/>
        <v>400.05</v>
      </c>
      <c r="I76" s="54"/>
      <c r="J76" s="54">
        <f t="shared" ref="J76:R76" si="131">J$2*J75</f>
        <v>1068</v>
      </c>
      <c r="K76" s="54">
        <f t="shared" si="131"/>
        <v>0</v>
      </c>
      <c r="L76" s="54">
        <f t="shared" si="131"/>
        <v>0</v>
      </c>
      <c r="M76" s="59">
        <f t="shared" si="131"/>
        <v>0</v>
      </c>
      <c r="N76" s="59">
        <f t="shared" si="131"/>
        <v>0</v>
      </c>
      <c r="O76" s="59">
        <f t="shared" si="131"/>
        <v>0</v>
      </c>
      <c r="P76" s="59">
        <f t="shared" si="131"/>
        <v>0</v>
      </c>
      <c r="Q76" s="59">
        <f t="shared" si="131"/>
        <v>0</v>
      </c>
      <c r="R76" s="59">
        <f t="shared" si="131"/>
        <v>0</v>
      </c>
      <c r="S76" s="60">
        <f>SUM(B76:R76)</f>
        <v>4318.05</v>
      </c>
      <c r="T76" s="61">
        <f>S76-S73</f>
        <v>1018.0500000000002</v>
      </c>
      <c r="U76" s="62">
        <f>U74</f>
        <v>240</v>
      </c>
      <c r="V76" s="46">
        <f>-T76/U76</f>
        <v>-4.2418750000000012</v>
      </c>
      <c r="W76" s="5"/>
      <c r="X76" s="5"/>
      <c r="Y76" s="6"/>
    </row>
    <row r="77" spans="1:25" ht="13" x14ac:dyDescent="0.15">
      <c r="A77" s="29" t="s">
        <v>213</v>
      </c>
      <c r="B77" s="31">
        <f t="shared" ref="B77:E77" si="132">B76-B74</f>
        <v>350</v>
      </c>
      <c r="C77" s="31">
        <f t="shared" si="132"/>
        <v>250</v>
      </c>
      <c r="D77" s="31">
        <f t="shared" si="132"/>
        <v>0</v>
      </c>
      <c r="E77" s="31">
        <f t="shared" si="132"/>
        <v>0</v>
      </c>
      <c r="F77" s="31"/>
      <c r="G77" s="31">
        <f t="shared" ref="G77:H77" si="133">G76-G74</f>
        <v>0</v>
      </c>
      <c r="H77" s="30">
        <f t="shared" si="133"/>
        <v>133.34999999999997</v>
      </c>
      <c r="I77" s="30"/>
      <c r="J77" s="30">
        <f t="shared" ref="J77:S77" si="134">J76-J74</f>
        <v>267</v>
      </c>
      <c r="K77" s="30">
        <f t="shared" si="134"/>
        <v>0</v>
      </c>
      <c r="L77" s="30">
        <f t="shared" si="134"/>
        <v>0</v>
      </c>
      <c r="M77" s="31">
        <f t="shared" si="134"/>
        <v>0</v>
      </c>
      <c r="N77" s="31">
        <f t="shared" si="134"/>
        <v>0</v>
      </c>
      <c r="O77" s="31">
        <f t="shared" si="134"/>
        <v>0</v>
      </c>
      <c r="P77" s="31">
        <f t="shared" si="134"/>
        <v>0</v>
      </c>
      <c r="Q77" s="31">
        <f t="shared" si="134"/>
        <v>0</v>
      </c>
      <c r="R77" s="31">
        <f t="shared" si="134"/>
        <v>0</v>
      </c>
      <c r="S77" s="63">
        <f t="shared" si="134"/>
        <v>1000.3500000000004</v>
      </c>
      <c r="T77" s="64"/>
      <c r="U77" s="29"/>
      <c r="V77" s="65"/>
      <c r="W77" s="5"/>
      <c r="X77" s="5"/>
      <c r="Y77" s="6"/>
    </row>
    <row r="78" spans="1:25" ht="13" x14ac:dyDescent="0.15">
      <c r="A78" s="19" t="s">
        <v>67</v>
      </c>
      <c r="B78" s="20">
        <v>40</v>
      </c>
      <c r="C78" s="20"/>
      <c r="D78" s="21"/>
      <c r="E78" s="21"/>
      <c r="F78" s="21"/>
      <c r="G78" s="20"/>
      <c r="H78" s="20">
        <v>20</v>
      </c>
      <c r="I78" s="20"/>
      <c r="J78" s="20">
        <v>400</v>
      </c>
      <c r="K78" s="21"/>
      <c r="L78" s="21"/>
      <c r="M78" s="21"/>
      <c r="N78" s="21"/>
      <c r="O78" s="21"/>
      <c r="P78" s="21"/>
      <c r="Q78" s="21"/>
      <c r="R78" s="21"/>
      <c r="S78" s="22">
        <v>3300</v>
      </c>
      <c r="T78" s="17">
        <f>S82/S78</f>
        <v>0.32086363636363635</v>
      </c>
      <c r="U78" s="20" t="s">
        <v>68</v>
      </c>
      <c r="V78" s="67"/>
      <c r="W78" s="3"/>
      <c r="X78" s="5"/>
      <c r="Y78" s="6"/>
    </row>
    <row r="79" spans="1:25" ht="13" x14ac:dyDescent="0.15">
      <c r="A79" s="5"/>
      <c r="B79" s="5">
        <f t="shared" ref="B79:E79" si="135">B$2*B78</f>
        <v>1400</v>
      </c>
      <c r="C79" s="5">
        <f t="shared" si="135"/>
        <v>0</v>
      </c>
      <c r="D79" s="5">
        <f t="shared" si="135"/>
        <v>0</v>
      </c>
      <c r="E79" s="5">
        <f t="shared" si="135"/>
        <v>0</v>
      </c>
      <c r="F79" s="5"/>
      <c r="G79" s="5">
        <f t="shared" ref="G79:H79" si="136">G$2*G78</f>
        <v>0</v>
      </c>
      <c r="H79" s="5">
        <f t="shared" si="136"/>
        <v>533.40000000000009</v>
      </c>
      <c r="I79" s="5"/>
      <c r="J79" s="5">
        <f t="shared" ref="J79:R79" si="137">J$2*J78</f>
        <v>1068</v>
      </c>
      <c r="K79" s="5">
        <f t="shared" si="137"/>
        <v>0</v>
      </c>
      <c r="L79" s="5">
        <f t="shared" si="137"/>
        <v>0</v>
      </c>
      <c r="M79" s="5">
        <f t="shared" si="137"/>
        <v>0</v>
      </c>
      <c r="N79" s="5">
        <f t="shared" si="137"/>
        <v>0</v>
      </c>
      <c r="O79" s="5">
        <f t="shared" si="137"/>
        <v>0</v>
      </c>
      <c r="P79" s="5">
        <f t="shared" si="137"/>
        <v>0</v>
      </c>
      <c r="Q79" s="5">
        <f t="shared" si="137"/>
        <v>0</v>
      </c>
      <c r="R79" s="5">
        <f t="shared" si="137"/>
        <v>0</v>
      </c>
      <c r="S79" s="5">
        <f>SUM(B79:R79)</f>
        <v>3001.4</v>
      </c>
      <c r="T79" s="6">
        <f>S79-S78</f>
        <v>-298.59999999999991</v>
      </c>
      <c r="U79" s="5">
        <f>5*(I2+F2)</f>
        <v>422.9</v>
      </c>
      <c r="V79" s="46">
        <f>-T79/U79</f>
        <v>0.70607708678174497</v>
      </c>
      <c r="W79" s="3"/>
      <c r="X79" s="5"/>
      <c r="Y79" s="6"/>
    </row>
    <row r="80" spans="1:25" ht="13" x14ac:dyDescent="0.15">
      <c r="A80" s="19" t="s">
        <v>229</v>
      </c>
      <c r="B80" s="20">
        <v>55</v>
      </c>
      <c r="C80" s="21"/>
      <c r="D80" s="21"/>
      <c r="E80" s="20"/>
      <c r="F80" s="21"/>
      <c r="G80" s="20"/>
      <c r="H80" s="53">
        <v>25</v>
      </c>
      <c r="I80" s="53"/>
      <c r="J80" s="53">
        <v>550</v>
      </c>
      <c r="K80" s="53"/>
      <c r="L80" s="53"/>
      <c r="M80" s="20"/>
      <c r="N80" s="21"/>
      <c r="O80" s="20"/>
      <c r="P80" s="21"/>
      <c r="Q80" s="20"/>
      <c r="R80" s="21"/>
      <c r="S80" s="22">
        <v>3300</v>
      </c>
      <c r="T80" s="55">
        <f>S81/S80</f>
        <v>1.230378787878788</v>
      </c>
      <c r="U80" s="56"/>
      <c r="V80" s="57"/>
      <c r="W80" s="3"/>
      <c r="X80" s="5"/>
      <c r="Y80" s="6"/>
    </row>
    <row r="81" spans="1:25" ht="13" x14ac:dyDescent="0.15">
      <c r="A81" s="56"/>
      <c r="B81" s="59">
        <f t="shared" ref="B81:E81" si="138">B$2*B80</f>
        <v>1925</v>
      </c>
      <c r="C81" s="59">
        <f t="shared" si="138"/>
        <v>0</v>
      </c>
      <c r="D81" s="59">
        <f t="shared" si="138"/>
        <v>0</v>
      </c>
      <c r="E81" s="59">
        <f t="shared" si="138"/>
        <v>0</v>
      </c>
      <c r="F81" s="59"/>
      <c r="G81" s="59">
        <f t="shared" ref="G81:H81" si="139">G$2*G80</f>
        <v>0</v>
      </c>
      <c r="H81" s="54">
        <f t="shared" si="139"/>
        <v>666.75</v>
      </c>
      <c r="I81" s="54"/>
      <c r="J81" s="54">
        <f t="shared" ref="J81:R81" si="140">J$2*J80</f>
        <v>1468.5</v>
      </c>
      <c r="K81" s="54">
        <f t="shared" si="140"/>
        <v>0</v>
      </c>
      <c r="L81" s="54">
        <f t="shared" si="140"/>
        <v>0</v>
      </c>
      <c r="M81" s="59">
        <f t="shared" si="140"/>
        <v>0</v>
      </c>
      <c r="N81" s="59">
        <f t="shared" si="140"/>
        <v>0</v>
      </c>
      <c r="O81" s="59">
        <f t="shared" si="140"/>
        <v>0</v>
      </c>
      <c r="P81" s="59">
        <f t="shared" si="140"/>
        <v>0</v>
      </c>
      <c r="Q81" s="59">
        <f t="shared" si="140"/>
        <v>0</v>
      </c>
      <c r="R81" s="59">
        <f t="shared" si="140"/>
        <v>0</v>
      </c>
      <c r="S81" s="60">
        <f>SUM(B81:R81)</f>
        <v>4060.25</v>
      </c>
      <c r="T81" s="61">
        <f>S81-S78</f>
        <v>760.25</v>
      </c>
      <c r="U81" s="62">
        <f>U79</f>
        <v>422.9</v>
      </c>
      <c r="V81" s="46">
        <f>-T81/U81</f>
        <v>-1.7977063135493025</v>
      </c>
      <c r="W81" s="3"/>
      <c r="X81" s="5"/>
      <c r="Y81" s="6"/>
    </row>
    <row r="82" spans="1:25" ht="13" x14ac:dyDescent="0.15">
      <c r="A82" s="29" t="s">
        <v>213</v>
      </c>
      <c r="B82" s="31">
        <f t="shared" ref="B82:E82" si="141">B81-B79</f>
        <v>525</v>
      </c>
      <c r="C82" s="31">
        <f t="shared" si="141"/>
        <v>0</v>
      </c>
      <c r="D82" s="31">
        <f t="shared" si="141"/>
        <v>0</v>
      </c>
      <c r="E82" s="31">
        <f t="shared" si="141"/>
        <v>0</v>
      </c>
      <c r="F82" s="31"/>
      <c r="G82" s="31">
        <f t="shared" ref="G82:H82" si="142">G81-G79</f>
        <v>0</v>
      </c>
      <c r="H82" s="30">
        <f t="shared" si="142"/>
        <v>133.34999999999991</v>
      </c>
      <c r="I82" s="30"/>
      <c r="J82" s="30">
        <f t="shared" ref="J82:S82" si="143">J81-J79</f>
        <v>400.5</v>
      </c>
      <c r="K82" s="30">
        <f t="shared" si="143"/>
        <v>0</v>
      </c>
      <c r="L82" s="30">
        <f t="shared" si="143"/>
        <v>0</v>
      </c>
      <c r="M82" s="31">
        <f t="shared" si="143"/>
        <v>0</v>
      </c>
      <c r="N82" s="31">
        <f t="shared" si="143"/>
        <v>0</v>
      </c>
      <c r="O82" s="31">
        <f t="shared" si="143"/>
        <v>0</v>
      </c>
      <c r="P82" s="31">
        <f t="shared" si="143"/>
        <v>0</v>
      </c>
      <c r="Q82" s="31">
        <f t="shared" si="143"/>
        <v>0</v>
      </c>
      <c r="R82" s="31">
        <f t="shared" si="143"/>
        <v>0</v>
      </c>
      <c r="S82" s="63">
        <f t="shared" si="143"/>
        <v>1058.8499999999999</v>
      </c>
      <c r="T82" s="64"/>
      <c r="U82" s="29"/>
      <c r="V82" s="65"/>
      <c r="W82" s="3"/>
      <c r="X82" s="5"/>
      <c r="Y82" s="6"/>
    </row>
    <row r="83" spans="1:25" ht="13" x14ac:dyDescent="0.15">
      <c r="A83" s="24" t="s">
        <v>69</v>
      </c>
      <c r="B83" s="25">
        <v>35</v>
      </c>
      <c r="C83" s="25">
        <v>35</v>
      </c>
      <c r="D83" s="26"/>
      <c r="E83" s="26"/>
      <c r="F83" s="26"/>
      <c r="G83" s="25"/>
      <c r="H83" s="25">
        <v>10</v>
      </c>
      <c r="I83" s="26"/>
      <c r="J83" s="25">
        <v>200</v>
      </c>
      <c r="K83" s="26"/>
      <c r="L83" s="26"/>
      <c r="M83" s="26"/>
      <c r="N83" s="26"/>
      <c r="O83" s="26"/>
      <c r="P83" s="26"/>
      <c r="Q83" s="26"/>
      <c r="R83" s="26"/>
      <c r="S83" s="27">
        <v>3333</v>
      </c>
      <c r="T83" s="28">
        <f>S87/S83</f>
        <v>0.30013501350135025</v>
      </c>
      <c r="U83" s="25" t="s">
        <v>70</v>
      </c>
      <c r="V83" s="68"/>
      <c r="W83" s="3" t="s">
        <v>71</v>
      </c>
      <c r="X83" s="5"/>
      <c r="Y83" s="6"/>
    </row>
    <row r="84" spans="1:25" ht="13" x14ac:dyDescent="0.15">
      <c r="A84" s="5"/>
      <c r="B84" s="5">
        <f t="shared" ref="B84:E84" si="144">B$2*B83</f>
        <v>1225</v>
      </c>
      <c r="C84" s="5">
        <f t="shared" si="144"/>
        <v>875</v>
      </c>
      <c r="D84" s="5">
        <f t="shared" si="144"/>
        <v>0</v>
      </c>
      <c r="E84" s="5">
        <f t="shared" si="144"/>
        <v>0</v>
      </c>
      <c r="F84" s="5"/>
      <c r="G84" s="5">
        <f t="shared" ref="G84:H84" si="145">G$2*G83</f>
        <v>0</v>
      </c>
      <c r="H84" s="5">
        <f t="shared" si="145"/>
        <v>266.70000000000005</v>
      </c>
      <c r="I84" s="5"/>
      <c r="J84" s="5">
        <f t="shared" ref="J84:R84" si="146">J$2*J83</f>
        <v>534</v>
      </c>
      <c r="K84" s="5">
        <f t="shared" si="146"/>
        <v>0</v>
      </c>
      <c r="L84" s="5">
        <f t="shared" si="146"/>
        <v>0</v>
      </c>
      <c r="M84" s="5">
        <f t="shared" si="146"/>
        <v>0</v>
      </c>
      <c r="N84" s="5">
        <f t="shared" si="146"/>
        <v>0</v>
      </c>
      <c r="O84" s="5">
        <f t="shared" si="146"/>
        <v>0</v>
      </c>
      <c r="P84" s="5">
        <f t="shared" si="146"/>
        <v>0</v>
      </c>
      <c r="Q84" s="5">
        <f t="shared" si="146"/>
        <v>0</v>
      </c>
      <c r="R84" s="5">
        <f t="shared" si="146"/>
        <v>0</v>
      </c>
      <c r="S84" s="5">
        <f>SUM(B84:R84)</f>
        <v>2900.7</v>
      </c>
      <c r="T84" s="6">
        <f>S84-S83</f>
        <v>-432.30000000000018</v>
      </c>
      <c r="U84" s="5">
        <f>10*C2</f>
        <v>250</v>
      </c>
      <c r="V84" s="46">
        <f>-T84/U84</f>
        <v>1.7292000000000007</v>
      </c>
      <c r="W84" s="5"/>
      <c r="X84" s="5"/>
      <c r="Y84" s="6"/>
    </row>
    <row r="85" spans="1:25" ht="13" x14ac:dyDescent="0.15">
      <c r="A85" s="19" t="s">
        <v>230</v>
      </c>
      <c r="B85" s="20">
        <v>45</v>
      </c>
      <c r="C85" s="20">
        <v>45</v>
      </c>
      <c r="D85" s="21"/>
      <c r="E85" s="20"/>
      <c r="F85" s="21"/>
      <c r="G85" s="20"/>
      <c r="H85" s="53">
        <v>15</v>
      </c>
      <c r="I85" s="53"/>
      <c r="J85" s="53">
        <v>300</v>
      </c>
      <c r="K85" s="53"/>
      <c r="L85" s="53"/>
      <c r="M85" s="20"/>
      <c r="N85" s="21"/>
      <c r="O85" s="20"/>
      <c r="P85" s="21"/>
      <c r="Q85" s="20"/>
      <c r="R85" s="21"/>
      <c r="S85" s="22">
        <v>3333</v>
      </c>
      <c r="T85" s="55">
        <f>S86/S85</f>
        <v>1.1704320432043205</v>
      </c>
      <c r="U85" s="56"/>
      <c r="V85" s="57"/>
      <c r="W85" s="5"/>
      <c r="X85" s="5"/>
      <c r="Y85" s="6"/>
    </row>
    <row r="86" spans="1:25" ht="13" x14ac:dyDescent="0.15">
      <c r="A86" s="56"/>
      <c r="B86" s="59">
        <f t="shared" ref="B86:E86" si="147">B$2*B85</f>
        <v>1575</v>
      </c>
      <c r="C86" s="59">
        <f t="shared" si="147"/>
        <v>1125</v>
      </c>
      <c r="D86" s="59">
        <f t="shared" si="147"/>
        <v>0</v>
      </c>
      <c r="E86" s="59">
        <f t="shared" si="147"/>
        <v>0</v>
      </c>
      <c r="F86" s="59"/>
      <c r="G86" s="59">
        <f t="shared" ref="G86:H86" si="148">G$2*G85</f>
        <v>0</v>
      </c>
      <c r="H86" s="54">
        <f t="shared" si="148"/>
        <v>400.05</v>
      </c>
      <c r="I86" s="54"/>
      <c r="J86" s="54">
        <f t="shared" ref="J86:R86" si="149">J$2*J85</f>
        <v>801</v>
      </c>
      <c r="K86" s="54">
        <f t="shared" si="149"/>
        <v>0</v>
      </c>
      <c r="L86" s="54">
        <f t="shared" si="149"/>
        <v>0</v>
      </c>
      <c r="M86" s="59">
        <f t="shared" si="149"/>
        <v>0</v>
      </c>
      <c r="N86" s="59">
        <f t="shared" si="149"/>
        <v>0</v>
      </c>
      <c r="O86" s="59">
        <f t="shared" si="149"/>
        <v>0</v>
      </c>
      <c r="P86" s="59">
        <f t="shared" si="149"/>
        <v>0</v>
      </c>
      <c r="Q86" s="59">
        <f t="shared" si="149"/>
        <v>0</v>
      </c>
      <c r="R86" s="59">
        <f t="shared" si="149"/>
        <v>0</v>
      </c>
      <c r="S86" s="60">
        <f>SUM(B86:R86)</f>
        <v>3901.05</v>
      </c>
      <c r="T86" s="61">
        <f>S86-S83</f>
        <v>568.05000000000018</v>
      </c>
      <c r="U86" s="62">
        <f>U84</f>
        <v>250</v>
      </c>
      <c r="V86" s="46">
        <f>-T86/U86</f>
        <v>-2.2722000000000007</v>
      </c>
      <c r="W86" s="5"/>
      <c r="X86" s="5"/>
      <c r="Y86" s="6"/>
    </row>
    <row r="87" spans="1:25" ht="13" x14ac:dyDescent="0.15">
      <c r="A87" s="29" t="s">
        <v>213</v>
      </c>
      <c r="B87" s="31">
        <f t="shared" ref="B87:E87" si="150">B86-B84</f>
        <v>350</v>
      </c>
      <c r="C87" s="31">
        <f t="shared" si="150"/>
        <v>250</v>
      </c>
      <c r="D87" s="31">
        <f t="shared" si="150"/>
        <v>0</v>
      </c>
      <c r="E87" s="31">
        <f t="shared" si="150"/>
        <v>0</v>
      </c>
      <c r="F87" s="31"/>
      <c r="G87" s="31">
        <f t="shared" ref="G87:H87" si="151">G86-G84</f>
        <v>0</v>
      </c>
      <c r="H87" s="30">
        <f t="shared" si="151"/>
        <v>133.34999999999997</v>
      </c>
      <c r="I87" s="30"/>
      <c r="J87" s="30">
        <f t="shared" ref="J87:S87" si="152">J86-J84</f>
        <v>267</v>
      </c>
      <c r="K87" s="30">
        <f t="shared" si="152"/>
        <v>0</v>
      </c>
      <c r="L87" s="30">
        <f t="shared" si="152"/>
        <v>0</v>
      </c>
      <c r="M87" s="31">
        <f t="shared" si="152"/>
        <v>0</v>
      </c>
      <c r="N87" s="31">
        <f t="shared" si="152"/>
        <v>0</v>
      </c>
      <c r="O87" s="31">
        <f t="shared" si="152"/>
        <v>0</v>
      </c>
      <c r="P87" s="31">
        <f t="shared" si="152"/>
        <v>0</v>
      </c>
      <c r="Q87" s="31">
        <f t="shared" si="152"/>
        <v>0</v>
      </c>
      <c r="R87" s="31">
        <f t="shared" si="152"/>
        <v>0</v>
      </c>
      <c r="S87" s="63">
        <f t="shared" si="152"/>
        <v>1000.3500000000004</v>
      </c>
      <c r="T87" s="64"/>
      <c r="U87" s="29"/>
      <c r="V87" s="65"/>
      <c r="W87" s="5"/>
      <c r="X87" s="5"/>
      <c r="Y87" s="6"/>
    </row>
    <row r="88" spans="1:25" ht="13" x14ac:dyDescent="0.15">
      <c r="A88" s="16" t="s">
        <v>72</v>
      </c>
      <c r="B88" s="15"/>
      <c r="C88" s="15"/>
      <c r="D88" s="15"/>
      <c r="E88" s="15"/>
      <c r="F88" s="15"/>
      <c r="G88" s="16">
        <v>80</v>
      </c>
      <c r="H88" s="16">
        <v>20</v>
      </c>
      <c r="I88" s="16"/>
      <c r="J88" s="15"/>
      <c r="K88" s="15"/>
      <c r="L88" s="15"/>
      <c r="M88" s="15"/>
      <c r="N88" s="16">
        <v>600</v>
      </c>
      <c r="O88" s="15"/>
      <c r="P88" s="15"/>
      <c r="Q88" s="15"/>
      <c r="R88" s="15"/>
      <c r="S88" s="16">
        <v>3400</v>
      </c>
      <c r="T88" s="28">
        <f>S92/S88</f>
        <v>0.27426470588235297</v>
      </c>
      <c r="U88" s="16" t="s">
        <v>45</v>
      </c>
      <c r="V88" s="50"/>
      <c r="W88" s="3" t="s">
        <v>73</v>
      </c>
      <c r="X88" s="5"/>
      <c r="Y88" s="6"/>
    </row>
    <row r="89" spans="1:25" ht="13" x14ac:dyDescent="0.15">
      <c r="A89" s="5"/>
      <c r="B89" s="5">
        <f t="shared" ref="B89:E89" si="153">B$2*B88</f>
        <v>0</v>
      </c>
      <c r="C89" s="5">
        <f t="shared" si="153"/>
        <v>0</v>
      </c>
      <c r="D89" s="5">
        <f t="shared" si="153"/>
        <v>0</v>
      </c>
      <c r="E89" s="5">
        <f t="shared" si="153"/>
        <v>0</v>
      </c>
      <c r="F89" s="5"/>
      <c r="G89" s="5">
        <f t="shared" ref="G89:H89" si="154">G$2*G88</f>
        <v>1740</v>
      </c>
      <c r="H89" s="5">
        <f t="shared" si="154"/>
        <v>533.40000000000009</v>
      </c>
      <c r="I89" s="5"/>
      <c r="J89" s="5">
        <f t="shared" ref="J89:R89" si="155">J$2*J88</f>
        <v>0</v>
      </c>
      <c r="K89" s="5">
        <f t="shared" si="155"/>
        <v>0</v>
      </c>
      <c r="L89" s="5">
        <f t="shared" si="155"/>
        <v>0</v>
      </c>
      <c r="M89" s="5">
        <f t="shared" si="155"/>
        <v>0</v>
      </c>
      <c r="N89" s="5">
        <f t="shared" si="155"/>
        <v>840</v>
      </c>
      <c r="O89" s="5">
        <f t="shared" si="155"/>
        <v>0</v>
      </c>
      <c r="P89" s="5">
        <f t="shared" si="155"/>
        <v>0</v>
      </c>
      <c r="Q89" s="5">
        <f t="shared" si="155"/>
        <v>0</v>
      </c>
      <c r="R89" s="5">
        <f t="shared" si="155"/>
        <v>0</v>
      </c>
      <c r="S89" s="5">
        <f>SUM(B89:R89)</f>
        <v>3113.4</v>
      </c>
      <c r="T89" s="6">
        <f>S89-S88</f>
        <v>-286.59999999999991</v>
      </c>
      <c r="U89" s="5">
        <f>U39</f>
        <v>133.35000000000002</v>
      </c>
      <c r="V89" s="46">
        <f>-T89/U89</f>
        <v>2.1492313460817387</v>
      </c>
      <c r="W89" s="5"/>
      <c r="X89" s="5"/>
      <c r="Y89" s="6"/>
    </row>
    <row r="90" spans="1:25" ht="13" x14ac:dyDescent="0.15">
      <c r="A90" s="19" t="s">
        <v>231</v>
      </c>
      <c r="B90" s="20"/>
      <c r="C90" s="21"/>
      <c r="D90" s="21"/>
      <c r="E90" s="20"/>
      <c r="F90" s="21"/>
      <c r="G90" s="20">
        <v>110</v>
      </c>
      <c r="H90" s="53">
        <v>20</v>
      </c>
      <c r="I90" s="53"/>
      <c r="J90" s="53"/>
      <c r="K90" s="53"/>
      <c r="L90" s="53"/>
      <c r="M90" s="20"/>
      <c r="N90" s="20">
        <v>800</v>
      </c>
      <c r="O90" s="20"/>
      <c r="P90" s="21"/>
      <c r="Q90" s="20"/>
      <c r="R90" s="21"/>
      <c r="S90" s="22">
        <v>3400</v>
      </c>
      <c r="T90" s="55">
        <f>S91/S90</f>
        <v>1.1899705882352942</v>
      </c>
      <c r="U90" s="56"/>
      <c r="V90" s="57"/>
      <c r="W90" s="5"/>
      <c r="X90" s="5"/>
      <c r="Y90" s="6"/>
    </row>
    <row r="91" spans="1:25" ht="13" x14ac:dyDescent="0.15">
      <c r="A91" s="56"/>
      <c r="B91" s="59">
        <f t="shared" ref="B91:E91" si="156">B$2*B90</f>
        <v>0</v>
      </c>
      <c r="C91" s="59">
        <f t="shared" si="156"/>
        <v>0</v>
      </c>
      <c r="D91" s="59">
        <f t="shared" si="156"/>
        <v>0</v>
      </c>
      <c r="E91" s="59">
        <f t="shared" si="156"/>
        <v>0</v>
      </c>
      <c r="F91" s="59"/>
      <c r="G91" s="59">
        <f t="shared" ref="G91:H91" si="157">G$2*G90</f>
        <v>2392.5</v>
      </c>
      <c r="H91" s="54">
        <f t="shared" si="157"/>
        <v>533.40000000000009</v>
      </c>
      <c r="I91" s="54"/>
      <c r="J91" s="54">
        <f t="shared" ref="J91:R91" si="158">J$2*J90</f>
        <v>0</v>
      </c>
      <c r="K91" s="54">
        <f t="shared" si="158"/>
        <v>0</v>
      </c>
      <c r="L91" s="54">
        <f t="shared" si="158"/>
        <v>0</v>
      </c>
      <c r="M91" s="59">
        <f t="shared" si="158"/>
        <v>0</v>
      </c>
      <c r="N91" s="59">
        <f t="shared" si="158"/>
        <v>1120</v>
      </c>
      <c r="O91" s="59">
        <f t="shared" si="158"/>
        <v>0</v>
      </c>
      <c r="P91" s="59">
        <f t="shared" si="158"/>
        <v>0</v>
      </c>
      <c r="Q91" s="59">
        <f t="shared" si="158"/>
        <v>0</v>
      </c>
      <c r="R91" s="59">
        <f t="shared" si="158"/>
        <v>0</v>
      </c>
      <c r="S91" s="60">
        <f>SUM(B91:R91)</f>
        <v>4045.9</v>
      </c>
      <c r="T91" s="61">
        <f>S91-S88</f>
        <v>645.90000000000009</v>
      </c>
      <c r="U91" s="62">
        <f>U89</f>
        <v>133.35000000000002</v>
      </c>
      <c r="V91" s="46">
        <f>-T91/U91</f>
        <v>-4.843644544431946</v>
      </c>
      <c r="W91" s="5"/>
      <c r="X91" s="5"/>
      <c r="Y91" s="6"/>
    </row>
    <row r="92" spans="1:25" ht="13" x14ac:dyDescent="0.15">
      <c r="A92" s="29" t="s">
        <v>213</v>
      </c>
      <c r="B92" s="31">
        <f t="shared" ref="B92:E92" si="159">B91-B89</f>
        <v>0</v>
      </c>
      <c r="C92" s="31">
        <f t="shared" si="159"/>
        <v>0</v>
      </c>
      <c r="D92" s="31">
        <f t="shared" si="159"/>
        <v>0</v>
      </c>
      <c r="E92" s="31">
        <f t="shared" si="159"/>
        <v>0</v>
      </c>
      <c r="F92" s="31"/>
      <c r="G92" s="31">
        <f t="shared" ref="G92:H92" si="160">G91-G89</f>
        <v>652.5</v>
      </c>
      <c r="H92" s="30">
        <f t="shared" si="160"/>
        <v>0</v>
      </c>
      <c r="I92" s="30"/>
      <c r="J92" s="30">
        <f t="shared" ref="J92:S92" si="161">J91-J89</f>
        <v>0</v>
      </c>
      <c r="K92" s="30">
        <f t="shared" si="161"/>
        <v>0</v>
      </c>
      <c r="L92" s="30">
        <f t="shared" si="161"/>
        <v>0</v>
      </c>
      <c r="M92" s="31">
        <f t="shared" si="161"/>
        <v>0</v>
      </c>
      <c r="N92" s="31">
        <f t="shared" si="161"/>
        <v>280</v>
      </c>
      <c r="O92" s="31">
        <f t="shared" si="161"/>
        <v>0</v>
      </c>
      <c r="P92" s="31">
        <f t="shared" si="161"/>
        <v>0</v>
      </c>
      <c r="Q92" s="31">
        <f t="shared" si="161"/>
        <v>0</v>
      </c>
      <c r="R92" s="31">
        <f t="shared" si="161"/>
        <v>0</v>
      </c>
      <c r="S92" s="63">
        <f t="shared" si="161"/>
        <v>932.5</v>
      </c>
      <c r="T92" s="64"/>
      <c r="U92" s="29"/>
      <c r="V92" s="65"/>
      <c r="W92" s="5"/>
      <c r="X92" s="5"/>
      <c r="Y92" s="6"/>
    </row>
    <row r="93" spans="1:25" ht="13" x14ac:dyDescent="0.15">
      <c r="A93" s="16" t="s">
        <v>74</v>
      </c>
      <c r="B93" s="15"/>
      <c r="C93" s="15"/>
      <c r="D93" s="15"/>
      <c r="E93" s="15"/>
      <c r="F93" s="15"/>
      <c r="G93" s="16">
        <v>80</v>
      </c>
      <c r="H93" s="16">
        <v>10</v>
      </c>
      <c r="I93" s="16"/>
      <c r="J93" s="15"/>
      <c r="K93" s="15"/>
      <c r="L93" s="15"/>
      <c r="M93" s="15"/>
      <c r="N93" s="16">
        <v>600</v>
      </c>
      <c r="O93" s="15"/>
      <c r="P93" s="15"/>
      <c r="Q93" s="15"/>
      <c r="R93" s="15"/>
      <c r="S93" s="16">
        <v>3400</v>
      </c>
      <c r="T93" s="28">
        <f>S97/S93</f>
        <v>0.24951470588235306</v>
      </c>
      <c r="U93" s="16" t="s">
        <v>75</v>
      </c>
      <c r="V93" s="46" t="s">
        <v>232</v>
      </c>
      <c r="W93" s="36"/>
      <c r="X93" s="3"/>
      <c r="Y93" s="6"/>
    </row>
    <row r="94" spans="1:25" ht="13" x14ac:dyDescent="0.15">
      <c r="A94" s="56"/>
      <c r="B94" s="59">
        <f t="shared" ref="B94:E94" si="162">B$2*B93</f>
        <v>0</v>
      </c>
      <c r="C94" s="59">
        <f t="shared" si="162"/>
        <v>0</v>
      </c>
      <c r="D94" s="59">
        <f t="shared" si="162"/>
        <v>0</v>
      </c>
      <c r="E94" s="59">
        <f t="shared" si="162"/>
        <v>0</v>
      </c>
      <c r="F94" s="21"/>
      <c r="G94" s="54">
        <f t="shared" ref="G94:H94" si="163">G$2*G93</f>
        <v>1740</v>
      </c>
      <c r="H94" s="54">
        <f t="shared" si="163"/>
        <v>266.70000000000005</v>
      </c>
      <c r="I94" s="21"/>
      <c r="J94" s="59">
        <f t="shared" ref="J94:R94" si="164">J$2*J93</f>
        <v>0</v>
      </c>
      <c r="K94" s="59">
        <f t="shared" si="164"/>
        <v>0</v>
      </c>
      <c r="L94" s="59">
        <f t="shared" si="164"/>
        <v>0</v>
      </c>
      <c r="M94" s="59">
        <f t="shared" si="164"/>
        <v>0</v>
      </c>
      <c r="N94" s="54">
        <f t="shared" si="164"/>
        <v>840</v>
      </c>
      <c r="O94" s="59">
        <f t="shared" si="164"/>
        <v>0</v>
      </c>
      <c r="P94" s="59">
        <f t="shared" si="164"/>
        <v>0</v>
      </c>
      <c r="Q94" s="59">
        <f t="shared" si="164"/>
        <v>0</v>
      </c>
      <c r="R94" s="59">
        <f t="shared" si="164"/>
        <v>0</v>
      </c>
      <c r="S94" s="60">
        <f>SUM(B94:R94)</f>
        <v>2846.7</v>
      </c>
      <c r="T94" s="69">
        <f>S94-S93</f>
        <v>-553.30000000000018</v>
      </c>
      <c r="U94" s="70"/>
      <c r="V94" s="71"/>
      <c r="W94" s="3"/>
      <c r="X94" s="5"/>
      <c r="Y94" s="38"/>
    </row>
    <row r="95" spans="1:25" ht="13" x14ac:dyDescent="0.15">
      <c r="A95" s="19" t="s">
        <v>233</v>
      </c>
      <c r="B95" s="54"/>
      <c r="C95" s="21"/>
      <c r="D95" s="21"/>
      <c r="E95" s="21"/>
      <c r="F95" s="21"/>
      <c r="G95" s="20">
        <v>100</v>
      </c>
      <c r="H95" s="53">
        <v>15</v>
      </c>
      <c r="I95" s="21"/>
      <c r="J95" s="54"/>
      <c r="K95" s="21"/>
      <c r="L95" s="21"/>
      <c r="M95" s="54"/>
      <c r="N95" s="20">
        <v>800</v>
      </c>
      <c r="O95" s="21"/>
      <c r="P95" s="21"/>
      <c r="Q95" s="21"/>
      <c r="R95" s="21"/>
      <c r="S95" s="60">
        <v>3400</v>
      </c>
      <c r="T95" s="72">
        <f>S96/S95</f>
        <v>1.0867794117647058</v>
      </c>
      <c r="U95" s="73"/>
      <c r="V95" s="23"/>
      <c r="W95" s="3"/>
      <c r="X95" s="5"/>
      <c r="Y95" s="38"/>
    </row>
    <row r="96" spans="1:25" ht="13" x14ac:dyDescent="0.15">
      <c r="A96" s="56"/>
      <c r="B96" s="54">
        <f t="shared" ref="B96:E96" si="165">B$2*B95</f>
        <v>0</v>
      </c>
      <c r="C96" s="59">
        <f t="shared" si="165"/>
        <v>0</v>
      </c>
      <c r="D96" s="59">
        <f t="shared" si="165"/>
        <v>0</v>
      </c>
      <c r="E96" s="59">
        <f t="shared" si="165"/>
        <v>0</v>
      </c>
      <c r="F96" s="21"/>
      <c r="G96" s="59">
        <f t="shared" ref="G96:H96" si="166">G$2*G95</f>
        <v>2175</v>
      </c>
      <c r="H96" s="54">
        <f t="shared" si="166"/>
        <v>400.05</v>
      </c>
      <c r="I96" s="21"/>
      <c r="J96" s="54">
        <f t="shared" ref="J96:R96" si="167">J$2*J95</f>
        <v>0</v>
      </c>
      <c r="K96" s="59">
        <f t="shared" si="167"/>
        <v>0</v>
      </c>
      <c r="L96" s="59">
        <f t="shared" si="167"/>
        <v>0</v>
      </c>
      <c r="M96" s="54">
        <f t="shared" si="167"/>
        <v>0</v>
      </c>
      <c r="N96" s="59">
        <f t="shared" si="167"/>
        <v>1120</v>
      </c>
      <c r="O96" s="59">
        <f t="shared" si="167"/>
        <v>0</v>
      </c>
      <c r="P96" s="59">
        <f t="shared" si="167"/>
        <v>0</v>
      </c>
      <c r="Q96" s="59">
        <f t="shared" si="167"/>
        <v>0</v>
      </c>
      <c r="R96" s="59">
        <f t="shared" si="167"/>
        <v>0</v>
      </c>
      <c r="S96" s="60">
        <f>SUM(B96:R96)</f>
        <v>3695.05</v>
      </c>
      <c r="T96" s="74">
        <f>S96-S93</f>
        <v>295.05000000000018</v>
      </c>
      <c r="U96" s="70"/>
      <c r="V96" s="71"/>
      <c r="W96" s="3"/>
      <c r="X96" s="5"/>
      <c r="Y96" s="38"/>
    </row>
    <row r="97" spans="1:25" ht="13" x14ac:dyDescent="0.15">
      <c r="A97" s="29" t="s">
        <v>213</v>
      </c>
      <c r="B97" s="30">
        <f t="shared" ref="B97:E97" si="168">B96-B94</f>
        <v>0</v>
      </c>
      <c r="C97" s="31">
        <f t="shared" si="168"/>
        <v>0</v>
      </c>
      <c r="D97" s="31">
        <f t="shared" si="168"/>
        <v>0</v>
      </c>
      <c r="E97" s="31">
        <f t="shared" si="168"/>
        <v>0</v>
      </c>
      <c r="F97" s="34"/>
      <c r="G97" s="30">
        <f t="shared" ref="G97:H97" si="169">G96-G94</f>
        <v>435</v>
      </c>
      <c r="H97" s="31">
        <f t="shared" si="169"/>
        <v>133.34999999999997</v>
      </c>
      <c r="I97" s="34"/>
      <c r="J97" s="30">
        <f t="shared" ref="J97:S97" si="170">J96-J94</f>
        <v>0</v>
      </c>
      <c r="K97" s="31">
        <f t="shared" si="170"/>
        <v>0</v>
      </c>
      <c r="L97" s="31">
        <f t="shared" si="170"/>
        <v>0</v>
      </c>
      <c r="M97" s="30">
        <f t="shared" si="170"/>
        <v>0</v>
      </c>
      <c r="N97" s="30">
        <f t="shared" si="170"/>
        <v>280</v>
      </c>
      <c r="O97" s="31">
        <f t="shared" si="170"/>
        <v>0</v>
      </c>
      <c r="P97" s="31">
        <f t="shared" si="170"/>
        <v>0</v>
      </c>
      <c r="Q97" s="31">
        <f t="shared" si="170"/>
        <v>0</v>
      </c>
      <c r="R97" s="31">
        <f t="shared" si="170"/>
        <v>0</v>
      </c>
      <c r="S97" s="63">
        <f t="shared" si="170"/>
        <v>848.35000000000036</v>
      </c>
      <c r="T97" s="34"/>
      <c r="U97" s="44"/>
      <c r="V97" s="75"/>
      <c r="W97" s="3"/>
      <c r="X97" s="5">
        <f>128</f>
        <v>128</v>
      </c>
      <c r="Y97" s="38">
        <f>-W97/X97</f>
        <v>0</v>
      </c>
    </row>
    <row r="98" spans="1:25" ht="13" x14ac:dyDescent="0.15">
      <c r="A98" s="16" t="s">
        <v>76</v>
      </c>
      <c r="B98" s="15"/>
      <c r="C98" s="15"/>
      <c r="D98" s="15"/>
      <c r="E98" s="15"/>
      <c r="F98" s="15"/>
      <c r="G98" s="16">
        <v>80</v>
      </c>
      <c r="H98" s="16">
        <v>10</v>
      </c>
      <c r="I98" s="16"/>
      <c r="J98" s="16">
        <v>200</v>
      </c>
      <c r="K98" s="15"/>
      <c r="L98" s="15"/>
      <c r="M98" s="15"/>
      <c r="N98" s="16">
        <v>600</v>
      </c>
      <c r="O98" s="15"/>
      <c r="P98" s="15"/>
      <c r="Q98" s="15"/>
      <c r="R98" s="15"/>
      <c r="S98" s="16">
        <v>3400</v>
      </c>
      <c r="T98" s="28">
        <f>S102/S98</f>
        <v>0.32804411764705893</v>
      </c>
      <c r="U98" s="16" t="s">
        <v>77</v>
      </c>
      <c r="V98" s="50"/>
      <c r="W98" s="5"/>
      <c r="X98" s="5"/>
      <c r="Y98" s="6"/>
    </row>
    <row r="99" spans="1:25" ht="13" x14ac:dyDescent="0.15">
      <c r="A99" s="56"/>
      <c r="B99" s="59">
        <f t="shared" ref="B99:E99" si="171">B$2*B98</f>
        <v>0</v>
      </c>
      <c r="C99" s="59">
        <f t="shared" si="171"/>
        <v>0</v>
      </c>
      <c r="D99" s="59">
        <f t="shared" si="171"/>
        <v>0</v>
      </c>
      <c r="E99" s="59">
        <f t="shared" si="171"/>
        <v>0</v>
      </c>
      <c r="F99" s="21"/>
      <c r="G99" s="54">
        <f t="shared" ref="G99:H99" si="172">G$2*G98</f>
        <v>1740</v>
      </c>
      <c r="H99" s="54">
        <f t="shared" si="172"/>
        <v>266.70000000000005</v>
      </c>
      <c r="I99" s="21"/>
      <c r="J99" s="59">
        <f t="shared" ref="J99:R99" si="173">J$2*J98</f>
        <v>534</v>
      </c>
      <c r="K99" s="59">
        <f t="shared" si="173"/>
        <v>0</v>
      </c>
      <c r="L99" s="59">
        <f t="shared" si="173"/>
        <v>0</v>
      </c>
      <c r="M99" s="59">
        <f t="shared" si="173"/>
        <v>0</v>
      </c>
      <c r="N99" s="54">
        <f t="shared" si="173"/>
        <v>840</v>
      </c>
      <c r="O99" s="59">
        <f t="shared" si="173"/>
        <v>0</v>
      </c>
      <c r="P99" s="59">
        <f t="shared" si="173"/>
        <v>0</v>
      </c>
      <c r="Q99" s="59">
        <f t="shared" si="173"/>
        <v>0</v>
      </c>
      <c r="R99" s="59">
        <f t="shared" si="173"/>
        <v>0</v>
      </c>
      <c r="S99" s="60">
        <f>SUM(B99:R99)</f>
        <v>3380.7</v>
      </c>
      <c r="T99" s="69">
        <f>S99-S98</f>
        <v>-19.300000000000182</v>
      </c>
      <c r="U99" s="60">
        <f>15*G2</f>
        <v>326.25</v>
      </c>
      <c r="V99" s="71">
        <f>-T99/U99</f>
        <v>5.9157088122605922E-2</v>
      </c>
      <c r="W99" s="5"/>
      <c r="X99" s="5"/>
      <c r="Y99" s="6"/>
    </row>
    <row r="100" spans="1:25" ht="13" x14ac:dyDescent="0.15">
      <c r="A100" s="19" t="s">
        <v>234</v>
      </c>
      <c r="B100" s="54"/>
      <c r="C100" s="21"/>
      <c r="D100" s="21"/>
      <c r="E100" s="21"/>
      <c r="F100" s="21"/>
      <c r="G100" s="20">
        <v>100</v>
      </c>
      <c r="H100" s="53">
        <v>15</v>
      </c>
      <c r="I100" s="21"/>
      <c r="J100" s="53">
        <v>300</v>
      </c>
      <c r="K100" s="21"/>
      <c r="L100" s="21"/>
      <c r="M100" s="54"/>
      <c r="N100" s="20">
        <v>800</v>
      </c>
      <c r="O100" s="21"/>
      <c r="P100" s="21"/>
      <c r="Q100" s="21"/>
      <c r="R100" s="21"/>
      <c r="S100" s="60">
        <v>3400</v>
      </c>
      <c r="T100" s="72">
        <f>S101/S100</f>
        <v>1.3223676470588235</v>
      </c>
      <c r="U100" s="21"/>
      <c r="V100" s="23"/>
      <c r="W100" s="5"/>
      <c r="X100" s="5"/>
      <c r="Y100" s="6"/>
    </row>
    <row r="101" spans="1:25" ht="13" x14ac:dyDescent="0.15">
      <c r="A101" s="56"/>
      <c r="B101" s="54">
        <f t="shared" ref="B101:E101" si="174">B$2*B100</f>
        <v>0</v>
      </c>
      <c r="C101" s="59">
        <f t="shared" si="174"/>
        <v>0</v>
      </c>
      <c r="D101" s="59">
        <f t="shared" si="174"/>
        <v>0</v>
      </c>
      <c r="E101" s="59">
        <f t="shared" si="174"/>
        <v>0</v>
      </c>
      <c r="F101" s="21"/>
      <c r="G101" s="59">
        <f t="shared" ref="G101:H101" si="175">G$2*G100</f>
        <v>2175</v>
      </c>
      <c r="H101" s="54">
        <f t="shared" si="175"/>
        <v>400.05</v>
      </c>
      <c r="I101" s="21"/>
      <c r="J101" s="54">
        <f t="shared" ref="J101:R101" si="176">J$2*J100</f>
        <v>801</v>
      </c>
      <c r="K101" s="59">
        <f t="shared" si="176"/>
        <v>0</v>
      </c>
      <c r="L101" s="59">
        <f t="shared" si="176"/>
        <v>0</v>
      </c>
      <c r="M101" s="54">
        <f t="shared" si="176"/>
        <v>0</v>
      </c>
      <c r="N101" s="59">
        <f t="shared" si="176"/>
        <v>1120</v>
      </c>
      <c r="O101" s="59">
        <f t="shared" si="176"/>
        <v>0</v>
      </c>
      <c r="P101" s="59">
        <f t="shared" si="176"/>
        <v>0</v>
      </c>
      <c r="Q101" s="59">
        <f t="shared" si="176"/>
        <v>0</v>
      </c>
      <c r="R101" s="59">
        <f t="shared" si="176"/>
        <v>0</v>
      </c>
      <c r="S101" s="60">
        <f>SUM(B101:R101)</f>
        <v>4496.05</v>
      </c>
      <c r="T101" s="74">
        <f>S101-S98</f>
        <v>1096.0500000000002</v>
      </c>
      <c r="U101" s="60">
        <f>U99</f>
        <v>326.25</v>
      </c>
      <c r="V101" s="76">
        <f>-T101/U101</f>
        <v>-3.3595402298850581</v>
      </c>
      <c r="W101" s="5"/>
      <c r="X101" s="5"/>
      <c r="Y101" s="6"/>
    </row>
    <row r="102" spans="1:25" ht="13" x14ac:dyDescent="0.15">
      <c r="A102" s="29" t="s">
        <v>213</v>
      </c>
      <c r="B102" s="30">
        <f t="shared" ref="B102:E102" si="177">B101-B99</f>
        <v>0</v>
      </c>
      <c r="C102" s="31">
        <f t="shared" si="177"/>
        <v>0</v>
      </c>
      <c r="D102" s="31">
        <f t="shared" si="177"/>
        <v>0</v>
      </c>
      <c r="E102" s="31">
        <f t="shared" si="177"/>
        <v>0</v>
      </c>
      <c r="F102" s="34"/>
      <c r="G102" s="30">
        <f t="shared" ref="G102:H102" si="178">G101-G99</f>
        <v>435</v>
      </c>
      <c r="H102" s="31">
        <f t="shared" si="178"/>
        <v>133.34999999999997</v>
      </c>
      <c r="I102" s="34"/>
      <c r="J102" s="30">
        <f t="shared" ref="J102:S102" si="179">J101-J99</f>
        <v>267</v>
      </c>
      <c r="K102" s="31">
        <f t="shared" si="179"/>
        <v>0</v>
      </c>
      <c r="L102" s="31">
        <f t="shared" si="179"/>
        <v>0</v>
      </c>
      <c r="M102" s="30">
        <f t="shared" si="179"/>
        <v>0</v>
      </c>
      <c r="N102" s="30">
        <f t="shared" si="179"/>
        <v>280</v>
      </c>
      <c r="O102" s="31">
        <f t="shared" si="179"/>
        <v>0</v>
      </c>
      <c r="P102" s="31">
        <f t="shared" si="179"/>
        <v>0</v>
      </c>
      <c r="Q102" s="31">
        <f t="shared" si="179"/>
        <v>0</v>
      </c>
      <c r="R102" s="31">
        <f t="shared" si="179"/>
        <v>0</v>
      </c>
      <c r="S102" s="63">
        <f t="shared" si="179"/>
        <v>1115.3500000000004</v>
      </c>
      <c r="T102" s="34"/>
      <c r="U102" s="34"/>
      <c r="V102" s="75"/>
      <c r="W102" s="5"/>
      <c r="X102" s="5"/>
      <c r="Y102" s="6"/>
    </row>
    <row r="103" spans="1:25" ht="13" x14ac:dyDescent="0.15">
      <c r="A103" s="16" t="s">
        <v>78</v>
      </c>
      <c r="B103" s="16">
        <v>55</v>
      </c>
      <c r="C103" s="16">
        <v>20</v>
      </c>
      <c r="D103" s="16">
        <v>20</v>
      </c>
      <c r="E103" s="15"/>
      <c r="F103" s="15"/>
      <c r="G103" s="15"/>
      <c r="H103" s="15"/>
      <c r="I103" s="15"/>
      <c r="J103" s="15"/>
      <c r="K103" s="15"/>
      <c r="L103" s="15"/>
      <c r="M103" s="15"/>
      <c r="N103" s="15"/>
      <c r="O103" s="15"/>
      <c r="P103" s="15"/>
      <c r="Q103" s="15"/>
      <c r="R103" s="15"/>
      <c r="S103" s="16">
        <v>3400</v>
      </c>
      <c r="T103" s="28">
        <f>S107/S103</f>
        <v>0.31617647058823528</v>
      </c>
      <c r="U103" s="16" t="s">
        <v>66</v>
      </c>
      <c r="V103" s="50"/>
      <c r="W103" s="5"/>
      <c r="X103" s="5"/>
      <c r="Y103" s="6"/>
    </row>
    <row r="104" spans="1:25" ht="13" x14ac:dyDescent="0.15">
      <c r="A104" s="56"/>
      <c r="B104" s="59">
        <f t="shared" ref="B104:E104" si="180">B$2*B103</f>
        <v>1925</v>
      </c>
      <c r="C104" s="59">
        <f t="shared" si="180"/>
        <v>500</v>
      </c>
      <c r="D104" s="59">
        <f t="shared" si="180"/>
        <v>800</v>
      </c>
      <c r="E104" s="59">
        <f t="shared" si="180"/>
        <v>0</v>
      </c>
      <c r="F104" s="21"/>
      <c r="G104" s="54">
        <f t="shared" ref="G104:H104" si="181">G$2*G103</f>
        <v>0</v>
      </c>
      <c r="H104" s="54">
        <f t="shared" si="181"/>
        <v>0</v>
      </c>
      <c r="I104" s="21"/>
      <c r="J104" s="59">
        <f t="shared" ref="J104:R104" si="182">J$2*J103</f>
        <v>0</v>
      </c>
      <c r="K104" s="59">
        <f t="shared" si="182"/>
        <v>0</v>
      </c>
      <c r="L104" s="59">
        <f t="shared" si="182"/>
        <v>0</v>
      </c>
      <c r="M104" s="59">
        <f t="shared" si="182"/>
        <v>0</v>
      </c>
      <c r="N104" s="54">
        <f t="shared" si="182"/>
        <v>0</v>
      </c>
      <c r="O104" s="59">
        <f t="shared" si="182"/>
        <v>0</v>
      </c>
      <c r="P104" s="59">
        <f t="shared" si="182"/>
        <v>0</v>
      </c>
      <c r="Q104" s="59">
        <f t="shared" si="182"/>
        <v>0</v>
      </c>
      <c r="R104" s="59">
        <f t="shared" si="182"/>
        <v>0</v>
      </c>
      <c r="S104" s="60">
        <f>SUM(B104:R104)</f>
        <v>3225</v>
      </c>
      <c r="T104" s="69">
        <f>S104-S103</f>
        <v>-175</v>
      </c>
      <c r="U104" s="60">
        <f>3*R2</f>
        <v>240</v>
      </c>
      <c r="V104" s="71">
        <f>-T104/U104</f>
        <v>0.72916666666666663</v>
      </c>
      <c r="W104" s="5"/>
      <c r="X104" s="5"/>
      <c r="Y104" s="6"/>
    </row>
    <row r="105" spans="1:25" ht="13" x14ac:dyDescent="0.15">
      <c r="A105" s="19" t="s">
        <v>235</v>
      </c>
      <c r="B105" s="53">
        <v>75</v>
      </c>
      <c r="C105" s="20">
        <v>35</v>
      </c>
      <c r="D105" s="20">
        <v>20</v>
      </c>
      <c r="E105" s="21"/>
      <c r="F105" s="21"/>
      <c r="G105" s="21"/>
      <c r="H105" s="54"/>
      <c r="I105" s="21"/>
      <c r="J105" s="54"/>
      <c r="K105" s="21"/>
      <c r="L105" s="21"/>
      <c r="M105" s="54"/>
      <c r="N105" s="21"/>
      <c r="O105" s="21"/>
      <c r="P105" s="21"/>
      <c r="Q105" s="21"/>
      <c r="R105" s="21"/>
      <c r="S105" s="60">
        <v>3400</v>
      </c>
      <c r="T105" s="72">
        <f>S106/S105</f>
        <v>1.2647058823529411</v>
      </c>
      <c r="U105" s="21"/>
      <c r="V105" s="23"/>
      <c r="W105" s="5"/>
      <c r="X105" s="5"/>
      <c r="Y105" s="6"/>
    </row>
    <row r="106" spans="1:25" ht="13" x14ac:dyDescent="0.15">
      <c r="A106" s="56"/>
      <c r="B106" s="54">
        <f t="shared" ref="B106:E106" si="183">B$2*B105</f>
        <v>2625</v>
      </c>
      <c r="C106" s="59">
        <f t="shared" si="183"/>
        <v>875</v>
      </c>
      <c r="D106" s="59">
        <f t="shared" si="183"/>
        <v>800</v>
      </c>
      <c r="E106" s="59">
        <f t="shared" si="183"/>
        <v>0</v>
      </c>
      <c r="F106" s="21"/>
      <c r="G106" s="59">
        <f t="shared" ref="G106:H106" si="184">G$2*G105</f>
        <v>0</v>
      </c>
      <c r="H106" s="54">
        <f t="shared" si="184"/>
        <v>0</v>
      </c>
      <c r="I106" s="21"/>
      <c r="J106" s="54">
        <f t="shared" ref="J106:R106" si="185">J$2*J105</f>
        <v>0</v>
      </c>
      <c r="K106" s="59">
        <f t="shared" si="185"/>
        <v>0</v>
      </c>
      <c r="L106" s="59">
        <f t="shared" si="185"/>
        <v>0</v>
      </c>
      <c r="M106" s="54">
        <f t="shared" si="185"/>
        <v>0</v>
      </c>
      <c r="N106" s="59">
        <f t="shared" si="185"/>
        <v>0</v>
      </c>
      <c r="O106" s="59">
        <f t="shared" si="185"/>
        <v>0</v>
      </c>
      <c r="P106" s="59">
        <f t="shared" si="185"/>
        <v>0</v>
      </c>
      <c r="Q106" s="59">
        <f t="shared" si="185"/>
        <v>0</v>
      </c>
      <c r="R106" s="59">
        <f t="shared" si="185"/>
        <v>0</v>
      </c>
      <c r="S106" s="60">
        <f>SUM(B106:R106)</f>
        <v>4300</v>
      </c>
      <c r="T106" s="74">
        <f>S106-S103</f>
        <v>900</v>
      </c>
      <c r="U106" s="60">
        <f>U104</f>
        <v>240</v>
      </c>
      <c r="V106" s="76">
        <f>-T106/U106</f>
        <v>-3.75</v>
      </c>
      <c r="W106" s="5"/>
      <c r="X106" s="5"/>
      <c r="Y106" s="6"/>
    </row>
    <row r="107" spans="1:25" ht="13" x14ac:dyDescent="0.15">
      <c r="A107" s="29" t="s">
        <v>213</v>
      </c>
      <c r="B107" s="30">
        <f t="shared" ref="B107:E107" si="186">B106-B104</f>
        <v>700</v>
      </c>
      <c r="C107" s="31">
        <f t="shared" si="186"/>
        <v>375</v>
      </c>
      <c r="D107" s="31">
        <f t="shared" si="186"/>
        <v>0</v>
      </c>
      <c r="E107" s="31">
        <f t="shared" si="186"/>
        <v>0</v>
      </c>
      <c r="F107" s="34"/>
      <c r="G107" s="30">
        <f t="shared" ref="G107:H107" si="187">G106-G104</f>
        <v>0</v>
      </c>
      <c r="H107" s="31">
        <f t="shared" si="187"/>
        <v>0</v>
      </c>
      <c r="I107" s="34"/>
      <c r="J107" s="30">
        <f t="shared" ref="J107:S107" si="188">J106-J104</f>
        <v>0</v>
      </c>
      <c r="K107" s="31">
        <f t="shared" si="188"/>
        <v>0</v>
      </c>
      <c r="L107" s="31">
        <f t="shared" si="188"/>
        <v>0</v>
      </c>
      <c r="M107" s="30">
        <f t="shared" si="188"/>
        <v>0</v>
      </c>
      <c r="N107" s="30">
        <f t="shared" si="188"/>
        <v>0</v>
      </c>
      <c r="O107" s="31">
        <f t="shared" si="188"/>
        <v>0</v>
      </c>
      <c r="P107" s="31">
        <f t="shared" si="188"/>
        <v>0</v>
      </c>
      <c r="Q107" s="31">
        <f t="shared" si="188"/>
        <v>0</v>
      </c>
      <c r="R107" s="31">
        <f t="shared" si="188"/>
        <v>0</v>
      </c>
      <c r="S107" s="63">
        <f t="shared" si="188"/>
        <v>1075</v>
      </c>
      <c r="T107" s="34"/>
      <c r="U107" s="34"/>
      <c r="V107" s="75"/>
      <c r="W107" s="5"/>
      <c r="X107" s="5"/>
      <c r="Y107" s="6"/>
    </row>
    <row r="108" spans="1:25" ht="13" x14ac:dyDescent="0.15">
      <c r="A108" s="16" t="s">
        <v>79</v>
      </c>
      <c r="B108" s="16">
        <v>60</v>
      </c>
      <c r="C108" s="16">
        <v>25</v>
      </c>
      <c r="D108" s="16">
        <v>20</v>
      </c>
      <c r="E108" s="15"/>
      <c r="F108" s="15"/>
      <c r="G108" s="15"/>
      <c r="H108" s="15"/>
      <c r="I108" s="15"/>
      <c r="J108" s="15"/>
      <c r="K108" s="15"/>
      <c r="L108" s="15"/>
      <c r="M108" s="15"/>
      <c r="N108" s="15"/>
      <c r="O108" s="15"/>
      <c r="P108" s="15"/>
      <c r="Q108" s="15"/>
      <c r="R108" s="15"/>
      <c r="S108" s="16">
        <v>3400</v>
      </c>
      <c r="T108" s="28">
        <f>S112/S108</f>
        <v>0.31617647058823528</v>
      </c>
      <c r="U108" s="16" t="s">
        <v>70</v>
      </c>
      <c r="V108" s="50"/>
      <c r="W108" s="5"/>
      <c r="X108" s="5"/>
      <c r="Y108" s="6"/>
    </row>
    <row r="109" spans="1:25" ht="13" x14ac:dyDescent="0.15">
      <c r="A109" s="56"/>
      <c r="B109" s="59">
        <f t="shared" ref="B109:E109" si="189">B$2*B108</f>
        <v>2100</v>
      </c>
      <c r="C109" s="59">
        <f t="shared" si="189"/>
        <v>625</v>
      </c>
      <c r="D109" s="59">
        <f t="shared" si="189"/>
        <v>800</v>
      </c>
      <c r="E109" s="59">
        <f t="shared" si="189"/>
        <v>0</v>
      </c>
      <c r="F109" s="21"/>
      <c r="G109" s="54">
        <f t="shared" ref="G109:H109" si="190">G$2*G108</f>
        <v>0</v>
      </c>
      <c r="H109" s="54">
        <f t="shared" si="190"/>
        <v>0</v>
      </c>
      <c r="I109" s="21"/>
      <c r="J109" s="59">
        <f t="shared" ref="J109:R109" si="191">J$2*J108</f>
        <v>0</v>
      </c>
      <c r="K109" s="59">
        <f t="shared" si="191"/>
        <v>0</v>
      </c>
      <c r="L109" s="59">
        <f t="shared" si="191"/>
        <v>0</v>
      </c>
      <c r="M109" s="59">
        <f t="shared" si="191"/>
        <v>0</v>
      </c>
      <c r="N109" s="54">
        <f t="shared" si="191"/>
        <v>0</v>
      </c>
      <c r="O109" s="59">
        <f t="shared" si="191"/>
        <v>0</v>
      </c>
      <c r="P109" s="59">
        <f t="shared" si="191"/>
        <v>0</v>
      </c>
      <c r="Q109" s="59">
        <f t="shared" si="191"/>
        <v>0</v>
      </c>
      <c r="R109" s="59">
        <f t="shared" si="191"/>
        <v>0</v>
      </c>
      <c r="S109" s="60">
        <f>SUM(B109:R109)</f>
        <v>3525</v>
      </c>
      <c r="T109" s="69">
        <f>S109-S108</f>
        <v>125</v>
      </c>
      <c r="U109" s="60">
        <f>10*C2</f>
        <v>250</v>
      </c>
      <c r="V109" s="71">
        <f>-T109/U109</f>
        <v>-0.5</v>
      </c>
      <c r="W109" s="5"/>
      <c r="X109" s="5"/>
      <c r="Y109" s="6"/>
    </row>
    <row r="110" spans="1:25" ht="13" x14ac:dyDescent="0.15">
      <c r="A110" s="19" t="s">
        <v>236</v>
      </c>
      <c r="B110" s="53">
        <v>80</v>
      </c>
      <c r="C110" s="20">
        <v>40</v>
      </c>
      <c r="D110" s="20">
        <v>20</v>
      </c>
      <c r="E110" s="21"/>
      <c r="F110" s="21"/>
      <c r="G110" s="21"/>
      <c r="H110" s="54"/>
      <c r="I110" s="21"/>
      <c r="J110" s="54"/>
      <c r="K110" s="21"/>
      <c r="L110" s="21"/>
      <c r="M110" s="54"/>
      <c r="N110" s="21"/>
      <c r="O110" s="21"/>
      <c r="P110" s="21"/>
      <c r="Q110" s="21"/>
      <c r="R110" s="21"/>
      <c r="S110" s="60">
        <v>3400</v>
      </c>
      <c r="T110" s="72">
        <f>S111/S110</f>
        <v>1.3529411764705883</v>
      </c>
      <c r="U110" s="21"/>
      <c r="V110" s="23"/>
      <c r="W110" s="5"/>
      <c r="X110" s="5"/>
      <c r="Y110" s="6"/>
    </row>
    <row r="111" spans="1:25" ht="13" x14ac:dyDescent="0.15">
      <c r="A111" s="56"/>
      <c r="B111" s="54">
        <f t="shared" ref="B111:E111" si="192">B$2*B110</f>
        <v>2800</v>
      </c>
      <c r="C111" s="59">
        <f t="shared" si="192"/>
        <v>1000</v>
      </c>
      <c r="D111" s="59">
        <f t="shared" si="192"/>
        <v>800</v>
      </c>
      <c r="E111" s="59">
        <f t="shared" si="192"/>
        <v>0</v>
      </c>
      <c r="F111" s="21"/>
      <c r="G111" s="59">
        <f t="shared" ref="G111:H111" si="193">G$2*G110</f>
        <v>0</v>
      </c>
      <c r="H111" s="54">
        <f t="shared" si="193"/>
        <v>0</v>
      </c>
      <c r="I111" s="21"/>
      <c r="J111" s="54">
        <f t="shared" ref="J111:R111" si="194">J$2*J110</f>
        <v>0</v>
      </c>
      <c r="K111" s="59">
        <f t="shared" si="194"/>
        <v>0</v>
      </c>
      <c r="L111" s="59">
        <f t="shared" si="194"/>
        <v>0</v>
      </c>
      <c r="M111" s="54">
        <f t="shared" si="194"/>
        <v>0</v>
      </c>
      <c r="N111" s="59">
        <f t="shared" si="194"/>
        <v>0</v>
      </c>
      <c r="O111" s="59">
        <f t="shared" si="194"/>
        <v>0</v>
      </c>
      <c r="P111" s="59">
        <f t="shared" si="194"/>
        <v>0</v>
      </c>
      <c r="Q111" s="59">
        <f t="shared" si="194"/>
        <v>0</v>
      </c>
      <c r="R111" s="59">
        <f t="shared" si="194"/>
        <v>0</v>
      </c>
      <c r="S111" s="60">
        <f>SUM(B111:R111)</f>
        <v>4600</v>
      </c>
      <c r="T111" s="74">
        <f>S111-S108</f>
        <v>1200</v>
      </c>
      <c r="U111" s="60">
        <f>U109</f>
        <v>250</v>
      </c>
      <c r="V111" s="76">
        <f>-T111/U111</f>
        <v>-4.8</v>
      </c>
      <c r="W111" s="5"/>
      <c r="X111" s="5"/>
      <c r="Y111" s="6"/>
    </row>
    <row r="112" spans="1:25" ht="13" x14ac:dyDescent="0.15">
      <c r="A112" s="29" t="s">
        <v>213</v>
      </c>
      <c r="B112" s="30">
        <f t="shared" ref="B112:E112" si="195">B111-B109</f>
        <v>700</v>
      </c>
      <c r="C112" s="31">
        <f t="shared" si="195"/>
        <v>375</v>
      </c>
      <c r="D112" s="31">
        <f t="shared" si="195"/>
        <v>0</v>
      </c>
      <c r="E112" s="31">
        <f t="shared" si="195"/>
        <v>0</v>
      </c>
      <c r="F112" s="34"/>
      <c r="G112" s="30">
        <f t="shared" ref="G112:H112" si="196">G111-G109</f>
        <v>0</v>
      </c>
      <c r="H112" s="31">
        <f t="shared" si="196"/>
        <v>0</v>
      </c>
      <c r="I112" s="34"/>
      <c r="J112" s="30">
        <f t="shared" ref="J112:S112" si="197">J111-J109</f>
        <v>0</v>
      </c>
      <c r="K112" s="31">
        <f t="shared" si="197"/>
        <v>0</v>
      </c>
      <c r="L112" s="31">
        <f t="shared" si="197"/>
        <v>0</v>
      </c>
      <c r="M112" s="30">
        <f t="shared" si="197"/>
        <v>0</v>
      </c>
      <c r="N112" s="30">
        <f t="shared" si="197"/>
        <v>0</v>
      </c>
      <c r="O112" s="31">
        <f t="shared" si="197"/>
        <v>0</v>
      </c>
      <c r="P112" s="31">
        <f t="shared" si="197"/>
        <v>0</v>
      </c>
      <c r="Q112" s="31">
        <f t="shared" si="197"/>
        <v>0</v>
      </c>
      <c r="R112" s="31">
        <f t="shared" si="197"/>
        <v>0</v>
      </c>
      <c r="S112" s="63">
        <f t="shared" si="197"/>
        <v>1075</v>
      </c>
      <c r="T112" s="34"/>
      <c r="U112" s="34"/>
      <c r="V112" s="75"/>
      <c r="W112" s="5"/>
      <c r="X112" s="5"/>
      <c r="Y112" s="6"/>
    </row>
    <row r="113" spans="1:25" ht="13" x14ac:dyDescent="0.15">
      <c r="A113" s="16" t="s">
        <v>80</v>
      </c>
      <c r="B113" s="16">
        <v>50</v>
      </c>
      <c r="C113" s="16">
        <v>15</v>
      </c>
      <c r="D113" s="16">
        <v>20</v>
      </c>
      <c r="E113" s="15"/>
      <c r="F113" s="15"/>
      <c r="G113" s="15"/>
      <c r="H113" s="15"/>
      <c r="I113" s="15"/>
      <c r="J113" s="15"/>
      <c r="K113" s="15"/>
      <c r="L113" s="15"/>
      <c r="M113" s="15"/>
      <c r="N113" s="15"/>
      <c r="O113" s="15"/>
      <c r="P113" s="16">
        <v>12</v>
      </c>
      <c r="Q113" s="15"/>
      <c r="R113" s="15"/>
      <c r="S113" s="16">
        <v>3400</v>
      </c>
      <c r="T113" s="28">
        <f>S117/S113</f>
        <v>0.2610294117647059</v>
      </c>
      <c r="U113" s="16" t="s">
        <v>81</v>
      </c>
      <c r="V113" s="50"/>
      <c r="W113" s="87" t="s">
        <v>82</v>
      </c>
      <c r="X113" s="88"/>
      <c r="Y113" s="88"/>
    </row>
    <row r="114" spans="1:25" ht="13" x14ac:dyDescent="0.15">
      <c r="A114" s="56"/>
      <c r="B114" s="59">
        <f t="shared" ref="B114:E114" si="198">B$2*B113</f>
        <v>1750</v>
      </c>
      <c r="C114" s="59">
        <f t="shared" si="198"/>
        <v>375</v>
      </c>
      <c r="D114" s="59">
        <f t="shared" si="198"/>
        <v>800</v>
      </c>
      <c r="E114" s="59">
        <f t="shared" si="198"/>
        <v>0</v>
      </c>
      <c r="F114" s="21"/>
      <c r="G114" s="54">
        <f t="shared" ref="G114:H114" si="199">G$2*G113</f>
        <v>0</v>
      </c>
      <c r="H114" s="54">
        <f t="shared" si="199"/>
        <v>0</v>
      </c>
      <c r="I114" s="21"/>
      <c r="J114" s="59">
        <f t="shared" ref="J114:R114" si="200">J$2*J113</f>
        <v>0</v>
      </c>
      <c r="K114" s="59">
        <f t="shared" si="200"/>
        <v>0</v>
      </c>
      <c r="L114" s="59">
        <f t="shared" si="200"/>
        <v>0</v>
      </c>
      <c r="M114" s="59">
        <f t="shared" si="200"/>
        <v>0</v>
      </c>
      <c r="N114" s="54">
        <f t="shared" si="200"/>
        <v>0</v>
      </c>
      <c r="O114" s="59">
        <f t="shared" si="200"/>
        <v>0</v>
      </c>
      <c r="P114" s="59">
        <f t="shared" si="200"/>
        <v>450</v>
      </c>
      <c r="Q114" s="59">
        <f t="shared" si="200"/>
        <v>0</v>
      </c>
      <c r="R114" s="59">
        <f t="shared" si="200"/>
        <v>0</v>
      </c>
      <c r="S114" s="60">
        <f>SUM(B114:R114)</f>
        <v>3375</v>
      </c>
      <c r="T114" s="69">
        <f>S114-S113</f>
        <v>-25</v>
      </c>
      <c r="U114" s="60">
        <f>(5*B2)+(50*J2)</f>
        <v>308.5</v>
      </c>
      <c r="V114" s="71">
        <f>-T114/U114</f>
        <v>8.1037277147487846E-2</v>
      </c>
      <c r="W114" s="90"/>
      <c r="X114" s="88"/>
      <c r="Y114" s="88"/>
    </row>
    <row r="115" spans="1:25" ht="13" x14ac:dyDescent="0.15">
      <c r="A115" s="19" t="s">
        <v>237</v>
      </c>
      <c r="B115" s="53">
        <v>65</v>
      </c>
      <c r="C115" s="20">
        <v>25</v>
      </c>
      <c r="D115" s="20">
        <v>20</v>
      </c>
      <c r="E115" s="21"/>
      <c r="F115" s="21"/>
      <c r="G115" s="21"/>
      <c r="H115" s="54"/>
      <c r="I115" s="21"/>
      <c r="J115" s="54"/>
      <c r="K115" s="21"/>
      <c r="L115" s="21"/>
      <c r="M115" s="54"/>
      <c r="N115" s="21"/>
      <c r="O115" s="21"/>
      <c r="P115" s="20">
        <v>15</v>
      </c>
      <c r="Q115" s="21"/>
      <c r="R115" s="21"/>
      <c r="S115" s="60">
        <v>3400</v>
      </c>
      <c r="T115" s="72">
        <f>S116/S115</f>
        <v>1.2536764705882353</v>
      </c>
      <c r="U115" s="21"/>
      <c r="V115" s="23"/>
      <c r="W115" s="90"/>
      <c r="X115" s="88"/>
      <c r="Y115" s="88"/>
    </row>
    <row r="116" spans="1:25" ht="13" x14ac:dyDescent="0.15">
      <c r="A116" s="56"/>
      <c r="B116" s="54">
        <f t="shared" ref="B116:E116" si="201">B$2*B115</f>
        <v>2275</v>
      </c>
      <c r="C116" s="59">
        <f t="shared" si="201"/>
        <v>625</v>
      </c>
      <c r="D116" s="59">
        <f t="shared" si="201"/>
        <v>800</v>
      </c>
      <c r="E116" s="59">
        <f t="shared" si="201"/>
        <v>0</v>
      </c>
      <c r="F116" s="21"/>
      <c r="G116" s="59">
        <f t="shared" ref="G116:H116" si="202">G$2*G115</f>
        <v>0</v>
      </c>
      <c r="H116" s="54">
        <f t="shared" si="202"/>
        <v>0</v>
      </c>
      <c r="I116" s="21"/>
      <c r="J116" s="54">
        <f t="shared" ref="J116:R116" si="203">J$2*J115</f>
        <v>0</v>
      </c>
      <c r="K116" s="59">
        <f t="shared" si="203"/>
        <v>0</v>
      </c>
      <c r="L116" s="59">
        <f t="shared" si="203"/>
        <v>0</v>
      </c>
      <c r="M116" s="54">
        <f t="shared" si="203"/>
        <v>0</v>
      </c>
      <c r="N116" s="59">
        <f t="shared" si="203"/>
        <v>0</v>
      </c>
      <c r="O116" s="59">
        <f t="shared" si="203"/>
        <v>0</v>
      </c>
      <c r="P116" s="59">
        <f t="shared" si="203"/>
        <v>562.5</v>
      </c>
      <c r="Q116" s="59">
        <f t="shared" si="203"/>
        <v>0</v>
      </c>
      <c r="R116" s="59">
        <f t="shared" si="203"/>
        <v>0</v>
      </c>
      <c r="S116" s="60">
        <f>SUM(B116:R116)</f>
        <v>4262.5</v>
      </c>
      <c r="T116" s="74">
        <f>S116-S113</f>
        <v>862.5</v>
      </c>
      <c r="U116" s="60">
        <f>U114</f>
        <v>308.5</v>
      </c>
      <c r="V116" s="76">
        <f>-T116/U116</f>
        <v>-2.7957860615883305</v>
      </c>
      <c r="W116" s="90"/>
      <c r="X116" s="88"/>
      <c r="Y116" s="88"/>
    </row>
    <row r="117" spans="1:25" ht="13" x14ac:dyDescent="0.15">
      <c r="A117" s="29" t="s">
        <v>213</v>
      </c>
      <c r="B117" s="30">
        <f t="shared" ref="B117:E117" si="204">B116-B114</f>
        <v>525</v>
      </c>
      <c r="C117" s="31">
        <f t="shared" si="204"/>
        <v>250</v>
      </c>
      <c r="D117" s="31">
        <f t="shared" si="204"/>
        <v>0</v>
      </c>
      <c r="E117" s="31">
        <f t="shared" si="204"/>
        <v>0</v>
      </c>
      <c r="F117" s="34"/>
      <c r="G117" s="30">
        <f t="shared" ref="G117:H117" si="205">G116-G114</f>
        <v>0</v>
      </c>
      <c r="H117" s="31">
        <f t="shared" si="205"/>
        <v>0</v>
      </c>
      <c r="I117" s="34"/>
      <c r="J117" s="30">
        <f t="shared" ref="J117:S117" si="206">J116-J114</f>
        <v>0</v>
      </c>
      <c r="K117" s="31">
        <f t="shared" si="206"/>
        <v>0</v>
      </c>
      <c r="L117" s="31">
        <f t="shared" si="206"/>
        <v>0</v>
      </c>
      <c r="M117" s="30">
        <f t="shared" si="206"/>
        <v>0</v>
      </c>
      <c r="N117" s="30">
        <f t="shared" si="206"/>
        <v>0</v>
      </c>
      <c r="O117" s="31">
        <f t="shared" si="206"/>
        <v>0</v>
      </c>
      <c r="P117" s="31">
        <f t="shared" si="206"/>
        <v>112.5</v>
      </c>
      <c r="Q117" s="31">
        <f t="shared" si="206"/>
        <v>0</v>
      </c>
      <c r="R117" s="31">
        <f t="shared" si="206"/>
        <v>0</v>
      </c>
      <c r="S117" s="63">
        <f t="shared" si="206"/>
        <v>887.5</v>
      </c>
      <c r="T117" s="34"/>
      <c r="U117" s="34"/>
      <c r="V117" s="75"/>
      <c r="W117" s="90"/>
      <c r="X117" s="88"/>
      <c r="Y117" s="88"/>
    </row>
  </sheetData>
  <mergeCells count="1">
    <mergeCell ref="W113:Y117"/>
  </mergeCells>
  <conditionalFormatting sqref="B3:R117 S7 S12">
    <cfRule type="cellIs" dxfId="8" priority="1" operator="equal">
      <formula>0</formula>
    </cfRule>
  </conditionalFormatting>
  <conditionalFormatting sqref="T3:T6 T8:T117">
    <cfRule type="cellIs" dxfId="7" priority="2" operator="lessThan">
      <formula>-200</formula>
    </cfRule>
  </conditionalFormatting>
  <conditionalFormatting sqref="V3:V6 V8:V62 V64:V67 V69:V72 V74:V77 V79:V82 V84:V87 V89:V97 V99:V102 V104:V107 V109:V112 V114:V117">
    <cfRule type="cellIs" dxfId="6" priority="3" operator="lessThan">
      <formula>1</formula>
    </cfRule>
  </conditionalFormatting>
  <conditionalFormatting sqref="V3:V6 V8:V117">
    <cfRule type="cellIs" dxfId="5" priority="4" operator="greaterThan">
      <formula>4</formula>
    </cfRule>
  </conditionalFormatting>
  <conditionalFormatting sqref="B3:R117 S7 S12">
    <cfRule type="notContainsBlanks" dxfId="4" priority="5">
      <formula>LEN(TRIM(B3))&gt;0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8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21.33203125" customWidth="1"/>
    <col min="19" max="19" width="16.83203125" customWidth="1"/>
    <col min="21" max="21" width="19.5" customWidth="1"/>
    <col min="22" max="22" width="49.6640625" customWidth="1"/>
  </cols>
  <sheetData>
    <row r="1" spans="1:22" ht="15.75" customHeight="1" x14ac:dyDescent="0.15">
      <c r="A1" s="2" t="s">
        <v>9</v>
      </c>
      <c r="B1" s="3" t="s">
        <v>10</v>
      </c>
      <c r="C1" s="3" t="s">
        <v>11</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s="3" t="s">
        <v>162</v>
      </c>
      <c r="T1" s="3" t="s">
        <v>27</v>
      </c>
      <c r="U1" s="3" t="s">
        <v>28</v>
      </c>
      <c r="V1" s="3" t="s">
        <v>31</v>
      </c>
    </row>
    <row r="2" spans="1:22" ht="15.75" customHeight="1" x14ac:dyDescent="0.15">
      <c r="A2" s="2" t="s">
        <v>32</v>
      </c>
      <c r="B2" s="3">
        <v>35</v>
      </c>
      <c r="C2" s="3">
        <v>25</v>
      </c>
      <c r="D2" s="3">
        <v>40</v>
      </c>
      <c r="E2" s="3">
        <v>5</v>
      </c>
      <c r="F2" s="3">
        <v>37.5</v>
      </c>
      <c r="G2" s="3">
        <v>21.75</v>
      </c>
      <c r="H2" s="3">
        <v>26.67</v>
      </c>
      <c r="I2" s="3">
        <v>47.08</v>
      </c>
      <c r="J2" s="3">
        <v>2.67</v>
      </c>
      <c r="K2" s="3">
        <v>20</v>
      </c>
      <c r="L2" s="3">
        <v>18</v>
      </c>
      <c r="M2" s="3">
        <v>3</v>
      </c>
      <c r="N2" s="3">
        <v>1.4</v>
      </c>
      <c r="O2" s="3">
        <v>5</v>
      </c>
      <c r="P2" s="3">
        <v>37.5</v>
      </c>
      <c r="Q2" s="3">
        <v>46.5</v>
      </c>
      <c r="R2" s="3">
        <v>80</v>
      </c>
      <c r="S2" s="3">
        <v>12</v>
      </c>
      <c r="T2" s="3" t="s">
        <v>33</v>
      </c>
      <c r="U2" s="3" t="s">
        <v>34</v>
      </c>
      <c r="V2" s="5"/>
    </row>
    <row r="3" spans="1:22" ht="15.75" customHeight="1" x14ac:dyDescent="0.15">
      <c r="A3" s="7" t="s">
        <v>238</v>
      </c>
      <c r="B3" s="3"/>
      <c r="C3" s="5"/>
      <c r="D3" s="5"/>
      <c r="E3" s="5"/>
      <c r="F3" s="5"/>
      <c r="G3" s="3"/>
      <c r="H3" s="3"/>
      <c r="I3" s="5"/>
      <c r="J3" s="3"/>
      <c r="K3" s="5"/>
      <c r="L3" s="5"/>
      <c r="M3" s="3"/>
      <c r="N3" s="5"/>
      <c r="O3" s="5"/>
      <c r="P3" s="5"/>
      <c r="Q3" s="5"/>
      <c r="R3" s="3"/>
      <c r="S3" s="3"/>
      <c r="T3" s="3">
        <v>650</v>
      </c>
      <c r="U3" s="8">
        <f>T4/T3</f>
        <v>0</v>
      </c>
      <c r="V3" s="3"/>
    </row>
    <row r="4" spans="1:22" ht="15.75" customHeight="1" x14ac:dyDescent="0.15">
      <c r="A4" s="43"/>
      <c r="B4" s="10">
        <f t="shared" ref="B4:S4" si="0">B$2*B3</f>
        <v>0</v>
      </c>
      <c r="C4" s="10">
        <f t="shared" si="0"/>
        <v>0</v>
      </c>
      <c r="D4" s="10">
        <f t="shared" si="0"/>
        <v>0</v>
      </c>
      <c r="E4" s="10">
        <f t="shared" si="0"/>
        <v>0</v>
      </c>
      <c r="F4" s="10">
        <f t="shared" si="0"/>
        <v>0</v>
      </c>
      <c r="G4" s="10">
        <f t="shared" si="0"/>
        <v>0</v>
      </c>
      <c r="H4" s="10">
        <f t="shared" si="0"/>
        <v>0</v>
      </c>
      <c r="I4" s="10">
        <f t="shared" si="0"/>
        <v>0</v>
      </c>
      <c r="J4" s="10">
        <f t="shared" si="0"/>
        <v>0</v>
      </c>
      <c r="K4" s="10">
        <f t="shared" si="0"/>
        <v>0</v>
      </c>
      <c r="L4" s="10">
        <f t="shared" si="0"/>
        <v>0</v>
      </c>
      <c r="M4" s="10">
        <f t="shared" si="0"/>
        <v>0</v>
      </c>
      <c r="N4" s="10">
        <f t="shared" si="0"/>
        <v>0</v>
      </c>
      <c r="O4" s="10">
        <f t="shared" si="0"/>
        <v>0</v>
      </c>
      <c r="P4" s="10">
        <f t="shared" si="0"/>
        <v>0</v>
      </c>
      <c r="Q4" s="10">
        <f t="shared" si="0"/>
        <v>0</v>
      </c>
      <c r="R4" s="10">
        <f t="shared" si="0"/>
        <v>0</v>
      </c>
      <c r="S4" s="10">
        <f t="shared" si="0"/>
        <v>0</v>
      </c>
      <c r="T4" s="10">
        <f>SUM(B4:S4)</f>
        <v>0</v>
      </c>
      <c r="U4" s="10">
        <f>T4-T3</f>
        <v>-650</v>
      </c>
      <c r="V4" s="10"/>
    </row>
    <row r="5" spans="1:22" ht="15.75" customHeight="1" x14ac:dyDescent="0.15">
      <c r="A5" s="25" t="s">
        <v>239</v>
      </c>
      <c r="B5" s="77"/>
      <c r="C5" s="26"/>
      <c r="D5" s="26"/>
      <c r="E5" s="26"/>
      <c r="F5" s="26"/>
      <c r="G5" s="25">
        <v>40</v>
      </c>
      <c r="H5" s="77"/>
      <c r="I5" s="26"/>
      <c r="J5" s="77"/>
      <c r="K5" s="26"/>
      <c r="L5" s="26"/>
      <c r="M5" s="77"/>
      <c r="N5" s="26"/>
      <c r="O5" s="77"/>
      <c r="P5" s="26"/>
      <c r="Q5" s="26"/>
      <c r="R5" s="77"/>
      <c r="S5" s="77"/>
      <c r="T5" s="27">
        <v>850</v>
      </c>
      <c r="U5" s="28">
        <f>T6/T5</f>
        <v>1.0235294117647058</v>
      </c>
      <c r="V5" s="3"/>
    </row>
    <row r="6" spans="1:22" ht="15.75" customHeight="1" x14ac:dyDescent="0.15">
      <c r="A6" s="44"/>
      <c r="B6" s="31">
        <f t="shared" ref="B6:S6" si="1">B$2*B5</f>
        <v>0</v>
      </c>
      <c r="C6" s="31">
        <f t="shared" si="1"/>
        <v>0</v>
      </c>
      <c r="D6" s="31">
        <f t="shared" si="1"/>
        <v>0</v>
      </c>
      <c r="E6" s="31">
        <f t="shared" si="1"/>
        <v>0</v>
      </c>
      <c r="F6" s="31">
        <f t="shared" si="1"/>
        <v>0</v>
      </c>
      <c r="G6" s="31">
        <f t="shared" si="1"/>
        <v>870</v>
      </c>
      <c r="H6" s="31">
        <f t="shared" si="1"/>
        <v>0</v>
      </c>
      <c r="I6" s="31">
        <f t="shared" si="1"/>
        <v>0</v>
      </c>
      <c r="J6" s="31">
        <f t="shared" si="1"/>
        <v>0</v>
      </c>
      <c r="K6" s="31">
        <f t="shared" si="1"/>
        <v>0</v>
      </c>
      <c r="L6" s="31">
        <f t="shared" si="1"/>
        <v>0</v>
      </c>
      <c r="M6" s="31">
        <f t="shared" si="1"/>
        <v>0</v>
      </c>
      <c r="N6" s="31">
        <f t="shared" si="1"/>
        <v>0</v>
      </c>
      <c r="O6" s="31">
        <f t="shared" si="1"/>
        <v>0</v>
      </c>
      <c r="P6" s="31">
        <f t="shared" si="1"/>
        <v>0</v>
      </c>
      <c r="Q6" s="31">
        <f t="shared" si="1"/>
        <v>0</v>
      </c>
      <c r="R6" s="31">
        <f t="shared" si="1"/>
        <v>0</v>
      </c>
      <c r="S6" s="31">
        <f t="shared" si="1"/>
        <v>0</v>
      </c>
      <c r="T6" s="32">
        <f>SUM(B6:S6)</f>
        <v>870</v>
      </c>
      <c r="U6" s="32">
        <f>T6-T5</f>
        <v>20</v>
      </c>
      <c r="V6" s="10"/>
    </row>
    <row r="7" spans="1:22" ht="15.75" customHeight="1" x14ac:dyDescent="0.15">
      <c r="A7" s="25" t="s">
        <v>240</v>
      </c>
      <c r="B7" s="25">
        <v>25</v>
      </c>
      <c r="C7" s="77"/>
      <c r="D7" s="26"/>
      <c r="E7" s="26"/>
      <c r="F7" s="26"/>
      <c r="G7" s="77"/>
      <c r="H7" s="77"/>
      <c r="I7" s="26"/>
      <c r="J7" s="77"/>
      <c r="K7" s="26"/>
      <c r="L7" s="26"/>
      <c r="M7" s="26"/>
      <c r="N7" s="26"/>
      <c r="O7" s="77"/>
      <c r="P7" s="26"/>
      <c r="Q7" s="26"/>
      <c r="R7" s="26"/>
      <c r="S7" s="77"/>
      <c r="T7" s="27">
        <v>875</v>
      </c>
      <c r="U7" s="28">
        <f>T8/T7</f>
        <v>1</v>
      </c>
      <c r="V7" s="3"/>
    </row>
    <row r="8" spans="1:22" ht="15.75" customHeight="1" x14ac:dyDescent="0.15">
      <c r="A8" s="44"/>
      <c r="B8" s="31">
        <f t="shared" ref="B8:S8" si="2">B$2*B7</f>
        <v>875</v>
      </c>
      <c r="C8" s="31">
        <f t="shared" si="2"/>
        <v>0</v>
      </c>
      <c r="D8" s="31">
        <f t="shared" si="2"/>
        <v>0</v>
      </c>
      <c r="E8" s="31">
        <f t="shared" si="2"/>
        <v>0</v>
      </c>
      <c r="F8" s="31">
        <f t="shared" si="2"/>
        <v>0</v>
      </c>
      <c r="G8" s="31">
        <f t="shared" si="2"/>
        <v>0</v>
      </c>
      <c r="H8" s="31">
        <f t="shared" si="2"/>
        <v>0</v>
      </c>
      <c r="I8" s="31">
        <f t="shared" si="2"/>
        <v>0</v>
      </c>
      <c r="J8" s="31">
        <f t="shared" si="2"/>
        <v>0</v>
      </c>
      <c r="K8" s="31">
        <f t="shared" si="2"/>
        <v>0</v>
      </c>
      <c r="L8" s="31">
        <f t="shared" si="2"/>
        <v>0</v>
      </c>
      <c r="M8" s="31">
        <f t="shared" si="2"/>
        <v>0</v>
      </c>
      <c r="N8" s="31">
        <f t="shared" si="2"/>
        <v>0</v>
      </c>
      <c r="O8" s="31">
        <f t="shared" si="2"/>
        <v>0</v>
      </c>
      <c r="P8" s="31">
        <f t="shared" si="2"/>
        <v>0</v>
      </c>
      <c r="Q8" s="31">
        <f t="shared" si="2"/>
        <v>0</v>
      </c>
      <c r="R8" s="31">
        <f t="shared" si="2"/>
        <v>0</v>
      </c>
      <c r="S8" s="31">
        <f t="shared" si="2"/>
        <v>0</v>
      </c>
      <c r="T8" s="32">
        <f>SUM(B8:S8)</f>
        <v>875</v>
      </c>
      <c r="U8" s="32">
        <f>T8-T7</f>
        <v>0</v>
      </c>
      <c r="V8" s="10"/>
    </row>
    <row r="9" spans="1:22" ht="15.75" customHeight="1" x14ac:dyDescent="0.15">
      <c r="A9" s="25" t="s">
        <v>241</v>
      </c>
      <c r="B9" s="77"/>
      <c r="C9" s="26"/>
      <c r="D9" s="26"/>
      <c r="E9" s="26"/>
      <c r="F9" s="26"/>
      <c r="G9" s="25">
        <v>60</v>
      </c>
      <c r="H9" s="77"/>
      <c r="I9" s="26"/>
      <c r="J9" s="77"/>
      <c r="K9" s="26"/>
      <c r="L9" s="26"/>
      <c r="M9" s="77"/>
      <c r="N9" s="26"/>
      <c r="O9" s="77"/>
      <c r="P9" s="26"/>
      <c r="Q9" s="26"/>
      <c r="R9" s="77"/>
      <c r="S9" s="77"/>
      <c r="T9" s="27">
        <v>1250</v>
      </c>
      <c r="U9" s="28">
        <f>T10/T9</f>
        <v>1.044</v>
      </c>
    </row>
    <row r="10" spans="1:22" ht="15.75" customHeight="1" x14ac:dyDescent="0.15">
      <c r="A10" s="44"/>
      <c r="B10" s="31">
        <f t="shared" ref="B10:S10" si="3">B$2*B9</f>
        <v>0</v>
      </c>
      <c r="C10" s="31">
        <f t="shared" si="3"/>
        <v>0</v>
      </c>
      <c r="D10" s="31">
        <f t="shared" si="3"/>
        <v>0</v>
      </c>
      <c r="E10" s="31">
        <f t="shared" si="3"/>
        <v>0</v>
      </c>
      <c r="F10" s="31">
        <f t="shared" si="3"/>
        <v>0</v>
      </c>
      <c r="G10" s="31">
        <f t="shared" si="3"/>
        <v>1305</v>
      </c>
      <c r="H10" s="31">
        <f t="shared" si="3"/>
        <v>0</v>
      </c>
      <c r="I10" s="31">
        <f t="shared" si="3"/>
        <v>0</v>
      </c>
      <c r="J10" s="31">
        <f t="shared" si="3"/>
        <v>0</v>
      </c>
      <c r="K10" s="31">
        <f t="shared" si="3"/>
        <v>0</v>
      </c>
      <c r="L10" s="31">
        <f t="shared" si="3"/>
        <v>0</v>
      </c>
      <c r="M10" s="31">
        <f t="shared" si="3"/>
        <v>0</v>
      </c>
      <c r="N10" s="31">
        <f t="shared" si="3"/>
        <v>0</v>
      </c>
      <c r="O10" s="31">
        <f t="shared" si="3"/>
        <v>0</v>
      </c>
      <c r="P10" s="31">
        <f t="shared" si="3"/>
        <v>0</v>
      </c>
      <c r="Q10" s="31">
        <f t="shared" si="3"/>
        <v>0</v>
      </c>
      <c r="R10" s="31">
        <f t="shared" si="3"/>
        <v>0</v>
      </c>
      <c r="S10" s="31">
        <f t="shared" si="3"/>
        <v>0</v>
      </c>
      <c r="T10" s="32">
        <f>SUM(B10:S10)</f>
        <v>1305</v>
      </c>
      <c r="U10" s="32">
        <f>T10-T9</f>
        <v>55</v>
      </c>
    </row>
    <row r="11" spans="1:22" ht="15.75" customHeight="1" x14ac:dyDescent="0.15">
      <c r="A11" s="25" t="s">
        <v>242</v>
      </c>
      <c r="B11" s="25">
        <v>40</v>
      </c>
      <c r="C11" s="77"/>
      <c r="D11" s="26"/>
      <c r="E11" s="26"/>
      <c r="F11" s="26"/>
      <c r="G11" s="78"/>
      <c r="H11" s="77"/>
      <c r="I11" s="26"/>
      <c r="J11" s="77"/>
      <c r="K11" s="26"/>
      <c r="L11" s="26"/>
      <c r="M11" s="26"/>
      <c r="N11" s="26"/>
      <c r="O11" s="77"/>
      <c r="P11" s="26"/>
      <c r="Q11" s="26"/>
      <c r="R11" s="26"/>
      <c r="S11" s="77"/>
      <c r="T11" s="27">
        <v>1300</v>
      </c>
      <c r="U11" s="28">
        <f>T12/T11</f>
        <v>1.0769230769230769</v>
      </c>
    </row>
    <row r="12" spans="1:22" ht="15.75" customHeight="1" x14ac:dyDescent="0.15">
      <c r="A12" s="44"/>
      <c r="B12" s="31">
        <f t="shared" ref="B12:S12" si="4">B$2*B11</f>
        <v>1400</v>
      </c>
      <c r="C12" s="31">
        <f t="shared" si="4"/>
        <v>0</v>
      </c>
      <c r="D12" s="31">
        <f t="shared" si="4"/>
        <v>0</v>
      </c>
      <c r="E12" s="31">
        <f t="shared" si="4"/>
        <v>0</v>
      </c>
      <c r="F12" s="31">
        <f t="shared" si="4"/>
        <v>0</v>
      </c>
      <c r="G12" s="30">
        <f t="shared" si="4"/>
        <v>0</v>
      </c>
      <c r="H12" s="31">
        <f t="shared" si="4"/>
        <v>0</v>
      </c>
      <c r="I12" s="31">
        <f t="shared" si="4"/>
        <v>0</v>
      </c>
      <c r="J12" s="31">
        <f t="shared" si="4"/>
        <v>0</v>
      </c>
      <c r="K12" s="31">
        <f t="shared" si="4"/>
        <v>0</v>
      </c>
      <c r="L12" s="31">
        <f t="shared" si="4"/>
        <v>0</v>
      </c>
      <c r="M12" s="31">
        <f t="shared" si="4"/>
        <v>0</v>
      </c>
      <c r="N12" s="31">
        <f t="shared" si="4"/>
        <v>0</v>
      </c>
      <c r="O12" s="31">
        <f t="shared" si="4"/>
        <v>0</v>
      </c>
      <c r="P12" s="31">
        <f t="shared" si="4"/>
        <v>0</v>
      </c>
      <c r="Q12" s="31">
        <f t="shared" si="4"/>
        <v>0</v>
      </c>
      <c r="R12" s="31">
        <f t="shared" si="4"/>
        <v>0</v>
      </c>
      <c r="S12" s="31">
        <f t="shared" si="4"/>
        <v>0</v>
      </c>
      <c r="T12" s="32">
        <f>SUM(B12:S12)</f>
        <v>1400</v>
      </c>
      <c r="U12" s="32">
        <f>T12-T11</f>
        <v>100</v>
      </c>
    </row>
    <row r="13" spans="1:22" ht="15.75" customHeight="1" x14ac:dyDescent="0.15">
      <c r="A13" s="25" t="s">
        <v>243</v>
      </c>
      <c r="B13" s="26"/>
      <c r="C13" s="77"/>
      <c r="D13" s="26"/>
      <c r="E13" s="26"/>
      <c r="F13" s="26"/>
      <c r="G13" s="78"/>
      <c r="H13" s="77"/>
      <c r="I13" s="26"/>
      <c r="J13" s="25">
        <v>200</v>
      </c>
      <c r="K13" s="26"/>
      <c r="L13" s="26"/>
      <c r="M13" s="25">
        <v>50</v>
      </c>
      <c r="N13" s="26"/>
      <c r="O13" s="77"/>
      <c r="P13" s="26"/>
      <c r="Q13" s="26"/>
      <c r="R13" s="26"/>
      <c r="S13" s="77"/>
      <c r="T13" s="27">
        <v>650</v>
      </c>
      <c r="U13" s="28">
        <f>T14/T13</f>
        <v>1.0523076923076924</v>
      </c>
    </row>
    <row r="14" spans="1:22" ht="15.75" customHeight="1" x14ac:dyDescent="0.15">
      <c r="A14" s="44"/>
      <c r="B14" s="31">
        <f t="shared" ref="B14:S14" si="5">B$2*B13</f>
        <v>0</v>
      </c>
      <c r="C14" s="31">
        <f t="shared" si="5"/>
        <v>0</v>
      </c>
      <c r="D14" s="31">
        <f t="shared" si="5"/>
        <v>0</v>
      </c>
      <c r="E14" s="31">
        <f t="shared" si="5"/>
        <v>0</v>
      </c>
      <c r="F14" s="31">
        <f t="shared" si="5"/>
        <v>0</v>
      </c>
      <c r="G14" s="30">
        <f t="shared" si="5"/>
        <v>0</v>
      </c>
      <c r="H14" s="31">
        <f t="shared" si="5"/>
        <v>0</v>
      </c>
      <c r="I14" s="31">
        <f t="shared" si="5"/>
        <v>0</v>
      </c>
      <c r="J14" s="31">
        <f t="shared" si="5"/>
        <v>534</v>
      </c>
      <c r="K14" s="31">
        <f t="shared" si="5"/>
        <v>0</v>
      </c>
      <c r="L14" s="31">
        <f t="shared" si="5"/>
        <v>0</v>
      </c>
      <c r="M14" s="31">
        <f t="shared" si="5"/>
        <v>150</v>
      </c>
      <c r="N14" s="31">
        <f t="shared" si="5"/>
        <v>0</v>
      </c>
      <c r="O14" s="31">
        <f t="shared" si="5"/>
        <v>0</v>
      </c>
      <c r="P14" s="31">
        <f t="shared" si="5"/>
        <v>0</v>
      </c>
      <c r="Q14" s="31">
        <f t="shared" si="5"/>
        <v>0</v>
      </c>
      <c r="R14" s="31">
        <f t="shared" si="5"/>
        <v>0</v>
      </c>
      <c r="S14" s="31">
        <f t="shared" si="5"/>
        <v>0</v>
      </c>
      <c r="T14" s="32">
        <f>SUM(B14:S14)</f>
        <v>684</v>
      </c>
      <c r="U14" s="32">
        <f>T14-T13</f>
        <v>34</v>
      </c>
    </row>
    <row r="15" spans="1:22" ht="15.75" customHeight="1" x14ac:dyDescent="0.15">
      <c r="A15" s="25" t="s">
        <v>244</v>
      </c>
      <c r="B15" s="26"/>
      <c r="C15" s="77"/>
      <c r="D15" s="26"/>
      <c r="E15" s="26"/>
      <c r="F15" s="26"/>
      <c r="G15" s="78"/>
      <c r="H15" s="77"/>
      <c r="I15" s="26"/>
      <c r="J15" s="77"/>
      <c r="K15" s="26"/>
      <c r="L15" s="26"/>
      <c r="M15" s="26"/>
      <c r="N15" s="26"/>
      <c r="O15" s="77"/>
      <c r="P15" s="26"/>
      <c r="Q15" s="26"/>
      <c r="R15" s="26"/>
      <c r="S15" s="77"/>
      <c r="T15" s="27">
        <v>700</v>
      </c>
      <c r="U15" s="28">
        <f>T16/T15</f>
        <v>0</v>
      </c>
    </row>
    <row r="16" spans="1:22" ht="15.75" customHeight="1" x14ac:dyDescent="0.15">
      <c r="A16" s="44"/>
      <c r="B16" s="31">
        <f t="shared" ref="B16:S16" si="6">B$2*B15</f>
        <v>0</v>
      </c>
      <c r="C16" s="31">
        <f t="shared" si="6"/>
        <v>0</v>
      </c>
      <c r="D16" s="31">
        <f t="shared" si="6"/>
        <v>0</v>
      </c>
      <c r="E16" s="31">
        <f t="shared" si="6"/>
        <v>0</v>
      </c>
      <c r="F16" s="31">
        <f t="shared" si="6"/>
        <v>0</v>
      </c>
      <c r="G16" s="30">
        <f t="shared" si="6"/>
        <v>0</v>
      </c>
      <c r="H16" s="31">
        <f t="shared" si="6"/>
        <v>0</v>
      </c>
      <c r="I16" s="31">
        <f t="shared" si="6"/>
        <v>0</v>
      </c>
      <c r="J16" s="31">
        <f t="shared" si="6"/>
        <v>0</v>
      </c>
      <c r="K16" s="31">
        <f t="shared" si="6"/>
        <v>0</v>
      </c>
      <c r="L16" s="31">
        <f t="shared" si="6"/>
        <v>0</v>
      </c>
      <c r="M16" s="31">
        <f t="shared" si="6"/>
        <v>0</v>
      </c>
      <c r="N16" s="31">
        <f t="shared" si="6"/>
        <v>0</v>
      </c>
      <c r="O16" s="31">
        <f t="shared" si="6"/>
        <v>0</v>
      </c>
      <c r="P16" s="31">
        <f t="shared" si="6"/>
        <v>0</v>
      </c>
      <c r="Q16" s="31">
        <f t="shared" si="6"/>
        <v>0</v>
      </c>
      <c r="R16" s="31">
        <f t="shared" si="6"/>
        <v>0</v>
      </c>
      <c r="S16" s="31">
        <f t="shared" si="6"/>
        <v>0</v>
      </c>
      <c r="T16" s="32">
        <f>SUM(B16:S16)</f>
        <v>0</v>
      </c>
      <c r="U16" s="32">
        <f>T16-T15</f>
        <v>-700</v>
      </c>
    </row>
    <row r="17" spans="1:22" ht="15.75" customHeight="1" x14ac:dyDescent="0.15">
      <c r="A17" s="25" t="s">
        <v>245</v>
      </c>
      <c r="B17" s="26"/>
      <c r="C17" s="25">
        <v>15</v>
      </c>
      <c r="D17" s="26"/>
      <c r="E17" s="26"/>
      <c r="F17" s="26"/>
      <c r="G17" s="78"/>
      <c r="H17" s="26"/>
      <c r="I17" s="26"/>
      <c r="J17" s="77"/>
      <c r="K17" s="26"/>
      <c r="L17" s="26"/>
      <c r="M17" s="26"/>
      <c r="N17" s="26"/>
      <c r="O17" s="26"/>
      <c r="P17" s="26"/>
      <c r="Q17" s="26"/>
      <c r="R17" s="26"/>
      <c r="S17" s="26"/>
      <c r="T17" s="27">
        <v>700</v>
      </c>
      <c r="U17" s="28">
        <f>T18/T17</f>
        <v>0.5357142857142857</v>
      </c>
    </row>
    <row r="18" spans="1:22" ht="15.75" customHeight="1" x14ac:dyDescent="0.15">
      <c r="A18" s="44"/>
      <c r="B18" s="31">
        <f t="shared" ref="B18:S18" si="7">B$2*B17</f>
        <v>0</v>
      </c>
      <c r="C18" s="31">
        <f t="shared" si="7"/>
        <v>375</v>
      </c>
      <c r="D18" s="31">
        <f t="shared" si="7"/>
        <v>0</v>
      </c>
      <c r="E18" s="31">
        <f t="shared" si="7"/>
        <v>0</v>
      </c>
      <c r="F18" s="31">
        <f t="shared" si="7"/>
        <v>0</v>
      </c>
      <c r="G18" s="30">
        <f t="shared" si="7"/>
        <v>0</v>
      </c>
      <c r="H18" s="31">
        <f t="shared" si="7"/>
        <v>0</v>
      </c>
      <c r="I18" s="31">
        <f t="shared" si="7"/>
        <v>0</v>
      </c>
      <c r="J18" s="31">
        <f t="shared" si="7"/>
        <v>0</v>
      </c>
      <c r="K18" s="31">
        <f t="shared" si="7"/>
        <v>0</v>
      </c>
      <c r="L18" s="31">
        <f t="shared" si="7"/>
        <v>0</v>
      </c>
      <c r="M18" s="31">
        <f t="shared" si="7"/>
        <v>0</v>
      </c>
      <c r="N18" s="31">
        <f t="shared" si="7"/>
        <v>0</v>
      </c>
      <c r="O18" s="31">
        <f t="shared" si="7"/>
        <v>0</v>
      </c>
      <c r="P18" s="31">
        <f t="shared" si="7"/>
        <v>0</v>
      </c>
      <c r="Q18" s="31">
        <f t="shared" si="7"/>
        <v>0</v>
      </c>
      <c r="R18" s="31">
        <f t="shared" si="7"/>
        <v>0</v>
      </c>
      <c r="S18" s="31">
        <f t="shared" si="7"/>
        <v>0</v>
      </c>
      <c r="T18" s="32">
        <f>SUM(B18:S18)</f>
        <v>375</v>
      </c>
      <c r="U18" s="32">
        <f>T18-T17</f>
        <v>-325</v>
      </c>
    </row>
    <row r="19" spans="1:22" ht="15.75" customHeight="1" x14ac:dyDescent="0.15">
      <c r="A19" s="25" t="s">
        <v>246</v>
      </c>
      <c r="B19" s="26"/>
      <c r="C19" s="26"/>
      <c r="D19" s="26"/>
      <c r="E19" s="26"/>
      <c r="F19" s="26"/>
      <c r="G19" s="78"/>
      <c r="H19" s="26"/>
      <c r="I19" s="26"/>
      <c r="J19" s="77"/>
      <c r="K19" s="25">
        <v>40</v>
      </c>
      <c r="L19" s="26"/>
      <c r="M19" s="26"/>
      <c r="N19" s="26"/>
      <c r="O19" s="26"/>
      <c r="P19" s="26"/>
      <c r="Q19" s="26"/>
      <c r="R19" s="26"/>
      <c r="S19" s="26"/>
      <c r="T19" s="27">
        <v>800</v>
      </c>
      <c r="U19" s="28">
        <f>T20/T19</f>
        <v>1</v>
      </c>
    </row>
    <row r="20" spans="1:22" ht="15.75" customHeight="1" x14ac:dyDescent="0.15">
      <c r="A20" s="44"/>
      <c r="B20" s="31">
        <f t="shared" ref="B20:S20" si="8">B$2*B19</f>
        <v>0</v>
      </c>
      <c r="C20" s="31">
        <f t="shared" si="8"/>
        <v>0</v>
      </c>
      <c r="D20" s="31">
        <f t="shared" si="8"/>
        <v>0</v>
      </c>
      <c r="E20" s="31">
        <f t="shared" si="8"/>
        <v>0</v>
      </c>
      <c r="F20" s="31">
        <f t="shared" si="8"/>
        <v>0</v>
      </c>
      <c r="G20" s="30">
        <f t="shared" si="8"/>
        <v>0</v>
      </c>
      <c r="H20" s="31">
        <f t="shared" si="8"/>
        <v>0</v>
      </c>
      <c r="I20" s="31">
        <f t="shared" si="8"/>
        <v>0</v>
      </c>
      <c r="J20" s="31">
        <f t="shared" si="8"/>
        <v>0</v>
      </c>
      <c r="K20" s="31">
        <f t="shared" si="8"/>
        <v>800</v>
      </c>
      <c r="L20" s="31">
        <f t="shared" si="8"/>
        <v>0</v>
      </c>
      <c r="M20" s="31">
        <f t="shared" si="8"/>
        <v>0</v>
      </c>
      <c r="N20" s="31">
        <f t="shared" si="8"/>
        <v>0</v>
      </c>
      <c r="O20" s="31">
        <f t="shared" si="8"/>
        <v>0</v>
      </c>
      <c r="P20" s="31">
        <f t="shared" si="8"/>
        <v>0</v>
      </c>
      <c r="Q20" s="31">
        <f t="shared" si="8"/>
        <v>0</v>
      </c>
      <c r="R20" s="31">
        <f t="shared" si="8"/>
        <v>0</v>
      </c>
      <c r="S20" s="31">
        <f t="shared" si="8"/>
        <v>0</v>
      </c>
      <c r="T20" s="32">
        <f>SUM(B20:S20)</f>
        <v>800</v>
      </c>
      <c r="U20" s="32">
        <f>T20-T19</f>
        <v>0</v>
      </c>
    </row>
    <row r="21" spans="1:22" ht="15.75" customHeight="1" x14ac:dyDescent="0.15">
      <c r="A21" s="25" t="s">
        <v>247</v>
      </c>
      <c r="B21" s="26"/>
      <c r="C21" s="25">
        <v>25</v>
      </c>
      <c r="D21" s="26"/>
      <c r="E21" s="26"/>
      <c r="F21" s="26"/>
      <c r="G21" s="79"/>
      <c r="H21" s="26"/>
      <c r="I21" s="26"/>
      <c r="J21" s="26"/>
      <c r="K21" s="26"/>
      <c r="L21" s="26"/>
      <c r="M21" s="26"/>
      <c r="N21" s="77"/>
      <c r="O21" s="26"/>
      <c r="P21" s="26"/>
      <c r="Q21" s="26"/>
      <c r="R21" s="26"/>
      <c r="S21" s="26"/>
      <c r="T21" s="27">
        <v>800</v>
      </c>
      <c r="U21" s="28">
        <f>T22/T21</f>
        <v>0.78125</v>
      </c>
    </row>
    <row r="22" spans="1:22" ht="15.75" customHeight="1" x14ac:dyDescent="0.15">
      <c r="A22" s="44"/>
      <c r="B22" s="31">
        <f t="shared" ref="B22:S22" si="9">B$2*B21</f>
        <v>0</v>
      </c>
      <c r="C22" s="31">
        <f t="shared" si="9"/>
        <v>625</v>
      </c>
      <c r="D22" s="31">
        <f t="shared" si="9"/>
        <v>0</v>
      </c>
      <c r="E22" s="31">
        <f t="shared" si="9"/>
        <v>0</v>
      </c>
      <c r="F22" s="31">
        <f t="shared" si="9"/>
        <v>0</v>
      </c>
      <c r="G22" s="30">
        <f t="shared" si="9"/>
        <v>0</v>
      </c>
      <c r="H22" s="31">
        <f t="shared" si="9"/>
        <v>0</v>
      </c>
      <c r="I22" s="31">
        <f t="shared" si="9"/>
        <v>0</v>
      </c>
      <c r="J22" s="31">
        <f t="shared" si="9"/>
        <v>0</v>
      </c>
      <c r="K22" s="31">
        <f t="shared" si="9"/>
        <v>0</v>
      </c>
      <c r="L22" s="31">
        <f t="shared" si="9"/>
        <v>0</v>
      </c>
      <c r="M22" s="31">
        <f t="shared" si="9"/>
        <v>0</v>
      </c>
      <c r="N22" s="31">
        <f t="shared" si="9"/>
        <v>0</v>
      </c>
      <c r="O22" s="31">
        <f t="shared" si="9"/>
        <v>0</v>
      </c>
      <c r="P22" s="31">
        <f t="shared" si="9"/>
        <v>0</v>
      </c>
      <c r="Q22" s="31">
        <f t="shared" si="9"/>
        <v>0</v>
      </c>
      <c r="R22" s="31">
        <f t="shared" si="9"/>
        <v>0</v>
      </c>
      <c r="S22" s="31">
        <f t="shared" si="9"/>
        <v>0</v>
      </c>
      <c r="T22" s="32">
        <f>SUM(B22:S22)</f>
        <v>625</v>
      </c>
      <c r="U22" s="32">
        <f>T22-T21</f>
        <v>-175</v>
      </c>
    </row>
    <row r="23" spans="1:22" ht="15.75" customHeight="1" x14ac:dyDescent="0.15">
      <c r="A23" s="25" t="s">
        <v>248</v>
      </c>
      <c r="B23" s="26"/>
      <c r="C23" s="26"/>
      <c r="D23" s="26"/>
      <c r="E23" s="26"/>
      <c r="F23" s="26"/>
      <c r="G23" s="79"/>
      <c r="H23" s="26"/>
      <c r="I23" s="26"/>
      <c r="J23" s="26"/>
      <c r="K23" s="25">
        <v>35</v>
      </c>
      <c r="L23" s="26"/>
      <c r="M23" s="26"/>
      <c r="N23" s="77"/>
      <c r="O23" s="26"/>
      <c r="P23" s="26"/>
      <c r="Q23" s="26"/>
      <c r="R23" s="26"/>
      <c r="S23" s="26"/>
      <c r="T23" s="27">
        <v>800</v>
      </c>
      <c r="U23" s="28">
        <f>T24/T23</f>
        <v>0.875</v>
      </c>
    </row>
    <row r="24" spans="1:22" ht="15.75" customHeight="1" x14ac:dyDescent="0.15">
      <c r="A24" s="44"/>
      <c r="B24" s="31">
        <f t="shared" ref="B24:S24" si="10">B$2*B23</f>
        <v>0</v>
      </c>
      <c r="C24" s="31">
        <f t="shared" si="10"/>
        <v>0</v>
      </c>
      <c r="D24" s="31">
        <f t="shared" si="10"/>
        <v>0</v>
      </c>
      <c r="E24" s="31">
        <f t="shared" si="10"/>
        <v>0</v>
      </c>
      <c r="F24" s="31">
        <f t="shared" si="10"/>
        <v>0</v>
      </c>
      <c r="G24" s="30">
        <f t="shared" si="10"/>
        <v>0</v>
      </c>
      <c r="H24" s="31">
        <f t="shared" si="10"/>
        <v>0</v>
      </c>
      <c r="I24" s="31">
        <f t="shared" si="10"/>
        <v>0</v>
      </c>
      <c r="J24" s="31">
        <f t="shared" si="10"/>
        <v>0</v>
      </c>
      <c r="K24" s="31">
        <f t="shared" si="10"/>
        <v>700</v>
      </c>
      <c r="L24" s="31">
        <f t="shared" si="10"/>
        <v>0</v>
      </c>
      <c r="M24" s="31">
        <f t="shared" si="10"/>
        <v>0</v>
      </c>
      <c r="N24" s="31">
        <f t="shared" si="10"/>
        <v>0</v>
      </c>
      <c r="O24" s="31">
        <f t="shared" si="10"/>
        <v>0</v>
      </c>
      <c r="P24" s="31">
        <f t="shared" si="10"/>
        <v>0</v>
      </c>
      <c r="Q24" s="31">
        <f t="shared" si="10"/>
        <v>0</v>
      </c>
      <c r="R24" s="31">
        <f t="shared" si="10"/>
        <v>0</v>
      </c>
      <c r="S24" s="31">
        <f t="shared" si="10"/>
        <v>0</v>
      </c>
      <c r="T24" s="32">
        <f>SUM(B24:S24)</f>
        <v>700</v>
      </c>
      <c r="U24" s="32">
        <f>T24-T23</f>
        <v>-100</v>
      </c>
    </row>
    <row r="25" spans="1:22" ht="15.75" customHeight="1" x14ac:dyDescent="0.15">
      <c r="A25" s="25" t="s">
        <v>249</v>
      </c>
      <c r="B25" s="25">
        <v>15</v>
      </c>
      <c r="C25" s="26"/>
      <c r="D25" s="26"/>
      <c r="E25" s="26"/>
      <c r="F25" s="26"/>
      <c r="G25" s="79"/>
      <c r="H25" s="26"/>
      <c r="I25" s="26"/>
      <c r="J25" s="77"/>
      <c r="K25" s="26"/>
      <c r="L25" s="26"/>
      <c r="M25" s="26"/>
      <c r="N25" s="26"/>
      <c r="O25" s="26"/>
      <c r="P25" s="26"/>
      <c r="Q25" s="26"/>
      <c r="R25" s="26"/>
      <c r="S25" s="26"/>
      <c r="T25" s="27">
        <v>800</v>
      </c>
      <c r="U25" s="28">
        <f>T26/T25</f>
        <v>0.65625</v>
      </c>
    </row>
    <row r="26" spans="1:22" ht="15.75" customHeight="1" x14ac:dyDescent="0.15">
      <c r="A26" s="44"/>
      <c r="B26" s="31">
        <f t="shared" ref="B26:S26" si="11">B$2*B25</f>
        <v>525</v>
      </c>
      <c r="C26" s="31">
        <f t="shared" si="11"/>
        <v>0</v>
      </c>
      <c r="D26" s="31">
        <f t="shared" si="11"/>
        <v>0</v>
      </c>
      <c r="E26" s="31">
        <f t="shared" si="11"/>
        <v>0</v>
      </c>
      <c r="F26" s="31">
        <f t="shared" si="11"/>
        <v>0</v>
      </c>
      <c r="G26" s="30">
        <f t="shared" si="11"/>
        <v>0</v>
      </c>
      <c r="H26" s="31">
        <f t="shared" si="11"/>
        <v>0</v>
      </c>
      <c r="I26" s="31">
        <f t="shared" si="11"/>
        <v>0</v>
      </c>
      <c r="J26" s="31">
        <f t="shared" si="11"/>
        <v>0</v>
      </c>
      <c r="K26" s="31">
        <f t="shared" si="11"/>
        <v>0</v>
      </c>
      <c r="L26" s="31">
        <f t="shared" si="11"/>
        <v>0</v>
      </c>
      <c r="M26" s="31">
        <f t="shared" si="11"/>
        <v>0</v>
      </c>
      <c r="N26" s="31">
        <f t="shared" si="11"/>
        <v>0</v>
      </c>
      <c r="O26" s="31">
        <f t="shared" si="11"/>
        <v>0</v>
      </c>
      <c r="P26" s="31">
        <f t="shared" si="11"/>
        <v>0</v>
      </c>
      <c r="Q26" s="31">
        <f t="shared" si="11"/>
        <v>0</v>
      </c>
      <c r="R26" s="31">
        <f t="shared" si="11"/>
        <v>0</v>
      </c>
      <c r="S26" s="31">
        <f t="shared" si="11"/>
        <v>0</v>
      </c>
      <c r="T26" s="32">
        <f>SUM(B26:S26)</f>
        <v>525</v>
      </c>
      <c r="U26" s="32">
        <f>T26-T25</f>
        <v>-275</v>
      </c>
    </row>
    <row r="27" spans="1:22" ht="15.75" customHeight="1" x14ac:dyDescent="0.15">
      <c r="A27" s="25" t="s">
        <v>250</v>
      </c>
      <c r="B27" s="77"/>
      <c r="C27" s="26"/>
      <c r="D27" s="26"/>
      <c r="E27" s="26"/>
      <c r="F27" s="26"/>
      <c r="G27" s="80">
        <v>30</v>
      </c>
      <c r="H27" s="26"/>
      <c r="I27" s="26"/>
      <c r="J27" s="77"/>
      <c r="K27" s="26"/>
      <c r="L27" s="26"/>
      <c r="M27" s="26"/>
      <c r="N27" s="26"/>
      <c r="O27" s="26"/>
      <c r="P27" s="26"/>
      <c r="Q27" s="77"/>
      <c r="R27" s="26"/>
      <c r="S27" s="26"/>
      <c r="T27" s="27">
        <v>800</v>
      </c>
      <c r="U27" s="28">
        <f>T28/T27</f>
        <v>0.81562500000000004</v>
      </c>
    </row>
    <row r="28" spans="1:22" ht="15.75" customHeight="1" x14ac:dyDescent="0.15">
      <c r="A28" s="44"/>
      <c r="B28" s="31">
        <f t="shared" ref="B28:S28" si="12">B$2*B27</f>
        <v>0</v>
      </c>
      <c r="C28" s="31">
        <f t="shared" si="12"/>
        <v>0</v>
      </c>
      <c r="D28" s="31">
        <f t="shared" si="12"/>
        <v>0</v>
      </c>
      <c r="E28" s="31">
        <f t="shared" si="12"/>
        <v>0</v>
      </c>
      <c r="F28" s="31">
        <f t="shared" si="12"/>
        <v>0</v>
      </c>
      <c r="G28" s="30">
        <f t="shared" si="12"/>
        <v>652.5</v>
      </c>
      <c r="H28" s="31">
        <f t="shared" si="12"/>
        <v>0</v>
      </c>
      <c r="I28" s="31">
        <f t="shared" si="12"/>
        <v>0</v>
      </c>
      <c r="J28" s="31">
        <f t="shared" si="12"/>
        <v>0</v>
      </c>
      <c r="K28" s="31">
        <f t="shared" si="12"/>
        <v>0</v>
      </c>
      <c r="L28" s="31">
        <f t="shared" si="12"/>
        <v>0</v>
      </c>
      <c r="M28" s="31">
        <f t="shared" si="12"/>
        <v>0</v>
      </c>
      <c r="N28" s="31">
        <f t="shared" si="12"/>
        <v>0</v>
      </c>
      <c r="O28" s="31">
        <f t="shared" si="12"/>
        <v>0</v>
      </c>
      <c r="P28" s="31">
        <f t="shared" si="12"/>
        <v>0</v>
      </c>
      <c r="Q28" s="31">
        <f t="shared" si="12"/>
        <v>0</v>
      </c>
      <c r="R28" s="31">
        <f t="shared" si="12"/>
        <v>0</v>
      </c>
      <c r="S28" s="31">
        <f t="shared" si="12"/>
        <v>0</v>
      </c>
      <c r="T28" s="32">
        <f>SUM(B28:S28)</f>
        <v>652.5</v>
      </c>
      <c r="U28" s="32">
        <f>T28-T27</f>
        <v>-147.5</v>
      </c>
    </row>
    <row r="29" spans="1:22" ht="15.75" customHeight="1" x14ac:dyDescent="0.15">
      <c r="A29" s="25" t="s">
        <v>251</v>
      </c>
      <c r="B29" s="77"/>
      <c r="C29" s="26"/>
      <c r="D29" s="26"/>
      <c r="E29" s="26"/>
      <c r="F29" s="26"/>
      <c r="G29" s="80">
        <v>30</v>
      </c>
      <c r="H29" s="26"/>
      <c r="I29" s="26"/>
      <c r="J29" s="26"/>
      <c r="K29" s="26"/>
      <c r="L29" s="26"/>
      <c r="M29" s="26"/>
      <c r="N29" s="26"/>
      <c r="O29" s="26"/>
      <c r="P29" s="26"/>
      <c r="Q29" s="26"/>
      <c r="R29" s="25">
        <v>5</v>
      </c>
      <c r="S29" s="26"/>
      <c r="T29" s="42">
        <v>850</v>
      </c>
      <c r="U29" s="28">
        <f>T30/T29</f>
        <v>1.2382352941176471</v>
      </c>
      <c r="V29" s="94"/>
    </row>
    <row r="30" spans="1:22" ht="15.75" customHeight="1" x14ac:dyDescent="0.15">
      <c r="A30" s="44"/>
      <c r="B30" s="31">
        <f t="shared" ref="B30:S30" si="13">B$2*B29</f>
        <v>0</v>
      </c>
      <c r="C30" s="31">
        <f t="shared" si="13"/>
        <v>0</v>
      </c>
      <c r="D30" s="31">
        <f t="shared" si="13"/>
        <v>0</v>
      </c>
      <c r="E30" s="31">
        <f t="shared" si="13"/>
        <v>0</v>
      </c>
      <c r="F30" s="31">
        <f t="shared" si="13"/>
        <v>0</v>
      </c>
      <c r="G30" s="30">
        <f t="shared" si="13"/>
        <v>652.5</v>
      </c>
      <c r="H30" s="31">
        <f t="shared" si="13"/>
        <v>0</v>
      </c>
      <c r="I30" s="31">
        <f t="shared" si="13"/>
        <v>0</v>
      </c>
      <c r="J30" s="31">
        <f t="shared" si="13"/>
        <v>0</v>
      </c>
      <c r="K30" s="31">
        <f t="shared" si="13"/>
        <v>0</v>
      </c>
      <c r="L30" s="31">
        <f t="shared" si="13"/>
        <v>0</v>
      </c>
      <c r="M30" s="31">
        <f t="shared" si="13"/>
        <v>0</v>
      </c>
      <c r="N30" s="31">
        <f t="shared" si="13"/>
        <v>0</v>
      </c>
      <c r="O30" s="31">
        <f t="shared" si="13"/>
        <v>0</v>
      </c>
      <c r="P30" s="31">
        <f t="shared" si="13"/>
        <v>0</v>
      </c>
      <c r="Q30" s="31">
        <f t="shared" si="13"/>
        <v>0</v>
      </c>
      <c r="R30" s="31">
        <f t="shared" si="13"/>
        <v>400</v>
      </c>
      <c r="S30" s="31">
        <f t="shared" si="13"/>
        <v>0</v>
      </c>
      <c r="T30" s="32">
        <f>SUM(B30:S30)</f>
        <v>1052.5</v>
      </c>
      <c r="U30" s="32">
        <f>T30-T29</f>
        <v>202.5</v>
      </c>
      <c r="V30" s="88"/>
    </row>
    <row r="31" spans="1:22" ht="15.75" customHeight="1" x14ac:dyDescent="0.15">
      <c r="A31" s="25" t="s">
        <v>252</v>
      </c>
      <c r="B31" s="26"/>
      <c r="C31" s="26"/>
      <c r="D31" s="26"/>
      <c r="E31" s="26"/>
      <c r="F31" s="26"/>
      <c r="G31" s="79"/>
      <c r="H31" s="26"/>
      <c r="I31" s="26"/>
      <c r="J31" s="26"/>
      <c r="K31" s="26"/>
      <c r="L31" s="25">
        <v>50</v>
      </c>
      <c r="M31" s="26"/>
      <c r="N31" s="26"/>
      <c r="O31" s="26"/>
      <c r="P31" s="26"/>
      <c r="Q31" s="26"/>
      <c r="R31" s="26"/>
      <c r="S31" s="26"/>
      <c r="T31" s="27">
        <v>900</v>
      </c>
      <c r="U31" s="28">
        <f>T32/T31</f>
        <v>1</v>
      </c>
      <c r="V31" s="45"/>
    </row>
    <row r="32" spans="1:22" ht="15.75" customHeight="1" x14ac:dyDescent="0.15">
      <c r="A32" s="44"/>
      <c r="B32" s="31">
        <f t="shared" ref="B32:S32" si="14">B$2*B31</f>
        <v>0</v>
      </c>
      <c r="C32" s="31">
        <f t="shared" si="14"/>
        <v>0</v>
      </c>
      <c r="D32" s="31">
        <f t="shared" si="14"/>
        <v>0</v>
      </c>
      <c r="E32" s="31">
        <f t="shared" si="14"/>
        <v>0</v>
      </c>
      <c r="F32" s="31">
        <f t="shared" si="14"/>
        <v>0</v>
      </c>
      <c r="G32" s="30">
        <f t="shared" si="14"/>
        <v>0</v>
      </c>
      <c r="H32" s="31">
        <f t="shared" si="14"/>
        <v>0</v>
      </c>
      <c r="I32" s="31">
        <f t="shared" si="14"/>
        <v>0</v>
      </c>
      <c r="J32" s="31">
        <f t="shared" si="14"/>
        <v>0</v>
      </c>
      <c r="K32" s="31">
        <f t="shared" si="14"/>
        <v>0</v>
      </c>
      <c r="L32" s="31">
        <f t="shared" si="14"/>
        <v>900</v>
      </c>
      <c r="M32" s="31">
        <f t="shared" si="14"/>
        <v>0</v>
      </c>
      <c r="N32" s="31">
        <f t="shared" si="14"/>
        <v>0</v>
      </c>
      <c r="O32" s="31">
        <f t="shared" si="14"/>
        <v>0</v>
      </c>
      <c r="P32" s="31">
        <f t="shared" si="14"/>
        <v>0</v>
      </c>
      <c r="Q32" s="31">
        <f t="shared" si="14"/>
        <v>0</v>
      </c>
      <c r="R32" s="31">
        <f t="shared" si="14"/>
        <v>0</v>
      </c>
      <c r="S32" s="31">
        <f t="shared" si="14"/>
        <v>0</v>
      </c>
      <c r="T32" s="32">
        <f>SUM(B32:S32)</f>
        <v>900</v>
      </c>
      <c r="U32" s="32">
        <f>T32-T31</f>
        <v>0</v>
      </c>
      <c r="V32" s="45"/>
    </row>
    <row r="33" spans="1:22" ht="15.75" customHeight="1" x14ac:dyDescent="0.15">
      <c r="A33" s="25" t="s">
        <v>253</v>
      </c>
      <c r="B33" s="26"/>
      <c r="C33" s="26"/>
      <c r="D33" s="26"/>
      <c r="E33" s="26"/>
      <c r="F33" s="26"/>
      <c r="G33" s="79"/>
      <c r="H33" s="25">
        <v>10</v>
      </c>
      <c r="I33" s="26"/>
      <c r="J33" s="26"/>
      <c r="K33" s="25">
        <v>20</v>
      </c>
      <c r="L33" s="26"/>
      <c r="M33" s="26"/>
      <c r="N33" s="25">
        <v>250</v>
      </c>
      <c r="O33" s="26"/>
      <c r="P33" s="26"/>
      <c r="Q33" s="26"/>
      <c r="R33" s="26"/>
      <c r="S33" s="26"/>
      <c r="T33" s="42">
        <v>900</v>
      </c>
      <c r="U33" s="28">
        <f>T34/T33</f>
        <v>1.1296666666666668</v>
      </c>
      <c r="V33" s="45"/>
    </row>
    <row r="34" spans="1:22" ht="15.75" customHeight="1" x14ac:dyDescent="0.15">
      <c r="A34" s="44"/>
      <c r="B34" s="31">
        <f t="shared" ref="B34:S34" si="15">B$2*B33</f>
        <v>0</v>
      </c>
      <c r="C34" s="31">
        <f t="shared" si="15"/>
        <v>0</v>
      </c>
      <c r="D34" s="31">
        <f t="shared" si="15"/>
        <v>0</v>
      </c>
      <c r="E34" s="31">
        <f t="shared" si="15"/>
        <v>0</v>
      </c>
      <c r="F34" s="31">
        <f t="shared" si="15"/>
        <v>0</v>
      </c>
      <c r="G34" s="30">
        <f t="shared" si="15"/>
        <v>0</v>
      </c>
      <c r="H34" s="31">
        <f t="shared" si="15"/>
        <v>266.70000000000005</v>
      </c>
      <c r="I34" s="31">
        <f t="shared" si="15"/>
        <v>0</v>
      </c>
      <c r="J34" s="31">
        <f t="shared" si="15"/>
        <v>0</v>
      </c>
      <c r="K34" s="31">
        <f t="shared" si="15"/>
        <v>400</v>
      </c>
      <c r="L34" s="31">
        <f t="shared" si="15"/>
        <v>0</v>
      </c>
      <c r="M34" s="31">
        <f t="shared" si="15"/>
        <v>0</v>
      </c>
      <c r="N34" s="31">
        <f t="shared" si="15"/>
        <v>350</v>
      </c>
      <c r="O34" s="31">
        <f t="shared" si="15"/>
        <v>0</v>
      </c>
      <c r="P34" s="31">
        <f t="shared" si="15"/>
        <v>0</v>
      </c>
      <c r="Q34" s="31">
        <f t="shared" si="15"/>
        <v>0</v>
      </c>
      <c r="R34" s="31">
        <f t="shared" si="15"/>
        <v>0</v>
      </c>
      <c r="S34" s="31">
        <f t="shared" si="15"/>
        <v>0</v>
      </c>
      <c r="T34" s="32">
        <f>SUM(B34:S34)</f>
        <v>1016.7</v>
      </c>
      <c r="U34" s="32">
        <f>T34-T33</f>
        <v>116.70000000000005</v>
      </c>
      <c r="V34" s="45"/>
    </row>
    <row r="35" spans="1:22" ht="15.75" customHeight="1" x14ac:dyDescent="0.15">
      <c r="A35" s="25" t="s">
        <v>254</v>
      </c>
      <c r="B35" s="26"/>
      <c r="C35" s="26"/>
      <c r="D35" s="26"/>
      <c r="E35" s="26"/>
      <c r="F35" s="26"/>
      <c r="G35" s="80">
        <v>35</v>
      </c>
      <c r="H35" s="25">
        <v>10</v>
      </c>
      <c r="I35" s="26"/>
      <c r="J35" s="26"/>
      <c r="K35" s="26"/>
      <c r="L35" s="26"/>
      <c r="M35" s="26"/>
      <c r="N35" s="26"/>
      <c r="O35" s="26"/>
      <c r="P35" s="26"/>
      <c r="Q35" s="26"/>
      <c r="R35" s="26"/>
      <c r="S35" s="26"/>
      <c r="T35" s="42">
        <v>900</v>
      </c>
      <c r="U35" s="28">
        <f>T36/T35</f>
        <v>1.1421666666666668</v>
      </c>
      <c r="V35" s="45"/>
    </row>
    <row r="36" spans="1:22" ht="15.75" customHeight="1" x14ac:dyDescent="0.15">
      <c r="A36" s="44"/>
      <c r="B36" s="31">
        <f t="shared" ref="B36:S36" si="16">B$2*B35</f>
        <v>0</v>
      </c>
      <c r="C36" s="31">
        <f t="shared" si="16"/>
        <v>0</v>
      </c>
      <c r="D36" s="31">
        <f t="shared" si="16"/>
        <v>0</v>
      </c>
      <c r="E36" s="31">
        <f t="shared" si="16"/>
        <v>0</v>
      </c>
      <c r="F36" s="31">
        <f t="shared" si="16"/>
        <v>0</v>
      </c>
      <c r="G36" s="30">
        <f t="shared" si="16"/>
        <v>761.25</v>
      </c>
      <c r="H36" s="31">
        <f t="shared" si="16"/>
        <v>266.70000000000005</v>
      </c>
      <c r="I36" s="31">
        <f t="shared" si="16"/>
        <v>0</v>
      </c>
      <c r="J36" s="31">
        <f t="shared" si="16"/>
        <v>0</v>
      </c>
      <c r="K36" s="31">
        <f t="shared" si="16"/>
        <v>0</v>
      </c>
      <c r="L36" s="31">
        <f t="shared" si="16"/>
        <v>0</v>
      </c>
      <c r="M36" s="31">
        <f t="shared" si="16"/>
        <v>0</v>
      </c>
      <c r="N36" s="31">
        <f t="shared" si="16"/>
        <v>0</v>
      </c>
      <c r="O36" s="31">
        <f t="shared" si="16"/>
        <v>0</v>
      </c>
      <c r="P36" s="31">
        <f t="shared" si="16"/>
        <v>0</v>
      </c>
      <c r="Q36" s="31">
        <f t="shared" si="16"/>
        <v>0</v>
      </c>
      <c r="R36" s="31">
        <f t="shared" si="16"/>
        <v>0</v>
      </c>
      <c r="S36" s="31">
        <f t="shared" si="16"/>
        <v>0</v>
      </c>
      <c r="T36" s="32">
        <f>SUM(B36:S36)</f>
        <v>1027.95</v>
      </c>
      <c r="U36" s="32">
        <f>T36-T35</f>
        <v>127.95000000000005</v>
      </c>
      <c r="V36" s="45"/>
    </row>
    <row r="37" spans="1:22" ht="15.75" customHeight="1" x14ac:dyDescent="0.15">
      <c r="A37" s="25" t="s">
        <v>255</v>
      </c>
      <c r="B37" s="26"/>
      <c r="C37" s="26"/>
      <c r="D37" s="26"/>
      <c r="E37" s="26"/>
      <c r="F37" s="26"/>
      <c r="G37" s="80">
        <v>30</v>
      </c>
      <c r="H37" s="26"/>
      <c r="I37" s="26"/>
      <c r="J37" s="26"/>
      <c r="K37" s="25">
        <v>15</v>
      </c>
      <c r="L37" s="26"/>
      <c r="M37" s="26"/>
      <c r="N37" s="26"/>
      <c r="O37" s="26"/>
      <c r="P37" s="26"/>
      <c r="Q37" s="26"/>
      <c r="R37" s="26"/>
      <c r="S37" s="26"/>
      <c r="T37" s="42">
        <v>900</v>
      </c>
      <c r="U37" s="28">
        <f>T38/T37</f>
        <v>1.0583333333333333</v>
      </c>
      <c r="V37" s="45"/>
    </row>
    <row r="38" spans="1:22" ht="15.75" customHeight="1" x14ac:dyDescent="0.15">
      <c r="A38" s="37" t="s">
        <v>178</v>
      </c>
      <c r="B38" s="31">
        <f t="shared" ref="B38:S38" si="17">B$2*B37</f>
        <v>0</v>
      </c>
      <c r="C38" s="31">
        <f t="shared" si="17"/>
        <v>0</v>
      </c>
      <c r="D38" s="31">
        <f t="shared" si="17"/>
        <v>0</v>
      </c>
      <c r="E38" s="31">
        <f t="shared" si="17"/>
        <v>0</v>
      </c>
      <c r="F38" s="31">
        <f t="shared" si="17"/>
        <v>0</v>
      </c>
      <c r="G38" s="30">
        <f t="shared" si="17"/>
        <v>652.5</v>
      </c>
      <c r="H38" s="31">
        <f t="shared" si="17"/>
        <v>0</v>
      </c>
      <c r="I38" s="31">
        <f t="shared" si="17"/>
        <v>0</v>
      </c>
      <c r="J38" s="31">
        <f t="shared" si="17"/>
        <v>0</v>
      </c>
      <c r="K38" s="31">
        <f t="shared" si="17"/>
        <v>300</v>
      </c>
      <c r="L38" s="31">
        <f t="shared" si="17"/>
        <v>0</v>
      </c>
      <c r="M38" s="31">
        <f t="shared" si="17"/>
        <v>0</v>
      </c>
      <c r="N38" s="31">
        <f t="shared" si="17"/>
        <v>0</v>
      </c>
      <c r="O38" s="31">
        <f t="shared" si="17"/>
        <v>0</v>
      </c>
      <c r="P38" s="31">
        <f t="shared" si="17"/>
        <v>0</v>
      </c>
      <c r="Q38" s="31">
        <f t="shared" si="17"/>
        <v>0</v>
      </c>
      <c r="R38" s="31">
        <f t="shared" si="17"/>
        <v>0</v>
      </c>
      <c r="S38" s="31">
        <f t="shared" si="17"/>
        <v>0</v>
      </c>
      <c r="T38" s="32">
        <f>SUM(B38:S38)</f>
        <v>952.5</v>
      </c>
      <c r="U38" s="32">
        <f>T38-T37</f>
        <v>52.5</v>
      </c>
      <c r="V38" s="45"/>
    </row>
    <row r="39" spans="1:22" ht="15.75" customHeight="1" x14ac:dyDescent="0.15">
      <c r="A39" s="25" t="s">
        <v>255</v>
      </c>
      <c r="B39" s="26"/>
      <c r="C39" s="26"/>
      <c r="D39" s="26"/>
      <c r="E39" s="26"/>
      <c r="F39" s="26"/>
      <c r="G39" s="80">
        <v>30</v>
      </c>
      <c r="H39" s="26"/>
      <c r="I39" s="26"/>
      <c r="J39" s="26"/>
      <c r="K39" s="25">
        <v>45</v>
      </c>
      <c r="L39" s="26"/>
      <c r="M39" s="26"/>
      <c r="N39" s="26"/>
      <c r="O39" s="26"/>
      <c r="P39" s="26"/>
      <c r="Q39" s="26"/>
      <c r="R39" s="26"/>
      <c r="S39" s="26"/>
      <c r="T39" s="42">
        <v>900</v>
      </c>
      <c r="U39" s="28">
        <f>T40/T39</f>
        <v>1.7250000000000001</v>
      </c>
      <c r="V39" s="45"/>
    </row>
    <row r="40" spans="1:22" ht="15.75" customHeight="1" x14ac:dyDescent="0.15">
      <c r="A40" s="37" t="s">
        <v>256</v>
      </c>
      <c r="B40" s="31">
        <f t="shared" ref="B40:S40" si="18">B$2*B39</f>
        <v>0</v>
      </c>
      <c r="C40" s="31">
        <f t="shared" si="18"/>
        <v>0</v>
      </c>
      <c r="D40" s="31">
        <f t="shared" si="18"/>
        <v>0</v>
      </c>
      <c r="E40" s="31">
        <f t="shared" si="18"/>
        <v>0</v>
      </c>
      <c r="F40" s="31">
        <f t="shared" si="18"/>
        <v>0</v>
      </c>
      <c r="G40" s="30">
        <f t="shared" si="18"/>
        <v>652.5</v>
      </c>
      <c r="H40" s="31">
        <f t="shared" si="18"/>
        <v>0</v>
      </c>
      <c r="I40" s="31">
        <f t="shared" si="18"/>
        <v>0</v>
      </c>
      <c r="J40" s="31">
        <f t="shared" si="18"/>
        <v>0</v>
      </c>
      <c r="K40" s="31">
        <f t="shared" si="18"/>
        <v>900</v>
      </c>
      <c r="L40" s="31">
        <f t="shared" si="18"/>
        <v>0</v>
      </c>
      <c r="M40" s="31">
        <f t="shared" si="18"/>
        <v>0</v>
      </c>
      <c r="N40" s="31">
        <f t="shared" si="18"/>
        <v>0</v>
      </c>
      <c r="O40" s="31">
        <f t="shared" si="18"/>
        <v>0</v>
      </c>
      <c r="P40" s="31">
        <f t="shared" si="18"/>
        <v>0</v>
      </c>
      <c r="Q40" s="31">
        <f t="shared" si="18"/>
        <v>0</v>
      </c>
      <c r="R40" s="31">
        <f t="shared" si="18"/>
        <v>0</v>
      </c>
      <c r="S40" s="31">
        <f t="shared" si="18"/>
        <v>0</v>
      </c>
      <c r="T40" s="32">
        <f>SUM(B40:S40)</f>
        <v>1552.5</v>
      </c>
      <c r="U40" s="32">
        <f>T40-T39</f>
        <v>652.5</v>
      </c>
      <c r="V40" s="45"/>
    </row>
    <row r="41" spans="1:22" ht="15.75" customHeight="1" x14ac:dyDescent="0.15">
      <c r="A41" s="25" t="s">
        <v>257</v>
      </c>
      <c r="B41" s="26"/>
      <c r="C41" s="26"/>
      <c r="D41" s="26"/>
      <c r="E41" s="26"/>
      <c r="F41" s="26"/>
      <c r="G41" s="80"/>
      <c r="H41" s="26"/>
      <c r="I41" s="26"/>
      <c r="J41" s="25">
        <v>350</v>
      </c>
      <c r="K41" s="25"/>
      <c r="L41" s="26"/>
      <c r="M41" s="26"/>
      <c r="N41" s="26"/>
      <c r="O41" s="26"/>
      <c r="P41" s="26"/>
      <c r="Q41" s="26"/>
      <c r="R41" s="26"/>
      <c r="S41" s="26"/>
      <c r="T41" s="42">
        <v>900</v>
      </c>
      <c r="U41" s="28">
        <f>T42/T41</f>
        <v>1.0383333333333333</v>
      </c>
      <c r="V41" s="45"/>
    </row>
    <row r="42" spans="1:22" ht="15.75" customHeight="1" x14ac:dyDescent="0.15">
      <c r="A42" s="37"/>
      <c r="B42" s="31">
        <f t="shared" ref="B42:S42" si="19">B$2*B41</f>
        <v>0</v>
      </c>
      <c r="C42" s="31">
        <f t="shared" si="19"/>
        <v>0</v>
      </c>
      <c r="D42" s="31">
        <f t="shared" si="19"/>
        <v>0</v>
      </c>
      <c r="E42" s="31">
        <f t="shared" si="19"/>
        <v>0</v>
      </c>
      <c r="F42" s="31">
        <f t="shared" si="19"/>
        <v>0</v>
      </c>
      <c r="G42" s="30">
        <f t="shared" si="19"/>
        <v>0</v>
      </c>
      <c r="H42" s="31">
        <f t="shared" si="19"/>
        <v>0</v>
      </c>
      <c r="I42" s="31">
        <f t="shared" si="19"/>
        <v>0</v>
      </c>
      <c r="J42" s="31">
        <f t="shared" si="19"/>
        <v>934.5</v>
      </c>
      <c r="K42" s="31">
        <f t="shared" si="19"/>
        <v>0</v>
      </c>
      <c r="L42" s="31">
        <f t="shared" si="19"/>
        <v>0</v>
      </c>
      <c r="M42" s="31">
        <f t="shared" si="19"/>
        <v>0</v>
      </c>
      <c r="N42" s="31">
        <f t="shared" si="19"/>
        <v>0</v>
      </c>
      <c r="O42" s="31">
        <f t="shared" si="19"/>
        <v>0</v>
      </c>
      <c r="P42" s="31">
        <f t="shared" si="19"/>
        <v>0</v>
      </c>
      <c r="Q42" s="31">
        <f t="shared" si="19"/>
        <v>0</v>
      </c>
      <c r="R42" s="31">
        <f t="shared" si="19"/>
        <v>0</v>
      </c>
      <c r="S42" s="31">
        <f t="shared" si="19"/>
        <v>0</v>
      </c>
      <c r="T42" s="32">
        <f>SUM(B42:S42)</f>
        <v>934.5</v>
      </c>
      <c r="U42" s="32">
        <f>T42-T41</f>
        <v>34.5</v>
      </c>
      <c r="V42" s="45"/>
    </row>
    <row r="43" spans="1:22" ht="15.75" customHeight="1" x14ac:dyDescent="0.15">
      <c r="A43" s="25" t="s">
        <v>258</v>
      </c>
      <c r="B43" s="26"/>
      <c r="C43" s="25">
        <v>25</v>
      </c>
      <c r="D43" s="26"/>
      <c r="E43" s="26"/>
      <c r="F43" s="26"/>
      <c r="G43" s="26"/>
      <c r="H43" s="26"/>
      <c r="I43" s="26"/>
      <c r="J43" s="26"/>
      <c r="K43" s="26"/>
      <c r="L43" s="26"/>
      <c r="M43" s="26"/>
      <c r="N43" s="26"/>
      <c r="O43" s="26"/>
      <c r="P43" s="26"/>
      <c r="Q43" s="26"/>
      <c r="R43" s="26"/>
      <c r="S43" s="26"/>
      <c r="T43" s="42">
        <v>900</v>
      </c>
      <c r="U43" s="28">
        <f>T44/T43</f>
        <v>0.69444444444444442</v>
      </c>
      <c r="V43" s="45"/>
    </row>
    <row r="44" spans="1:22" ht="15.75" customHeight="1" x14ac:dyDescent="0.15">
      <c r="A44" s="44"/>
      <c r="B44" s="31">
        <f t="shared" ref="B44:S44" si="20">B$2*B43</f>
        <v>0</v>
      </c>
      <c r="C44" s="31">
        <f t="shared" si="20"/>
        <v>625</v>
      </c>
      <c r="D44" s="31">
        <f t="shared" si="20"/>
        <v>0</v>
      </c>
      <c r="E44" s="31">
        <f t="shared" si="20"/>
        <v>0</v>
      </c>
      <c r="F44" s="31">
        <f t="shared" si="20"/>
        <v>0</v>
      </c>
      <c r="G44" s="31">
        <f t="shared" si="20"/>
        <v>0</v>
      </c>
      <c r="H44" s="31">
        <f t="shared" si="20"/>
        <v>0</v>
      </c>
      <c r="I44" s="31">
        <f t="shared" si="20"/>
        <v>0</v>
      </c>
      <c r="J44" s="31">
        <f t="shared" si="20"/>
        <v>0</v>
      </c>
      <c r="K44" s="31">
        <f t="shared" si="20"/>
        <v>0</v>
      </c>
      <c r="L44" s="31">
        <f t="shared" si="20"/>
        <v>0</v>
      </c>
      <c r="M44" s="31">
        <f t="shared" si="20"/>
        <v>0</v>
      </c>
      <c r="N44" s="31">
        <f t="shared" si="20"/>
        <v>0</v>
      </c>
      <c r="O44" s="31">
        <f t="shared" si="20"/>
        <v>0</v>
      </c>
      <c r="P44" s="31">
        <f t="shared" si="20"/>
        <v>0</v>
      </c>
      <c r="Q44" s="31">
        <f t="shared" si="20"/>
        <v>0</v>
      </c>
      <c r="R44" s="31">
        <f t="shared" si="20"/>
        <v>0</v>
      </c>
      <c r="S44" s="31">
        <f t="shared" si="20"/>
        <v>0</v>
      </c>
      <c r="T44" s="32">
        <f>SUM(B44:S44)</f>
        <v>625</v>
      </c>
      <c r="U44" s="33">
        <f>T44-T43</f>
        <v>-275</v>
      </c>
      <c r="V44" s="45"/>
    </row>
    <row r="45" spans="1:22" ht="15.75" customHeight="1" x14ac:dyDescent="0.15">
      <c r="A45" s="25" t="s">
        <v>259</v>
      </c>
      <c r="B45" s="26"/>
      <c r="C45" s="26"/>
      <c r="D45" s="26"/>
      <c r="E45" s="26"/>
      <c r="F45" s="26"/>
      <c r="G45" s="26"/>
      <c r="H45" s="26"/>
      <c r="I45" s="26"/>
      <c r="J45" s="26"/>
      <c r="K45" s="25">
        <v>40</v>
      </c>
      <c r="L45" s="26"/>
      <c r="M45" s="26"/>
      <c r="N45" s="26"/>
      <c r="O45" s="26"/>
      <c r="P45" s="26"/>
      <c r="Q45" s="26"/>
      <c r="R45" s="26"/>
      <c r="S45" s="26"/>
      <c r="T45" s="42">
        <v>900</v>
      </c>
      <c r="U45" s="28">
        <f>T46/T45</f>
        <v>0.88888888888888884</v>
      </c>
      <c r="V45" s="45"/>
    </row>
    <row r="46" spans="1:22" ht="15.75" customHeight="1" x14ac:dyDescent="0.15">
      <c r="A46" s="44"/>
      <c r="B46" s="31">
        <f t="shared" ref="B46:S46" si="21">B$2*B45</f>
        <v>0</v>
      </c>
      <c r="C46" s="31">
        <f t="shared" si="21"/>
        <v>0</v>
      </c>
      <c r="D46" s="31">
        <f t="shared" si="21"/>
        <v>0</v>
      </c>
      <c r="E46" s="31">
        <f t="shared" si="21"/>
        <v>0</v>
      </c>
      <c r="F46" s="31">
        <f t="shared" si="21"/>
        <v>0</v>
      </c>
      <c r="G46" s="31">
        <f t="shared" si="21"/>
        <v>0</v>
      </c>
      <c r="H46" s="31">
        <f t="shared" si="21"/>
        <v>0</v>
      </c>
      <c r="I46" s="31">
        <f t="shared" si="21"/>
        <v>0</v>
      </c>
      <c r="J46" s="31">
        <f t="shared" si="21"/>
        <v>0</v>
      </c>
      <c r="K46" s="31">
        <f t="shared" si="21"/>
        <v>800</v>
      </c>
      <c r="L46" s="31">
        <f t="shared" si="21"/>
        <v>0</v>
      </c>
      <c r="M46" s="31">
        <f t="shared" si="21"/>
        <v>0</v>
      </c>
      <c r="N46" s="31">
        <f t="shared" si="21"/>
        <v>0</v>
      </c>
      <c r="O46" s="31">
        <f t="shared" si="21"/>
        <v>0</v>
      </c>
      <c r="P46" s="31">
        <f t="shared" si="21"/>
        <v>0</v>
      </c>
      <c r="Q46" s="31">
        <f t="shared" si="21"/>
        <v>0</v>
      </c>
      <c r="R46" s="31">
        <f t="shared" si="21"/>
        <v>0</v>
      </c>
      <c r="S46" s="31">
        <f t="shared" si="21"/>
        <v>0</v>
      </c>
      <c r="T46" s="32">
        <f>SUM(B46:S46)</f>
        <v>800</v>
      </c>
      <c r="U46" s="32">
        <f>T46-T45</f>
        <v>-100</v>
      </c>
      <c r="V46" s="45"/>
    </row>
    <row r="47" spans="1:22" ht="15.75" customHeight="1" x14ac:dyDescent="0.15">
      <c r="A47" s="25" t="s">
        <v>260</v>
      </c>
      <c r="B47" s="26"/>
      <c r="C47" s="26"/>
      <c r="D47" s="26"/>
      <c r="E47" s="26"/>
      <c r="F47" s="26"/>
      <c r="G47" s="26"/>
      <c r="H47" s="26"/>
      <c r="I47" s="26"/>
      <c r="J47" s="25">
        <v>300</v>
      </c>
      <c r="K47" s="26"/>
      <c r="L47" s="26"/>
      <c r="M47" s="26"/>
      <c r="N47" s="26"/>
      <c r="O47" s="26"/>
      <c r="P47" s="26"/>
      <c r="Q47" s="26"/>
      <c r="R47" s="26"/>
      <c r="S47" s="26"/>
      <c r="T47" s="27">
        <v>1000</v>
      </c>
      <c r="U47" s="28">
        <f>T48/T47</f>
        <v>0.80100000000000005</v>
      </c>
      <c r="V47" s="45"/>
    </row>
    <row r="48" spans="1:22" ht="13" x14ac:dyDescent="0.15">
      <c r="A48" s="44"/>
      <c r="B48" s="31">
        <f t="shared" ref="B48:S48" si="22">B$2*B47</f>
        <v>0</v>
      </c>
      <c r="C48" s="31">
        <f t="shared" si="22"/>
        <v>0</v>
      </c>
      <c r="D48" s="31">
        <f t="shared" si="22"/>
        <v>0</v>
      </c>
      <c r="E48" s="31">
        <f t="shared" si="22"/>
        <v>0</v>
      </c>
      <c r="F48" s="31">
        <f t="shared" si="22"/>
        <v>0</v>
      </c>
      <c r="G48" s="31">
        <f t="shared" si="22"/>
        <v>0</v>
      </c>
      <c r="H48" s="31">
        <f t="shared" si="22"/>
        <v>0</v>
      </c>
      <c r="I48" s="31">
        <f t="shared" si="22"/>
        <v>0</v>
      </c>
      <c r="J48" s="31">
        <f t="shared" si="22"/>
        <v>801</v>
      </c>
      <c r="K48" s="31">
        <f t="shared" si="22"/>
        <v>0</v>
      </c>
      <c r="L48" s="31">
        <f t="shared" si="22"/>
        <v>0</v>
      </c>
      <c r="M48" s="31">
        <f t="shared" si="22"/>
        <v>0</v>
      </c>
      <c r="N48" s="31">
        <f t="shared" si="22"/>
        <v>0</v>
      </c>
      <c r="O48" s="31">
        <f t="shared" si="22"/>
        <v>0</v>
      </c>
      <c r="P48" s="31">
        <f t="shared" si="22"/>
        <v>0</v>
      </c>
      <c r="Q48" s="31">
        <f t="shared" si="22"/>
        <v>0</v>
      </c>
      <c r="R48" s="31">
        <f t="shared" si="22"/>
        <v>0</v>
      </c>
      <c r="S48" s="31">
        <f t="shared" si="22"/>
        <v>0</v>
      </c>
      <c r="T48" s="32">
        <f>SUM(B48:S48)</f>
        <v>801</v>
      </c>
      <c r="U48" s="32">
        <f>T48-T47</f>
        <v>-199</v>
      </c>
      <c r="V48" s="45"/>
    </row>
    <row r="49" spans="1:22" ht="13" x14ac:dyDescent="0.15">
      <c r="A49" s="25" t="s">
        <v>261</v>
      </c>
      <c r="B49" s="26"/>
      <c r="C49" s="26"/>
      <c r="D49" s="26"/>
      <c r="E49" s="26"/>
      <c r="F49" s="26"/>
      <c r="G49" s="25">
        <v>40</v>
      </c>
      <c r="H49" s="26"/>
      <c r="I49" s="26"/>
      <c r="J49" s="26"/>
      <c r="K49" s="26"/>
      <c r="L49" s="26"/>
      <c r="M49" s="26"/>
      <c r="N49" s="26"/>
      <c r="O49" s="26"/>
      <c r="P49" s="26"/>
      <c r="Q49" s="26"/>
      <c r="R49" s="26"/>
      <c r="S49" s="26"/>
      <c r="T49" s="27">
        <v>1050</v>
      </c>
      <c r="U49" s="28">
        <f>T50/T49</f>
        <v>0.82857142857142863</v>
      </c>
      <c r="V49" s="45"/>
    </row>
    <row r="50" spans="1:22" ht="13" x14ac:dyDescent="0.15">
      <c r="A50" s="44"/>
      <c r="B50" s="31">
        <f t="shared" ref="B50:S50" si="23">B$2*B49</f>
        <v>0</v>
      </c>
      <c r="C50" s="31">
        <f t="shared" si="23"/>
        <v>0</v>
      </c>
      <c r="D50" s="31">
        <f t="shared" si="23"/>
        <v>0</v>
      </c>
      <c r="E50" s="31">
        <f t="shared" si="23"/>
        <v>0</v>
      </c>
      <c r="F50" s="31">
        <f t="shared" si="23"/>
        <v>0</v>
      </c>
      <c r="G50" s="31">
        <f t="shared" si="23"/>
        <v>870</v>
      </c>
      <c r="H50" s="31">
        <f t="shared" si="23"/>
        <v>0</v>
      </c>
      <c r="I50" s="31">
        <f t="shared" si="23"/>
        <v>0</v>
      </c>
      <c r="J50" s="31">
        <f t="shared" si="23"/>
        <v>0</v>
      </c>
      <c r="K50" s="31">
        <f t="shared" si="23"/>
        <v>0</v>
      </c>
      <c r="L50" s="31">
        <f t="shared" si="23"/>
        <v>0</v>
      </c>
      <c r="M50" s="31">
        <f t="shared" si="23"/>
        <v>0</v>
      </c>
      <c r="N50" s="31">
        <f t="shared" si="23"/>
        <v>0</v>
      </c>
      <c r="O50" s="31">
        <f t="shared" si="23"/>
        <v>0</v>
      </c>
      <c r="P50" s="31">
        <f t="shared" si="23"/>
        <v>0</v>
      </c>
      <c r="Q50" s="31">
        <f t="shared" si="23"/>
        <v>0</v>
      </c>
      <c r="R50" s="31">
        <f t="shared" si="23"/>
        <v>0</v>
      </c>
      <c r="S50" s="31">
        <f t="shared" si="23"/>
        <v>0</v>
      </c>
      <c r="T50" s="32">
        <f>SUM(B50:S50)</f>
        <v>870</v>
      </c>
      <c r="U50" s="32">
        <f>T50-T49</f>
        <v>-180</v>
      </c>
      <c r="V50" s="45"/>
    </row>
    <row r="51" spans="1:22" ht="13" x14ac:dyDescent="0.15">
      <c r="A51" s="25" t="s">
        <v>262</v>
      </c>
      <c r="B51" s="26"/>
      <c r="C51" s="26"/>
      <c r="D51" s="26"/>
      <c r="E51" s="26"/>
      <c r="F51" s="26"/>
      <c r="G51" s="25">
        <v>20</v>
      </c>
      <c r="H51" s="25">
        <v>10</v>
      </c>
      <c r="I51" s="26"/>
      <c r="J51" s="26"/>
      <c r="K51" s="26"/>
      <c r="L51" s="26"/>
      <c r="M51" s="26"/>
      <c r="N51" s="26"/>
      <c r="O51" s="25">
        <v>50</v>
      </c>
      <c r="P51" s="26"/>
      <c r="Q51" s="26"/>
      <c r="R51" s="26"/>
      <c r="S51" s="26"/>
      <c r="T51" s="27">
        <v>1050</v>
      </c>
      <c r="U51" s="28">
        <f>T52/T51</f>
        <v>0.9063809523809524</v>
      </c>
      <c r="V51" s="45"/>
    </row>
    <row r="52" spans="1:22" ht="13" x14ac:dyDescent="0.15">
      <c r="A52" s="44"/>
      <c r="B52" s="31">
        <f t="shared" ref="B52:S52" si="24">B$2*B51</f>
        <v>0</v>
      </c>
      <c r="C52" s="31">
        <f t="shared" si="24"/>
        <v>0</v>
      </c>
      <c r="D52" s="31">
        <f t="shared" si="24"/>
        <v>0</v>
      </c>
      <c r="E52" s="31">
        <f t="shared" si="24"/>
        <v>0</v>
      </c>
      <c r="F52" s="31">
        <f t="shared" si="24"/>
        <v>0</v>
      </c>
      <c r="G52" s="31">
        <f t="shared" si="24"/>
        <v>435</v>
      </c>
      <c r="H52" s="31">
        <f t="shared" si="24"/>
        <v>266.70000000000005</v>
      </c>
      <c r="I52" s="31">
        <f t="shared" si="24"/>
        <v>0</v>
      </c>
      <c r="J52" s="31">
        <f t="shared" si="24"/>
        <v>0</v>
      </c>
      <c r="K52" s="31">
        <f t="shared" si="24"/>
        <v>0</v>
      </c>
      <c r="L52" s="31">
        <f t="shared" si="24"/>
        <v>0</v>
      </c>
      <c r="M52" s="31">
        <f t="shared" si="24"/>
        <v>0</v>
      </c>
      <c r="N52" s="31">
        <f t="shared" si="24"/>
        <v>0</v>
      </c>
      <c r="O52" s="31">
        <f t="shared" si="24"/>
        <v>250</v>
      </c>
      <c r="P52" s="31">
        <f t="shared" si="24"/>
        <v>0</v>
      </c>
      <c r="Q52" s="31">
        <f t="shared" si="24"/>
        <v>0</v>
      </c>
      <c r="R52" s="31">
        <f t="shared" si="24"/>
        <v>0</v>
      </c>
      <c r="S52" s="31">
        <f t="shared" si="24"/>
        <v>0</v>
      </c>
      <c r="T52" s="32">
        <f>SUM(B52:S52)</f>
        <v>951.7</v>
      </c>
      <c r="U52" s="32">
        <f>T52-T51</f>
        <v>-98.299999999999955</v>
      </c>
      <c r="V52" s="45"/>
    </row>
    <row r="53" spans="1:22" ht="13" x14ac:dyDescent="0.15">
      <c r="A53" s="25" t="s">
        <v>263</v>
      </c>
      <c r="B53" s="25">
        <v>15</v>
      </c>
      <c r="C53" s="26"/>
      <c r="D53" s="26"/>
      <c r="E53" s="26"/>
      <c r="F53" s="26"/>
      <c r="G53" s="25"/>
      <c r="H53" s="26"/>
      <c r="I53" s="26"/>
      <c r="J53" s="25">
        <v>200</v>
      </c>
      <c r="K53" s="26"/>
      <c r="L53" s="26"/>
      <c r="M53" s="26"/>
      <c r="N53" s="26"/>
      <c r="O53" s="26"/>
      <c r="P53" s="26"/>
      <c r="Q53" s="26"/>
      <c r="R53" s="26"/>
      <c r="S53" s="26"/>
      <c r="T53" s="27">
        <v>1100</v>
      </c>
      <c r="U53" s="28">
        <f>T54/T53</f>
        <v>0.96272727272727276</v>
      </c>
      <c r="V53" s="45"/>
    </row>
    <row r="54" spans="1:22" ht="13" x14ac:dyDescent="0.15">
      <c r="A54" s="44"/>
      <c r="B54" s="31">
        <f t="shared" ref="B54:S54" si="25">B$2*B53</f>
        <v>525</v>
      </c>
      <c r="C54" s="31">
        <f t="shared" si="25"/>
        <v>0</v>
      </c>
      <c r="D54" s="31">
        <f t="shared" si="25"/>
        <v>0</v>
      </c>
      <c r="E54" s="31">
        <f t="shared" si="25"/>
        <v>0</v>
      </c>
      <c r="F54" s="31">
        <f t="shared" si="25"/>
        <v>0</v>
      </c>
      <c r="G54" s="31">
        <f t="shared" si="25"/>
        <v>0</v>
      </c>
      <c r="H54" s="31">
        <f t="shared" si="25"/>
        <v>0</v>
      </c>
      <c r="I54" s="31">
        <f t="shared" si="25"/>
        <v>0</v>
      </c>
      <c r="J54" s="31">
        <f t="shared" si="25"/>
        <v>534</v>
      </c>
      <c r="K54" s="31">
        <f t="shared" si="25"/>
        <v>0</v>
      </c>
      <c r="L54" s="31">
        <f t="shared" si="25"/>
        <v>0</v>
      </c>
      <c r="M54" s="31">
        <f t="shared" si="25"/>
        <v>0</v>
      </c>
      <c r="N54" s="31">
        <f t="shared" si="25"/>
        <v>0</v>
      </c>
      <c r="O54" s="31">
        <f t="shared" si="25"/>
        <v>0</v>
      </c>
      <c r="P54" s="31">
        <f t="shared" si="25"/>
        <v>0</v>
      </c>
      <c r="Q54" s="31">
        <f t="shared" si="25"/>
        <v>0</v>
      </c>
      <c r="R54" s="31">
        <f t="shared" si="25"/>
        <v>0</v>
      </c>
      <c r="S54" s="31">
        <f t="shared" si="25"/>
        <v>0</v>
      </c>
      <c r="T54" s="32">
        <f>SUM(B54:S54)</f>
        <v>1059</v>
      </c>
      <c r="U54" s="32">
        <f>T54-T53</f>
        <v>-41</v>
      </c>
      <c r="V54" s="45"/>
    </row>
    <row r="55" spans="1:22" ht="13" x14ac:dyDescent="0.15">
      <c r="A55" s="25" t="s">
        <v>264</v>
      </c>
      <c r="B55" s="25">
        <v>15</v>
      </c>
      <c r="C55" s="25">
        <v>15</v>
      </c>
      <c r="D55" s="26"/>
      <c r="E55" s="26"/>
      <c r="F55" s="26"/>
      <c r="G55" s="25"/>
      <c r="H55" s="26"/>
      <c r="I55" s="26"/>
      <c r="J55" s="26"/>
      <c r="K55" s="26"/>
      <c r="L55" s="26"/>
      <c r="M55" s="26"/>
      <c r="N55" s="26"/>
      <c r="O55" s="26"/>
      <c r="P55" s="26"/>
      <c r="Q55" s="26"/>
      <c r="R55" s="26"/>
      <c r="S55" s="26"/>
      <c r="T55" s="27">
        <v>1100</v>
      </c>
      <c r="U55" s="28">
        <f>T56/T55</f>
        <v>0.81818181818181823</v>
      </c>
      <c r="V55" s="94" t="s">
        <v>265</v>
      </c>
    </row>
    <row r="56" spans="1:22" ht="13" x14ac:dyDescent="0.15">
      <c r="A56" s="44"/>
      <c r="B56" s="31">
        <f t="shared" ref="B56:S56" si="26">B$2*B55</f>
        <v>525</v>
      </c>
      <c r="C56" s="31">
        <f t="shared" si="26"/>
        <v>375</v>
      </c>
      <c r="D56" s="31">
        <f t="shared" si="26"/>
        <v>0</v>
      </c>
      <c r="E56" s="31">
        <f t="shared" si="26"/>
        <v>0</v>
      </c>
      <c r="F56" s="31">
        <f t="shared" si="26"/>
        <v>0</v>
      </c>
      <c r="G56" s="31">
        <f t="shared" si="26"/>
        <v>0</v>
      </c>
      <c r="H56" s="31">
        <f t="shared" si="26"/>
        <v>0</v>
      </c>
      <c r="I56" s="31">
        <f t="shared" si="26"/>
        <v>0</v>
      </c>
      <c r="J56" s="31">
        <f t="shared" si="26"/>
        <v>0</v>
      </c>
      <c r="K56" s="31">
        <f t="shared" si="26"/>
        <v>0</v>
      </c>
      <c r="L56" s="31">
        <f t="shared" si="26"/>
        <v>0</v>
      </c>
      <c r="M56" s="31">
        <f t="shared" si="26"/>
        <v>0</v>
      </c>
      <c r="N56" s="31">
        <f t="shared" si="26"/>
        <v>0</v>
      </c>
      <c r="O56" s="31">
        <f t="shared" si="26"/>
        <v>0</v>
      </c>
      <c r="P56" s="31">
        <f t="shared" si="26"/>
        <v>0</v>
      </c>
      <c r="Q56" s="31">
        <f t="shared" si="26"/>
        <v>0</v>
      </c>
      <c r="R56" s="31">
        <f t="shared" si="26"/>
        <v>0</v>
      </c>
      <c r="S56" s="31">
        <f t="shared" si="26"/>
        <v>0</v>
      </c>
      <c r="T56" s="32">
        <f>SUM(B56:S56)</f>
        <v>900</v>
      </c>
      <c r="U56" s="32">
        <f>T56-T55</f>
        <v>-200</v>
      </c>
      <c r="V56" s="88"/>
    </row>
    <row r="57" spans="1:22" ht="13" x14ac:dyDescent="0.15">
      <c r="A57" s="25" t="s">
        <v>266</v>
      </c>
      <c r="B57" s="25">
        <v>25</v>
      </c>
      <c r="C57" s="26"/>
      <c r="D57" s="26"/>
      <c r="E57" s="26"/>
      <c r="F57" s="26"/>
      <c r="G57" s="25"/>
      <c r="H57" s="25">
        <v>10</v>
      </c>
      <c r="I57" s="26"/>
      <c r="J57" s="26"/>
      <c r="K57" s="26"/>
      <c r="L57" s="26"/>
      <c r="M57" s="26"/>
      <c r="N57" s="26"/>
      <c r="O57" s="26"/>
      <c r="P57" s="26"/>
      <c r="Q57" s="26"/>
      <c r="R57" s="26"/>
      <c r="S57" s="26"/>
      <c r="T57" s="27">
        <v>1100</v>
      </c>
      <c r="U57" s="28">
        <f>T58/T57</f>
        <v>1.0379090909090909</v>
      </c>
      <c r="V57" s="45"/>
    </row>
    <row r="58" spans="1:22" ht="13" x14ac:dyDescent="0.15">
      <c r="A58" s="44"/>
      <c r="B58" s="31">
        <f t="shared" ref="B58:S58" si="27">B$2*B57</f>
        <v>875</v>
      </c>
      <c r="C58" s="31">
        <f t="shared" si="27"/>
        <v>0</v>
      </c>
      <c r="D58" s="31">
        <f t="shared" si="27"/>
        <v>0</v>
      </c>
      <c r="E58" s="31">
        <f t="shared" si="27"/>
        <v>0</v>
      </c>
      <c r="F58" s="31">
        <f t="shared" si="27"/>
        <v>0</v>
      </c>
      <c r="G58" s="31">
        <f t="shared" si="27"/>
        <v>0</v>
      </c>
      <c r="H58" s="31">
        <f t="shared" si="27"/>
        <v>266.70000000000005</v>
      </c>
      <c r="I58" s="31">
        <f t="shared" si="27"/>
        <v>0</v>
      </c>
      <c r="J58" s="31">
        <f t="shared" si="27"/>
        <v>0</v>
      </c>
      <c r="K58" s="31">
        <f t="shared" si="27"/>
        <v>0</v>
      </c>
      <c r="L58" s="31">
        <f t="shared" si="27"/>
        <v>0</v>
      </c>
      <c r="M58" s="31">
        <f t="shared" si="27"/>
        <v>0</v>
      </c>
      <c r="N58" s="31">
        <f t="shared" si="27"/>
        <v>0</v>
      </c>
      <c r="O58" s="31">
        <f t="shared" si="27"/>
        <v>0</v>
      </c>
      <c r="P58" s="31">
        <f t="shared" si="27"/>
        <v>0</v>
      </c>
      <c r="Q58" s="31">
        <f t="shared" si="27"/>
        <v>0</v>
      </c>
      <c r="R58" s="31">
        <f t="shared" si="27"/>
        <v>0</v>
      </c>
      <c r="S58" s="31">
        <f t="shared" si="27"/>
        <v>0</v>
      </c>
      <c r="T58" s="32">
        <f>SUM(B58:S58)</f>
        <v>1141.7</v>
      </c>
      <c r="U58" s="32">
        <f>T58-T57</f>
        <v>41.700000000000045</v>
      </c>
      <c r="V58" s="45"/>
    </row>
    <row r="59" spans="1:22" ht="13" x14ac:dyDescent="0.15">
      <c r="A59" s="25" t="s">
        <v>267</v>
      </c>
      <c r="B59" s="25">
        <v>25</v>
      </c>
      <c r="C59" s="26"/>
      <c r="D59" s="26"/>
      <c r="E59" s="26"/>
      <c r="F59" s="26"/>
      <c r="G59" s="25"/>
      <c r="H59" s="26"/>
      <c r="I59" s="26"/>
      <c r="J59" s="26"/>
      <c r="K59" s="26"/>
      <c r="L59" s="26"/>
      <c r="M59" s="26"/>
      <c r="N59" s="26"/>
      <c r="O59" s="26"/>
      <c r="P59" s="26"/>
      <c r="Q59" s="26"/>
      <c r="R59" s="26"/>
      <c r="S59" s="26"/>
      <c r="T59" s="27">
        <v>1200</v>
      </c>
      <c r="U59" s="28">
        <f>T60/T59</f>
        <v>0.72916666666666663</v>
      </c>
      <c r="V59" s="45"/>
    </row>
    <row r="60" spans="1:22" ht="13" x14ac:dyDescent="0.15">
      <c r="A60" s="44"/>
      <c r="B60" s="31">
        <f t="shared" ref="B60:S60" si="28">B$2*B59</f>
        <v>875</v>
      </c>
      <c r="C60" s="31">
        <f t="shared" si="28"/>
        <v>0</v>
      </c>
      <c r="D60" s="31">
        <f t="shared" si="28"/>
        <v>0</v>
      </c>
      <c r="E60" s="31">
        <f t="shared" si="28"/>
        <v>0</v>
      </c>
      <c r="F60" s="31">
        <f t="shared" si="28"/>
        <v>0</v>
      </c>
      <c r="G60" s="31">
        <f t="shared" si="28"/>
        <v>0</v>
      </c>
      <c r="H60" s="31">
        <f t="shared" si="28"/>
        <v>0</v>
      </c>
      <c r="I60" s="31">
        <f t="shared" si="28"/>
        <v>0</v>
      </c>
      <c r="J60" s="31">
        <f t="shared" si="28"/>
        <v>0</v>
      </c>
      <c r="K60" s="31">
        <f t="shared" si="28"/>
        <v>0</v>
      </c>
      <c r="L60" s="31">
        <f t="shared" si="28"/>
        <v>0</v>
      </c>
      <c r="M60" s="31">
        <f t="shared" si="28"/>
        <v>0</v>
      </c>
      <c r="N60" s="31">
        <f t="shared" si="28"/>
        <v>0</v>
      </c>
      <c r="O60" s="31">
        <f t="shared" si="28"/>
        <v>0</v>
      </c>
      <c r="P60" s="31">
        <f t="shared" si="28"/>
        <v>0</v>
      </c>
      <c r="Q60" s="31">
        <f t="shared" si="28"/>
        <v>0</v>
      </c>
      <c r="R60" s="31">
        <f t="shared" si="28"/>
        <v>0</v>
      </c>
      <c r="S60" s="31">
        <f t="shared" si="28"/>
        <v>0</v>
      </c>
      <c r="T60" s="32">
        <f>SUM(B60:S60)</f>
        <v>875</v>
      </c>
      <c r="U60" s="32">
        <f>T60-T59</f>
        <v>-325</v>
      </c>
      <c r="V60" s="45"/>
    </row>
    <row r="61" spans="1:22" ht="13" x14ac:dyDescent="0.15">
      <c r="A61" s="25" t="s">
        <v>268</v>
      </c>
      <c r="B61" s="26"/>
      <c r="C61" s="25">
        <v>18</v>
      </c>
      <c r="D61" s="25">
        <v>15</v>
      </c>
      <c r="E61" s="26"/>
      <c r="F61" s="26"/>
      <c r="G61" s="25"/>
      <c r="H61" s="26"/>
      <c r="I61" s="26"/>
      <c r="J61" s="26"/>
      <c r="K61" s="26"/>
      <c r="L61" s="26"/>
      <c r="M61" s="26"/>
      <c r="N61" s="26"/>
      <c r="O61" s="26"/>
      <c r="P61" s="26"/>
      <c r="Q61" s="26"/>
      <c r="R61" s="25">
        <v>7</v>
      </c>
      <c r="S61" s="26"/>
      <c r="T61" s="27">
        <v>1200</v>
      </c>
      <c r="U61" s="28">
        <f>T62/T61</f>
        <v>1.3416666666666666</v>
      </c>
      <c r="V61" s="45"/>
    </row>
    <row r="62" spans="1:22" ht="13" x14ac:dyDescent="0.15">
      <c r="A62" s="44"/>
      <c r="B62" s="31">
        <f t="shared" ref="B62:S62" si="29">B$2*B61</f>
        <v>0</v>
      </c>
      <c r="C62" s="31">
        <f t="shared" si="29"/>
        <v>450</v>
      </c>
      <c r="D62" s="31">
        <f t="shared" si="29"/>
        <v>600</v>
      </c>
      <c r="E62" s="31">
        <f t="shared" si="29"/>
        <v>0</v>
      </c>
      <c r="F62" s="31">
        <f t="shared" si="29"/>
        <v>0</v>
      </c>
      <c r="G62" s="31">
        <f t="shared" si="29"/>
        <v>0</v>
      </c>
      <c r="H62" s="31">
        <f t="shared" si="29"/>
        <v>0</v>
      </c>
      <c r="I62" s="31">
        <f t="shared" si="29"/>
        <v>0</v>
      </c>
      <c r="J62" s="31">
        <f t="shared" si="29"/>
        <v>0</v>
      </c>
      <c r="K62" s="31">
        <f t="shared" si="29"/>
        <v>0</v>
      </c>
      <c r="L62" s="31">
        <f t="shared" si="29"/>
        <v>0</v>
      </c>
      <c r="M62" s="31">
        <f t="shared" si="29"/>
        <v>0</v>
      </c>
      <c r="N62" s="31">
        <f t="shared" si="29"/>
        <v>0</v>
      </c>
      <c r="O62" s="31">
        <f t="shared" si="29"/>
        <v>0</v>
      </c>
      <c r="P62" s="31">
        <f t="shared" si="29"/>
        <v>0</v>
      </c>
      <c r="Q62" s="31">
        <f t="shared" si="29"/>
        <v>0</v>
      </c>
      <c r="R62" s="31">
        <f t="shared" si="29"/>
        <v>560</v>
      </c>
      <c r="S62" s="31">
        <f t="shared" si="29"/>
        <v>0</v>
      </c>
      <c r="T62" s="32">
        <f>SUM(B62:S62)</f>
        <v>1610</v>
      </c>
      <c r="U62" s="32">
        <f>T62-T61</f>
        <v>410</v>
      </c>
      <c r="V62" s="45"/>
    </row>
    <row r="63" spans="1:22" ht="13" x14ac:dyDescent="0.15">
      <c r="A63" s="25" t="s">
        <v>269</v>
      </c>
      <c r="B63" s="26"/>
      <c r="C63" s="26"/>
      <c r="D63" s="26"/>
      <c r="E63" s="26"/>
      <c r="F63" s="26"/>
      <c r="G63" s="25">
        <v>25</v>
      </c>
      <c r="H63" s="26"/>
      <c r="I63" s="26"/>
      <c r="J63" s="26"/>
      <c r="K63" s="26"/>
      <c r="L63" s="25">
        <v>25</v>
      </c>
      <c r="M63" s="26"/>
      <c r="N63" s="26"/>
      <c r="O63" s="26"/>
      <c r="P63" s="26"/>
      <c r="Q63" s="26"/>
      <c r="R63" s="26"/>
      <c r="S63" s="26"/>
      <c r="T63" s="27">
        <v>1200</v>
      </c>
      <c r="U63" s="28">
        <f>T64/T63</f>
        <v>0.828125</v>
      </c>
      <c r="V63" s="45"/>
    </row>
    <row r="64" spans="1:22" ht="13" x14ac:dyDescent="0.15">
      <c r="A64" s="37" t="s">
        <v>178</v>
      </c>
      <c r="B64" s="31">
        <f t="shared" ref="B64:S64" si="30">B$2*B63</f>
        <v>0</v>
      </c>
      <c r="C64" s="31">
        <f t="shared" si="30"/>
        <v>0</v>
      </c>
      <c r="D64" s="31">
        <f t="shared" si="30"/>
        <v>0</v>
      </c>
      <c r="E64" s="31">
        <f t="shared" si="30"/>
        <v>0</v>
      </c>
      <c r="F64" s="31">
        <f t="shared" si="30"/>
        <v>0</v>
      </c>
      <c r="G64" s="31">
        <f t="shared" si="30"/>
        <v>543.75</v>
      </c>
      <c r="H64" s="31">
        <f t="shared" si="30"/>
        <v>0</v>
      </c>
      <c r="I64" s="31">
        <f t="shared" si="30"/>
        <v>0</v>
      </c>
      <c r="J64" s="31">
        <f t="shared" si="30"/>
        <v>0</v>
      </c>
      <c r="K64" s="31">
        <f t="shared" si="30"/>
        <v>0</v>
      </c>
      <c r="L64" s="31">
        <f t="shared" si="30"/>
        <v>450</v>
      </c>
      <c r="M64" s="31">
        <f t="shared" si="30"/>
        <v>0</v>
      </c>
      <c r="N64" s="31">
        <f t="shared" si="30"/>
        <v>0</v>
      </c>
      <c r="O64" s="31">
        <f t="shared" si="30"/>
        <v>0</v>
      </c>
      <c r="P64" s="31">
        <f t="shared" si="30"/>
        <v>0</v>
      </c>
      <c r="Q64" s="31">
        <f t="shared" si="30"/>
        <v>0</v>
      </c>
      <c r="R64" s="31">
        <f t="shared" si="30"/>
        <v>0</v>
      </c>
      <c r="S64" s="31">
        <f t="shared" si="30"/>
        <v>0</v>
      </c>
      <c r="T64" s="32">
        <f>SUM(B64:S64)</f>
        <v>993.75</v>
      </c>
      <c r="U64" s="32">
        <f>T64-T63</f>
        <v>-206.25</v>
      </c>
      <c r="V64" s="45"/>
    </row>
    <row r="65" spans="1:22" ht="13" x14ac:dyDescent="0.15">
      <c r="A65" s="25" t="s">
        <v>269</v>
      </c>
      <c r="B65" s="26"/>
      <c r="C65" s="26"/>
      <c r="D65" s="26"/>
      <c r="E65" s="26"/>
      <c r="F65" s="26"/>
      <c r="G65" s="25">
        <v>25</v>
      </c>
      <c r="H65" s="26"/>
      <c r="I65" s="26"/>
      <c r="J65" s="26"/>
      <c r="K65" s="26"/>
      <c r="L65" s="25">
        <v>40</v>
      </c>
      <c r="M65" s="26"/>
      <c r="N65" s="26"/>
      <c r="O65" s="26"/>
      <c r="P65" s="26"/>
      <c r="Q65" s="26"/>
      <c r="R65" s="26"/>
      <c r="S65" s="26"/>
      <c r="T65" s="27">
        <v>1200</v>
      </c>
      <c r="U65" s="28">
        <f>T66/T65</f>
        <v>1.0531250000000001</v>
      </c>
      <c r="V65" s="45"/>
    </row>
    <row r="66" spans="1:22" ht="13" x14ac:dyDescent="0.15">
      <c r="A66" s="37" t="s">
        <v>270</v>
      </c>
      <c r="B66" s="31">
        <f t="shared" ref="B66:S66" si="31">B$2*B65</f>
        <v>0</v>
      </c>
      <c r="C66" s="31">
        <f t="shared" si="31"/>
        <v>0</v>
      </c>
      <c r="D66" s="31">
        <f t="shared" si="31"/>
        <v>0</v>
      </c>
      <c r="E66" s="31">
        <f t="shared" si="31"/>
        <v>0</v>
      </c>
      <c r="F66" s="31">
        <f t="shared" si="31"/>
        <v>0</v>
      </c>
      <c r="G66" s="31">
        <f t="shared" si="31"/>
        <v>543.75</v>
      </c>
      <c r="H66" s="31">
        <f t="shared" si="31"/>
        <v>0</v>
      </c>
      <c r="I66" s="31">
        <f t="shared" si="31"/>
        <v>0</v>
      </c>
      <c r="J66" s="31">
        <f t="shared" si="31"/>
        <v>0</v>
      </c>
      <c r="K66" s="31">
        <f t="shared" si="31"/>
        <v>0</v>
      </c>
      <c r="L66" s="31">
        <f t="shared" si="31"/>
        <v>720</v>
      </c>
      <c r="M66" s="31">
        <f t="shared" si="31"/>
        <v>0</v>
      </c>
      <c r="N66" s="31">
        <f t="shared" si="31"/>
        <v>0</v>
      </c>
      <c r="O66" s="31">
        <f t="shared" si="31"/>
        <v>0</v>
      </c>
      <c r="P66" s="31">
        <f t="shared" si="31"/>
        <v>0</v>
      </c>
      <c r="Q66" s="31">
        <f t="shared" si="31"/>
        <v>0</v>
      </c>
      <c r="R66" s="31">
        <f t="shared" si="31"/>
        <v>0</v>
      </c>
      <c r="S66" s="31">
        <f t="shared" si="31"/>
        <v>0</v>
      </c>
      <c r="T66" s="32">
        <f>SUM(B66:S66)</f>
        <v>1263.75</v>
      </c>
      <c r="U66" s="32">
        <f>T66-T65</f>
        <v>63.75</v>
      </c>
      <c r="V66" s="45"/>
    </row>
    <row r="67" spans="1:22" ht="13" x14ac:dyDescent="0.15">
      <c r="A67" s="25" t="s">
        <v>271</v>
      </c>
      <c r="B67" s="25">
        <v>30</v>
      </c>
      <c r="C67" s="26"/>
      <c r="D67" s="26"/>
      <c r="E67" s="26"/>
      <c r="F67" s="26"/>
      <c r="G67" s="25"/>
      <c r="H67" s="26"/>
      <c r="I67" s="26"/>
      <c r="J67" s="26"/>
      <c r="K67" s="26"/>
      <c r="L67" s="25"/>
      <c r="M67" s="26"/>
      <c r="N67" s="26"/>
      <c r="O67" s="26"/>
      <c r="P67" s="26"/>
      <c r="Q67" s="26"/>
      <c r="R67" s="26"/>
      <c r="S67" s="26"/>
      <c r="T67" s="27">
        <v>1200</v>
      </c>
      <c r="U67" s="28">
        <f>T68/T67</f>
        <v>0.875</v>
      </c>
      <c r="V67" s="45"/>
    </row>
    <row r="68" spans="1:22" ht="13" x14ac:dyDescent="0.15">
      <c r="A68" s="37"/>
      <c r="B68" s="31">
        <f t="shared" ref="B68:S68" si="32">B$2*B67</f>
        <v>1050</v>
      </c>
      <c r="C68" s="31">
        <f t="shared" si="32"/>
        <v>0</v>
      </c>
      <c r="D68" s="31">
        <f t="shared" si="32"/>
        <v>0</v>
      </c>
      <c r="E68" s="31">
        <f t="shared" si="32"/>
        <v>0</v>
      </c>
      <c r="F68" s="31">
        <f t="shared" si="32"/>
        <v>0</v>
      </c>
      <c r="G68" s="31">
        <f t="shared" si="32"/>
        <v>0</v>
      </c>
      <c r="H68" s="31">
        <f t="shared" si="32"/>
        <v>0</v>
      </c>
      <c r="I68" s="31">
        <f t="shared" si="32"/>
        <v>0</v>
      </c>
      <c r="J68" s="31">
        <f t="shared" si="32"/>
        <v>0</v>
      </c>
      <c r="K68" s="31">
        <f t="shared" si="32"/>
        <v>0</v>
      </c>
      <c r="L68" s="31">
        <f t="shared" si="32"/>
        <v>0</v>
      </c>
      <c r="M68" s="31">
        <f t="shared" si="32"/>
        <v>0</v>
      </c>
      <c r="N68" s="31">
        <f t="shared" si="32"/>
        <v>0</v>
      </c>
      <c r="O68" s="31">
        <f t="shared" si="32"/>
        <v>0</v>
      </c>
      <c r="P68" s="31">
        <f t="shared" si="32"/>
        <v>0</v>
      </c>
      <c r="Q68" s="31">
        <f t="shared" si="32"/>
        <v>0</v>
      </c>
      <c r="R68" s="31">
        <f t="shared" si="32"/>
        <v>0</v>
      </c>
      <c r="S68" s="31">
        <f t="shared" si="32"/>
        <v>0</v>
      </c>
      <c r="T68" s="32">
        <f>SUM(B68:S68)</f>
        <v>1050</v>
      </c>
      <c r="U68" s="32">
        <f>T68-T67</f>
        <v>-150</v>
      </c>
      <c r="V68" s="45"/>
    </row>
    <row r="69" spans="1:22" ht="14" x14ac:dyDescent="0.15">
      <c r="A69" s="25" t="s">
        <v>272</v>
      </c>
      <c r="B69" s="25"/>
      <c r="C69" s="26"/>
      <c r="D69" s="26"/>
      <c r="E69" s="26"/>
      <c r="F69" s="26"/>
      <c r="G69" s="25"/>
      <c r="H69" s="26"/>
      <c r="I69" s="26"/>
      <c r="J69" s="25">
        <v>250</v>
      </c>
      <c r="K69" s="26"/>
      <c r="L69" s="25">
        <v>25</v>
      </c>
      <c r="M69" s="26"/>
      <c r="N69" s="26"/>
      <c r="O69" s="26"/>
      <c r="P69" s="26"/>
      <c r="Q69" s="26"/>
      <c r="R69" s="26"/>
      <c r="S69" s="26"/>
      <c r="T69" s="27">
        <v>1250</v>
      </c>
      <c r="U69" s="28">
        <f>T70/T69</f>
        <v>0.89400000000000002</v>
      </c>
      <c r="V69" s="45" t="s">
        <v>273</v>
      </c>
    </row>
    <row r="70" spans="1:22" ht="13" x14ac:dyDescent="0.15">
      <c r="A70" s="37"/>
      <c r="B70" s="31">
        <f t="shared" ref="B70:S70" si="33">B$2*B69</f>
        <v>0</v>
      </c>
      <c r="C70" s="31">
        <f t="shared" si="33"/>
        <v>0</v>
      </c>
      <c r="D70" s="31">
        <f t="shared" si="33"/>
        <v>0</v>
      </c>
      <c r="E70" s="31">
        <f t="shared" si="33"/>
        <v>0</v>
      </c>
      <c r="F70" s="31">
        <f t="shared" si="33"/>
        <v>0</v>
      </c>
      <c r="G70" s="31">
        <f t="shared" si="33"/>
        <v>0</v>
      </c>
      <c r="H70" s="31">
        <f t="shared" si="33"/>
        <v>0</v>
      </c>
      <c r="I70" s="31">
        <f t="shared" si="33"/>
        <v>0</v>
      </c>
      <c r="J70" s="31">
        <f t="shared" si="33"/>
        <v>667.5</v>
      </c>
      <c r="K70" s="31">
        <f t="shared" si="33"/>
        <v>0</v>
      </c>
      <c r="L70" s="31">
        <f t="shared" si="33"/>
        <v>450</v>
      </c>
      <c r="M70" s="31">
        <f t="shared" si="33"/>
        <v>0</v>
      </c>
      <c r="N70" s="31">
        <f t="shared" si="33"/>
        <v>0</v>
      </c>
      <c r="O70" s="31">
        <f t="shared" si="33"/>
        <v>0</v>
      </c>
      <c r="P70" s="31">
        <f t="shared" si="33"/>
        <v>0</v>
      </c>
      <c r="Q70" s="31">
        <f t="shared" si="33"/>
        <v>0</v>
      </c>
      <c r="R70" s="31">
        <f t="shared" si="33"/>
        <v>0</v>
      </c>
      <c r="S70" s="31">
        <f t="shared" si="33"/>
        <v>0</v>
      </c>
      <c r="T70" s="32">
        <f>SUM(B70:S70)</f>
        <v>1117.5</v>
      </c>
      <c r="U70" s="32">
        <f>T70-T69</f>
        <v>-132.5</v>
      </c>
      <c r="V70" s="45"/>
    </row>
    <row r="71" spans="1:22" ht="13" x14ac:dyDescent="0.15">
      <c r="A71" s="25" t="s">
        <v>274</v>
      </c>
      <c r="B71" s="25"/>
      <c r="C71" s="26"/>
      <c r="D71" s="26"/>
      <c r="E71" s="26"/>
      <c r="F71" s="26"/>
      <c r="G71" s="25"/>
      <c r="H71" s="26"/>
      <c r="I71" s="26"/>
      <c r="J71" s="26"/>
      <c r="K71" s="26"/>
      <c r="L71" s="25">
        <v>30</v>
      </c>
      <c r="M71" s="26"/>
      <c r="N71" s="26"/>
      <c r="O71" s="26"/>
      <c r="P71" s="26"/>
      <c r="Q71" s="26"/>
      <c r="R71" s="26"/>
      <c r="S71" s="26"/>
      <c r="T71" s="27">
        <v>1300</v>
      </c>
      <c r="U71" s="28">
        <f>T72/T71</f>
        <v>0.41538461538461541</v>
      </c>
      <c r="V71" s="45"/>
    </row>
    <row r="72" spans="1:22" ht="13" x14ac:dyDescent="0.15">
      <c r="A72" s="37"/>
      <c r="B72" s="31">
        <f t="shared" ref="B72:S72" si="34">B$2*B71</f>
        <v>0</v>
      </c>
      <c r="C72" s="31">
        <f t="shared" si="34"/>
        <v>0</v>
      </c>
      <c r="D72" s="31">
        <f t="shared" si="34"/>
        <v>0</v>
      </c>
      <c r="E72" s="31">
        <f t="shared" si="34"/>
        <v>0</v>
      </c>
      <c r="F72" s="31">
        <f t="shared" si="34"/>
        <v>0</v>
      </c>
      <c r="G72" s="31">
        <f t="shared" si="34"/>
        <v>0</v>
      </c>
      <c r="H72" s="31">
        <f t="shared" si="34"/>
        <v>0</v>
      </c>
      <c r="I72" s="31">
        <f t="shared" si="34"/>
        <v>0</v>
      </c>
      <c r="J72" s="31">
        <f t="shared" si="34"/>
        <v>0</v>
      </c>
      <c r="K72" s="31">
        <f t="shared" si="34"/>
        <v>0</v>
      </c>
      <c r="L72" s="31">
        <f t="shared" si="34"/>
        <v>540</v>
      </c>
      <c r="M72" s="31">
        <f t="shared" si="34"/>
        <v>0</v>
      </c>
      <c r="N72" s="31">
        <f t="shared" si="34"/>
        <v>0</v>
      </c>
      <c r="O72" s="31">
        <f t="shared" si="34"/>
        <v>0</v>
      </c>
      <c r="P72" s="31">
        <f t="shared" si="34"/>
        <v>0</v>
      </c>
      <c r="Q72" s="31">
        <f t="shared" si="34"/>
        <v>0</v>
      </c>
      <c r="R72" s="31">
        <f t="shared" si="34"/>
        <v>0</v>
      </c>
      <c r="S72" s="31">
        <f t="shared" si="34"/>
        <v>0</v>
      </c>
      <c r="T72" s="32">
        <f>SUM(B72:S72)</f>
        <v>540</v>
      </c>
      <c r="U72" s="32">
        <f>T72-T71</f>
        <v>-760</v>
      </c>
      <c r="V72" s="45"/>
    </row>
    <row r="73" spans="1:22" ht="13" x14ac:dyDescent="0.15">
      <c r="A73" s="25" t="s">
        <v>275</v>
      </c>
      <c r="B73" s="25">
        <v>20</v>
      </c>
      <c r="C73" s="26"/>
      <c r="D73" s="26"/>
      <c r="E73" s="26"/>
      <c r="F73" s="26"/>
      <c r="G73" s="25"/>
      <c r="H73" s="26"/>
      <c r="I73" s="26"/>
      <c r="J73" s="26"/>
      <c r="K73" s="26"/>
      <c r="L73" s="25">
        <v>35</v>
      </c>
      <c r="M73" s="26"/>
      <c r="N73" s="26"/>
      <c r="O73" s="26"/>
      <c r="P73" s="26"/>
      <c r="Q73" s="26"/>
      <c r="R73" s="26"/>
      <c r="S73" s="26"/>
      <c r="T73" s="27">
        <v>1300</v>
      </c>
      <c r="U73" s="28">
        <f>T74/T73</f>
        <v>1.023076923076923</v>
      </c>
      <c r="V73" s="94" t="s">
        <v>276</v>
      </c>
    </row>
    <row r="74" spans="1:22" ht="13" x14ac:dyDescent="0.15">
      <c r="A74" s="37"/>
      <c r="B74" s="31">
        <f t="shared" ref="B74:S74" si="35">B$2*B73</f>
        <v>700</v>
      </c>
      <c r="C74" s="31">
        <f t="shared" si="35"/>
        <v>0</v>
      </c>
      <c r="D74" s="31">
        <f t="shared" si="35"/>
        <v>0</v>
      </c>
      <c r="E74" s="31">
        <f t="shared" si="35"/>
        <v>0</v>
      </c>
      <c r="F74" s="31">
        <f t="shared" si="35"/>
        <v>0</v>
      </c>
      <c r="G74" s="31">
        <f t="shared" si="35"/>
        <v>0</v>
      </c>
      <c r="H74" s="31">
        <f t="shared" si="35"/>
        <v>0</v>
      </c>
      <c r="I74" s="31">
        <f t="shared" si="35"/>
        <v>0</v>
      </c>
      <c r="J74" s="31">
        <f t="shared" si="35"/>
        <v>0</v>
      </c>
      <c r="K74" s="31">
        <f t="shared" si="35"/>
        <v>0</v>
      </c>
      <c r="L74" s="31">
        <f t="shared" si="35"/>
        <v>630</v>
      </c>
      <c r="M74" s="31">
        <f t="shared" si="35"/>
        <v>0</v>
      </c>
      <c r="N74" s="31">
        <f t="shared" si="35"/>
        <v>0</v>
      </c>
      <c r="O74" s="31">
        <f t="shared" si="35"/>
        <v>0</v>
      </c>
      <c r="P74" s="31">
        <f t="shared" si="35"/>
        <v>0</v>
      </c>
      <c r="Q74" s="31">
        <f t="shared" si="35"/>
        <v>0</v>
      </c>
      <c r="R74" s="31">
        <f t="shared" si="35"/>
        <v>0</v>
      </c>
      <c r="S74" s="31">
        <f t="shared" si="35"/>
        <v>0</v>
      </c>
      <c r="T74" s="32">
        <f>SUM(B74:S74)</f>
        <v>1330</v>
      </c>
      <c r="U74" s="32">
        <f>T74-T73</f>
        <v>30</v>
      </c>
      <c r="V74" s="88"/>
    </row>
    <row r="75" spans="1:22" ht="13" x14ac:dyDescent="0.15">
      <c r="A75" s="25" t="s">
        <v>277</v>
      </c>
      <c r="B75" s="25"/>
      <c r="C75" s="26"/>
      <c r="D75" s="26"/>
      <c r="E75" s="26"/>
      <c r="F75" s="26"/>
      <c r="G75" s="25">
        <v>40</v>
      </c>
      <c r="H75" s="25">
        <v>10</v>
      </c>
      <c r="I75" s="26"/>
      <c r="J75" s="26"/>
      <c r="K75" s="26"/>
      <c r="L75" s="25"/>
      <c r="M75" s="26"/>
      <c r="N75" s="25">
        <v>300</v>
      </c>
      <c r="O75" s="26"/>
      <c r="P75" s="26"/>
      <c r="Q75" s="26"/>
      <c r="R75" s="26"/>
      <c r="S75" s="26"/>
      <c r="T75" s="27">
        <v>1300</v>
      </c>
      <c r="U75" s="28">
        <f>T76/T75</f>
        <v>1.1974615384615386</v>
      </c>
      <c r="V75" s="45"/>
    </row>
    <row r="76" spans="1:22" ht="13" x14ac:dyDescent="0.15">
      <c r="A76" s="37"/>
      <c r="B76" s="31">
        <f t="shared" ref="B76:S76" si="36">B$2*B75</f>
        <v>0</v>
      </c>
      <c r="C76" s="31">
        <f t="shared" si="36"/>
        <v>0</v>
      </c>
      <c r="D76" s="31">
        <f t="shared" si="36"/>
        <v>0</v>
      </c>
      <c r="E76" s="31">
        <f t="shared" si="36"/>
        <v>0</v>
      </c>
      <c r="F76" s="31">
        <f t="shared" si="36"/>
        <v>0</v>
      </c>
      <c r="G76" s="31">
        <f t="shared" si="36"/>
        <v>870</v>
      </c>
      <c r="H76" s="31">
        <f t="shared" si="36"/>
        <v>266.70000000000005</v>
      </c>
      <c r="I76" s="31">
        <f t="shared" si="36"/>
        <v>0</v>
      </c>
      <c r="J76" s="31">
        <f t="shared" si="36"/>
        <v>0</v>
      </c>
      <c r="K76" s="31">
        <f t="shared" si="36"/>
        <v>0</v>
      </c>
      <c r="L76" s="31">
        <f t="shared" si="36"/>
        <v>0</v>
      </c>
      <c r="M76" s="31">
        <f t="shared" si="36"/>
        <v>0</v>
      </c>
      <c r="N76" s="31">
        <f t="shared" si="36"/>
        <v>420</v>
      </c>
      <c r="O76" s="31">
        <f t="shared" si="36"/>
        <v>0</v>
      </c>
      <c r="P76" s="31">
        <f t="shared" si="36"/>
        <v>0</v>
      </c>
      <c r="Q76" s="31">
        <f t="shared" si="36"/>
        <v>0</v>
      </c>
      <c r="R76" s="31">
        <f t="shared" si="36"/>
        <v>0</v>
      </c>
      <c r="S76" s="31">
        <f t="shared" si="36"/>
        <v>0</v>
      </c>
      <c r="T76" s="32">
        <f>SUM(B76:S76)</f>
        <v>1556.7</v>
      </c>
      <c r="U76" s="32">
        <f>T76-T75</f>
        <v>256.70000000000005</v>
      </c>
      <c r="V76" s="45"/>
    </row>
    <row r="77" spans="1:22" ht="13" x14ac:dyDescent="0.15">
      <c r="A77" s="25" t="s">
        <v>278</v>
      </c>
      <c r="B77" s="25">
        <v>30</v>
      </c>
      <c r="C77" s="25">
        <v>15</v>
      </c>
      <c r="D77" s="26"/>
      <c r="E77" s="26"/>
      <c r="F77" s="26"/>
      <c r="G77" s="25"/>
      <c r="H77" s="26"/>
      <c r="I77" s="26"/>
      <c r="J77" s="26"/>
      <c r="K77" s="26"/>
      <c r="L77" s="25"/>
      <c r="M77" s="26"/>
      <c r="N77" s="26"/>
      <c r="O77" s="26"/>
      <c r="P77" s="26"/>
      <c r="Q77" s="26"/>
      <c r="R77" s="26"/>
      <c r="S77" s="26"/>
      <c r="T77" s="27">
        <v>1300</v>
      </c>
      <c r="U77" s="28">
        <f>T78/T77</f>
        <v>1.0961538461538463</v>
      </c>
      <c r="V77" s="45"/>
    </row>
    <row r="78" spans="1:22" ht="13" x14ac:dyDescent="0.15">
      <c r="A78" s="37"/>
      <c r="B78" s="31">
        <f t="shared" ref="B78:S78" si="37">B$2*B77</f>
        <v>1050</v>
      </c>
      <c r="C78" s="31">
        <f t="shared" si="37"/>
        <v>375</v>
      </c>
      <c r="D78" s="31">
        <f t="shared" si="37"/>
        <v>0</v>
      </c>
      <c r="E78" s="31">
        <f t="shared" si="37"/>
        <v>0</v>
      </c>
      <c r="F78" s="31">
        <f t="shared" si="37"/>
        <v>0</v>
      </c>
      <c r="G78" s="31">
        <f t="shared" si="37"/>
        <v>0</v>
      </c>
      <c r="H78" s="31">
        <f t="shared" si="37"/>
        <v>0</v>
      </c>
      <c r="I78" s="31">
        <f t="shared" si="37"/>
        <v>0</v>
      </c>
      <c r="J78" s="31">
        <f t="shared" si="37"/>
        <v>0</v>
      </c>
      <c r="K78" s="31">
        <f t="shared" si="37"/>
        <v>0</v>
      </c>
      <c r="L78" s="31">
        <f t="shared" si="37"/>
        <v>0</v>
      </c>
      <c r="M78" s="31">
        <f t="shared" si="37"/>
        <v>0</v>
      </c>
      <c r="N78" s="31">
        <f t="shared" si="37"/>
        <v>0</v>
      </c>
      <c r="O78" s="31">
        <f t="shared" si="37"/>
        <v>0</v>
      </c>
      <c r="P78" s="31">
        <f t="shared" si="37"/>
        <v>0</v>
      </c>
      <c r="Q78" s="31">
        <f t="shared" si="37"/>
        <v>0</v>
      </c>
      <c r="R78" s="31">
        <f t="shared" si="37"/>
        <v>0</v>
      </c>
      <c r="S78" s="31">
        <f t="shared" si="37"/>
        <v>0</v>
      </c>
      <c r="T78" s="32">
        <f>SUM(B78:S78)</f>
        <v>1425</v>
      </c>
      <c r="U78" s="32">
        <f>T78-T77</f>
        <v>125</v>
      </c>
      <c r="V78" s="45"/>
    </row>
    <row r="79" spans="1:22" ht="13" x14ac:dyDescent="0.15">
      <c r="A79" s="25" t="s">
        <v>279</v>
      </c>
      <c r="B79" s="25"/>
      <c r="C79" s="26"/>
      <c r="D79" s="26"/>
      <c r="E79" s="26"/>
      <c r="F79" s="26"/>
      <c r="G79" s="25"/>
      <c r="H79" s="25">
        <v>10</v>
      </c>
      <c r="I79" s="26"/>
      <c r="J79" s="26"/>
      <c r="K79" s="25">
        <v>30</v>
      </c>
      <c r="L79" s="25">
        <v>30</v>
      </c>
      <c r="M79" s="26"/>
      <c r="N79" s="26"/>
      <c r="O79" s="26"/>
      <c r="P79" s="26"/>
      <c r="Q79" s="26"/>
      <c r="R79" s="26"/>
      <c r="S79" s="26"/>
      <c r="T79" s="27">
        <v>1500</v>
      </c>
      <c r="U79" s="28">
        <f>T80/T79</f>
        <v>0.93780000000000008</v>
      </c>
      <c r="V79" s="45"/>
    </row>
    <row r="80" spans="1:22" ht="13" x14ac:dyDescent="0.15">
      <c r="A80" s="37"/>
      <c r="B80" s="31">
        <f t="shared" ref="B80:S80" si="38">B$2*B79</f>
        <v>0</v>
      </c>
      <c r="C80" s="31">
        <f t="shared" si="38"/>
        <v>0</v>
      </c>
      <c r="D80" s="31">
        <f t="shared" si="38"/>
        <v>0</v>
      </c>
      <c r="E80" s="31">
        <f t="shared" si="38"/>
        <v>0</v>
      </c>
      <c r="F80" s="31">
        <f t="shared" si="38"/>
        <v>0</v>
      </c>
      <c r="G80" s="31">
        <f t="shared" si="38"/>
        <v>0</v>
      </c>
      <c r="H80" s="31">
        <f t="shared" si="38"/>
        <v>266.70000000000005</v>
      </c>
      <c r="I80" s="31">
        <f t="shared" si="38"/>
        <v>0</v>
      </c>
      <c r="J80" s="31">
        <f t="shared" si="38"/>
        <v>0</v>
      </c>
      <c r="K80" s="31">
        <f t="shared" si="38"/>
        <v>600</v>
      </c>
      <c r="L80" s="31">
        <f t="shared" si="38"/>
        <v>540</v>
      </c>
      <c r="M80" s="31">
        <f t="shared" si="38"/>
        <v>0</v>
      </c>
      <c r="N80" s="31">
        <f t="shared" si="38"/>
        <v>0</v>
      </c>
      <c r="O80" s="31">
        <f t="shared" si="38"/>
        <v>0</v>
      </c>
      <c r="P80" s="31">
        <f t="shared" si="38"/>
        <v>0</v>
      </c>
      <c r="Q80" s="31">
        <f t="shared" si="38"/>
        <v>0</v>
      </c>
      <c r="R80" s="31">
        <f t="shared" si="38"/>
        <v>0</v>
      </c>
      <c r="S80" s="31">
        <f t="shared" si="38"/>
        <v>0</v>
      </c>
      <c r="T80" s="32">
        <f>SUM(B80:S80)</f>
        <v>1406.7</v>
      </c>
      <c r="U80" s="32">
        <f>T80-T79</f>
        <v>-93.299999999999955</v>
      </c>
      <c r="V80" s="45"/>
    </row>
  </sheetData>
  <mergeCells count="3">
    <mergeCell ref="V29:V30"/>
    <mergeCell ref="V55:V56"/>
    <mergeCell ref="V73:V74"/>
  </mergeCells>
  <conditionalFormatting sqref="B3:R80 S3:S39 S41">
    <cfRule type="cellIs" dxfId="3" priority="1" operator="equal">
      <formula>0</formula>
    </cfRule>
  </conditionalFormatting>
  <conditionalFormatting sqref="U3:U80">
    <cfRule type="cellIs" dxfId="2" priority="2" operator="lessThan">
      <formula>-250</formula>
    </cfRule>
  </conditionalFormatting>
  <conditionalFormatting sqref="B3:R80 S3:S39 S41">
    <cfRule type="notContainsBlanks" dxfId="1" priority="3">
      <formula>LEN(TRIM(B3))&gt;0</formula>
    </cfRule>
  </conditionalFormatting>
  <conditionalFormatting sqref="U1:U80">
    <cfRule type="cellIs" dxfId="0" priority="4" operator="greaterThan">
      <formula>250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NotesRead Me</vt:lpstr>
      <vt:lpstr>Mythics</vt:lpstr>
      <vt:lpstr>Legendaries</vt:lpstr>
      <vt:lpstr>Boots</vt:lpstr>
      <vt:lpstr>Mejais</vt:lpstr>
      <vt:lpstr>Support Items</vt:lpstr>
      <vt:lpstr>Starting Items</vt:lpstr>
      <vt:lpstr>Ornn</vt:lpstr>
      <vt:lpstr>Components</vt:lpstr>
      <vt:lpstr>Efficiency 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 Ruvalcaba</cp:lastModifiedBy>
  <dcterms:modified xsi:type="dcterms:W3CDTF">2021-06-14T09:19:38Z</dcterms:modified>
</cp:coreProperties>
</file>