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Temp\Rar$DIa0.217\"/>
    </mc:Choice>
  </mc:AlternateContent>
  <xr:revisionPtr revIDLastSave="0" documentId="13_ncr:1_{9C51A16B-3534-4BB4-BC05-7B9220DB3800}" xr6:coauthVersionLast="47" xr6:coauthVersionMax="47" xr10:uidLastSave="{00000000-0000-0000-0000-000000000000}"/>
  <bookViews>
    <workbookView xWindow="-110" yWindow="-110" windowWidth="19420" windowHeight="10420" firstSheet="1" activeTab="5" xr2:uid="{7726974C-E9C9-4151-86BE-F77E71FB1432}"/>
  </bookViews>
  <sheets>
    <sheet name="Rate Matrix" sheetId="1" r:id="rId1"/>
    <sheet name="Terms &amp; Condition" sheetId="2" r:id="rId2"/>
    <sheet name="Rate card" sheetId="6" r:id="rId3"/>
    <sheet name="Calc. Fields" sheetId="4" r:id="rId4"/>
    <sheet name="Cost Calc. model" sheetId="8" r:id="rId5"/>
    <sheet name="Final Resul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9" l="1"/>
  <c r="E12" i="9"/>
  <c r="D12" i="9"/>
  <c r="F11" i="9"/>
  <c r="E11" i="9"/>
  <c r="D11" i="9"/>
  <c r="C11" i="9"/>
  <c r="F10" i="9"/>
  <c r="E10" i="9"/>
  <c r="D10" i="9"/>
  <c r="C10" i="9"/>
  <c r="F3" i="9"/>
  <c r="H16" i="8"/>
  <c r="G16" i="8"/>
  <c r="F16" i="8"/>
  <c r="E16" i="8"/>
  <c r="H17" i="8"/>
  <c r="G17" i="8"/>
  <c r="F17" i="8"/>
  <c r="E17" i="8"/>
  <c r="E18" i="8"/>
  <c r="G18" i="8" l="1"/>
  <c r="F18" i="8"/>
  <c r="D18" i="8"/>
  <c r="H18" i="8" s="1"/>
  <c r="D12" i="8"/>
  <c r="H12" i="8" s="1"/>
  <c r="D11" i="8"/>
  <c r="E11" i="8" s="1"/>
  <c r="D7" i="8"/>
  <c r="E7" i="8" s="1"/>
  <c r="D6" i="8"/>
  <c r="G6" i="8" s="1"/>
  <c r="B4" i="1"/>
  <c r="B5" i="1"/>
  <c r="B6" i="1"/>
  <c r="B7" i="1"/>
  <c r="B8" i="1"/>
  <c r="B9" i="1"/>
  <c r="B10" i="1"/>
  <c r="B11" i="1"/>
  <c r="B12" i="1"/>
  <c r="B13" i="1"/>
  <c r="B14" i="1"/>
  <c r="B3" i="1"/>
  <c r="E17" i="1"/>
  <c r="E12" i="8" l="1"/>
  <c r="F12" i="8"/>
  <c r="G12" i="8"/>
  <c r="H6" i="8"/>
  <c r="E6" i="8"/>
  <c r="F6" i="8"/>
  <c r="H7" i="8"/>
  <c r="F7" i="8"/>
  <c r="G7" i="8"/>
  <c r="F11" i="8"/>
  <c r="G11" i="8"/>
  <c r="H11" i="8"/>
</calcChain>
</file>

<file path=xl/sharedStrings.xml><?xml version="1.0" encoding="utf-8"?>
<sst xmlns="http://schemas.openxmlformats.org/spreadsheetml/2006/main" count="276" uniqueCount="134">
  <si>
    <t>Charge Head</t>
  </si>
  <si>
    <t>UoM</t>
  </si>
  <si>
    <t>Rs/Item</t>
  </si>
  <si>
    <t>Outbound Per Month-B2C</t>
  </si>
  <si>
    <t>Return Per Month</t>
  </si>
  <si>
    <t>INR</t>
  </si>
  <si>
    <t>Monthly MG amount @90%</t>
  </si>
  <si>
    <t>Proposal is valid for shared facility only.</t>
  </si>
  <si>
    <t>Proposal is excluding of Taxes.</t>
  </si>
  <si>
    <t>There will be an annual escalation of 7% YOY on Proposal.</t>
  </si>
  <si>
    <t>Sr. No.</t>
  </si>
  <si>
    <t>Terms &amp; Condition</t>
  </si>
  <si>
    <t>SCOPE</t>
  </si>
  <si>
    <t>Storage Charges</t>
  </si>
  <si>
    <t>Rate (In Rs.)</t>
  </si>
  <si>
    <t>Inwarding</t>
  </si>
  <si>
    <t>Visual QC (Check product damage &amp; count)
GRN of the products
Putaway</t>
  </si>
  <si>
    <t>Quality Check</t>
  </si>
  <si>
    <t>Rs./Items</t>
  </si>
  <si>
    <t>QC Parameters:
1) Count check
2) Product expiry check
3) Damage/saleable/Non-Saleable classification</t>
  </si>
  <si>
    <t>1) Picking
2) Packing
3) Dispatch</t>
  </si>
  <si>
    <t>Outbound Per Month-B2B/RTV/Stock Transfer</t>
  </si>
  <si>
    <t>Minimum Order processing charges (Per location)</t>
  </si>
  <si>
    <t>1) Return receiving
2) Quality check
3) Inwarding</t>
  </si>
  <si>
    <t>Premade Kits/Combos</t>
  </si>
  <si>
    <t>1) Pack size creation of same/different SKUs</t>
  </si>
  <si>
    <t>Invoice Printing</t>
  </si>
  <si>
    <t>Stationary Charges</t>
  </si>
  <si>
    <t>Loading/Unloading</t>
  </si>
  <si>
    <t>Packing material</t>
  </si>
  <si>
    <t>Rs/Items</t>
  </si>
  <si>
    <t>Rs/Order</t>
  </si>
  <si>
    <t>Rs/Box</t>
  </si>
  <si>
    <t>Rs/Combo</t>
  </si>
  <si>
    <t>On actual</t>
  </si>
  <si>
    <t>Packaging material as per MOQ &amp; rate shared</t>
  </si>
  <si>
    <t>Sunday + Holiday</t>
  </si>
  <si>
    <t>Rs./Month</t>
  </si>
  <si>
    <t>Extra Manpower charges</t>
  </si>
  <si>
    <t>Rs./manpower</t>
  </si>
  <si>
    <t>Per manpower during sale events</t>
  </si>
  <si>
    <t>Proposal is based on certain assumptions &amp; data shared by the brand</t>
  </si>
  <si>
    <t>Additional non sync channel/manual order processing will be charged extra</t>
  </si>
  <si>
    <t>Contract Period is for 1 Year – Exit clause of 1 months, Lockin Period - 6 Months</t>
  </si>
  <si>
    <t>Hours of operation: 9.00 AM to 6.00 PM</t>
  </si>
  <si>
    <t>Closed: Sundays and Public holidays</t>
  </si>
  <si>
    <t>Additional Cost: Any element beyond SOW that requires additional resources will be mutually agreed upon</t>
  </si>
  <si>
    <t>Invoice will be provided by 10th-15th of each month which is payable within 30 days.</t>
  </si>
  <si>
    <t>Cycle Count / Inventory Reconciliation will be done every 90 days, Additional charges are applicable need-based monthly @1000 INR per manpower</t>
  </si>
  <si>
    <t>Sales MG quantity will be mutually agreed upon as per the order projection</t>
  </si>
  <si>
    <t>The above Commercial is a valid reference to 70%-80% of Business with Emiza</t>
  </si>
  <si>
    <t>Rs/CFT/Month</t>
  </si>
  <si>
    <t>Monthly basis</t>
  </si>
  <si>
    <t>Min. Order Processing Charges(Per Location)</t>
  </si>
  <si>
    <t>Warehousing.com</t>
  </si>
  <si>
    <t>Warehousity</t>
  </si>
  <si>
    <t>Warehouse</t>
  </si>
  <si>
    <t>1,50,000</t>
  </si>
  <si>
    <t>1,35,000</t>
  </si>
  <si>
    <t>2,71,215</t>
  </si>
  <si>
    <t>3,01,350</t>
  </si>
  <si>
    <t>Column1</t>
  </si>
  <si>
    <t>Column2</t>
  </si>
  <si>
    <t>SN</t>
  </si>
  <si>
    <t>Calculated Fields</t>
  </si>
  <si>
    <t>Count(in units)</t>
  </si>
  <si>
    <t>Total Orders</t>
  </si>
  <si>
    <t>Total Picked Qtys</t>
  </si>
  <si>
    <t>Total Sale Qtys</t>
  </si>
  <si>
    <t>1st Unit Picked Qtys</t>
  </si>
  <si>
    <t>Add-on Picked Qtys</t>
  </si>
  <si>
    <t>RTO Qtys</t>
  </si>
  <si>
    <t xml:space="preserve">GRN Qtys </t>
  </si>
  <si>
    <t xml:space="preserve">No. of Boxes Inwarded </t>
  </si>
  <si>
    <t>Total Qtys to be Stored</t>
  </si>
  <si>
    <t>Total Boxes to be Stored</t>
  </si>
  <si>
    <t>Total Bins Required</t>
  </si>
  <si>
    <t>Space Req. (In CFT)</t>
  </si>
  <si>
    <t>Storage Cost</t>
  </si>
  <si>
    <t>Stock Keeping Cost</t>
  </si>
  <si>
    <t>Rs./Bin/Month</t>
  </si>
  <si>
    <t>Rs./Item/Day</t>
  </si>
  <si>
    <t>Inbound Cost</t>
  </si>
  <si>
    <t>Unloading Cost</t>
  </si>
  <si>
    <t>Rs./Box</t>
  </si>
  <si>
    <t>Inwarding Cost</t>
  </si>
  <si>
    <t>Rs./Item</t>
  </si>
  <si>
    <t>100% QC Check</t>
  </si>
  <si>
    <t>Stickering Cost</t>
  </si>
  <si>
    <t>Kitting Cost</t>
  </si>
  <si>
    <t>Outbound Cost - B2C</t>
  </si>
  <si>
    <t>Order Processing Cost - 1st Unit</t>
  </si>
  <si>
    <t>Order Processing Cost - Add-on Unit</t>
  </si>
  <si>
    <t>Invoice Printing Cost</t>
  </si>
  <si>
    <t>Rs./Order</t>
  </si>
  <si>
    <t>Outbound Cost - B2B/STN</t>
  </si>
  <si>
    <t>Order Processing Cost</t>
  </si>
  <si>
    <t>Loading Cost</t>
  </si>
  <si>
    <t>Outbound Cost - RTV</t>
  </si>
  <si>
    <t>RTO Cost</t>
  </si>
  <si>
    <t>Return Processing Cost</t>
  </si>
  <si>
    <t>Other Cost</t>
  </si>
  <si>
    <t>Packaging Cost</t>
  </si>
  <si>
    <t>At Actual</t>
  </si>
  <si>
    <t>Sunday + Holiday Working Cost</t>
  </si>
  <si>
    <t>Rs./Day</t>
  </si>
  <si>
    <t>Extra Manpower Cost</t>
  </si>
  <si>
    <t>Rs./Manpower</t>
  </si>
  <si>
    <t>Repackaging</t>
  </si>
  <si>
    <t>Retagging</t>
  </si>
  <si>
    <t>CCTV Footage Extraction Cost</t>
  </si>
  <si>
    <t>Rs./Footage share</t>
  </si>
  <si>
    <t>Column3</t>
  </si>
  <si>
    <t>Current Contract</t>
  </si>
  <si>
    <t>Quotation-1</t>
  </si>
  <si>
    <t>Quotation-2</t>
  </si>
  <si>
    <t>Quotation-3</t>
  </si>
  <si>
    <t>Warehouse Cost</t>
  </si>
  <si>
    <t>Cost Elements</t>
  </si>
  <si>
    <t>UOM</t>
  </si>
  <si>
    <t>Rate(In Rs)</t>
  </si>
  <si>
    <t>Rate(In Rs)2</t>
  </si>
  <si>
    <t>Rate(In Rs)3</t>
  </si>
  <si>
    <t>Rate(In Rs)4</t>
  </si>
  <si>
    <t>Required unit</t>
  </si>
  <si>
    <t>Warehouse Space</t>
  </si>
  <si>
    <t>Return to vendor</t>
  </si>
  <si>
    <t>Sr.no</t>
  </si>
  <si>
    <t xml:space="preserve">           Warehouse Cost</t>
  </si>
  <si>
    <t>Warehousing.Com</t>
  </si>
  <si>
    <t>Total Warehousing Cost/Month</t>
  </si>
  <si>
    <t>Total Warehousing Cost/Year</t>
  </si>
  <si>
    <t>Saving/Year</t>
  </si>
  <si>
    <t>Saving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</si>
</sst>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 style="double">
        <color theme="4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3" fillId="0" borderId="7" applyNumberFormat="0" applyFill="0" applyAlignment="0" applyProtection="0"/>
    <xf numFmtId="164" fontId="2" fillId="0" borderId="0" applyFont="0" applyFill="0" applyBorder="0" applyAlignment="0" applyProtection="0"/>
    <xf numFmtId="0" fontId="4" fillId="0" borderId="8" applyNumberFormat="0" applyFill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8" borderId="0" applyNumberFormat="0" applyBorder="0" applyAlignment="0" applyProtection="0"/>
  </cellStyleXfs>
  <cellXfs count="45">
    <xf numFmtId="0" fontId="0" fillId="0" borderId="0" xfId="0"/>
    <xf numFmtId="0" fontId="0" fillId="0" borderId="5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165" fontId="1" fillId="2" borderId="2" xfId="1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3" fillId="4" borderId="7" xfId="2" applyFill="1" applyAlignment="1">
      <alignment horizontal="center"/>
    </xf>
    <xf numFmtId="0" fontId="3" fillId="5" borderId="7" xfId="2" applyFill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 indent="7"/>
    </xf>
    <xf numFmtId="10" fontId="6" fillId="7" borderId="16" xfId="6" applyNumberFormat="1" applyFont="1" applyBorder="1" applyAlignment="1">
      <alignment horizontal="center"/>
    </xf>
    <xf numFmtId="10" fontId="6" fillId="7" borderId="17" xfId="6" applyNumberFormat="1" applyFont="1" applyBorder="1" applyAlignment="1">
      <alignment horizontal="center"/>
    </xf>
    <xf numFmtId="9" fontId="6" fillId="7" borderId="16" xfId="6" applyNumberFormat="1" applyFont="1" applyBorder="1" applyAlignment="1">
      <alignment horizontal="center"/>
    </xf>
    <xf numFmtId="0" fontId="6" fillId="6" borderId="13" xfId="4" applyFont="1" applyFill="1" applyBorder="1" applyAlignment="1">
      <alignment horizontal="center"/>
    </xf>
    <xf numFmtId="0" fontId="6" fillId="6" borderId="9" xfId="4" applyFont="1" applyFill="1" applyBorder="1" applyAlignment="1">
      <alignment horizontal="center"/>
    </xf>
    <xf numFmtId="0" fontId="6" fillId="6" borderId="14" xfId="4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8" borderId="10" xfId="7" applyFont="1" applyBorder="1" applyAlignment="1">
      <alignment horizontal="center"/>
    </xf>
    <xf numFmtId="0" fontId="6" fillId="8" borderId="11" xfId="7" applyFont="1" applyBorder="1" applyAlignment="1">
      <alignment horizontal="center"/>
    </xf>
    <xf numFmtId="0" fontId="6" fillId="8" borderId="12" xfId="7" applyFont="1" applyBorder="1" applyAlignment="1">
      <alignment horizontal="center"/>
    </xf>
    <xf numFmtId="0" fontId="6" fillId="6" borderId="9" xfId="4" applyFont="1" applyFill="1" applyBorder="1" applyAlignment="1">
      <alignment horizontal="center" vertical="top"/>
    </xf>
    <xf numFmtId="0" fontId="6" fillId="0" borderId="9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6" borderId="13" xfId="5" applyFont="1" applyBorder="1" applyAlignment="1">
      <alignment horizontal="center"/>
    </xf>
    <xf numFmtId="0" fontId="6" fillId="6" borderId="9" xfId="5" applyFont="1" applyBorder="1" applyAlignment="1">
      <alignment horizontal="center"/>
    </xf>
    <xf numFmtId="0" fontId="6" fillId="7" borderId="9" xfId="6" applyFont="1" applyBorder="1" applyAlignment="1">
      <alignment horizontal="center"/>
    </xf>
    <xf numFmtId="0" fontId="6" fillId="7" borderId="14" xfId="6" applyFont="1" applyBorder="1" applyAlignment="1">
      <alignment horizontal="center"/>
    </xf>
    <xf numFmtId="0" fontId="6" fillId="6" borderId="15" xfId="5" applyFont="1" applyBorder="1" applyAlignment="1">
      <alignment horizontal="center"/>
    </xf>
    <xf numFmtId="0" fontId="6" fillId="6" borderId="16" xfId="5" applyFont="1" applyBorder="1" applyAlignment="1">
      <alignment horizontal="center"/>
    </xf>
  </cellXfs>
  <cellStyles count="8">
    <cellStyle name="40% - Accent4" xfId="6" builtinId="43"/>
    <cellStyle name="Accent1" xfId="5" builtinId="29"/>
    <cellStyle name="Accent6" xfId="7" builtinId="49"/>
    <cellStyle name="Comma" xfId="1" builtinId="3"/>
    <cellStyle name="Comma 2" xfId="3" xr:uid="{2CB66A3E-22CB-4FB3-9315-2ED893820AC9}"/>
    <cellStyle name="Heading 3" xfId="2" builtinId="18"/>
    <cellStyle name="Normal" xfId="0" builtinId="0"/>
    <cellStyle name="Total" xfId="4" builtinId="25"/>
  </cellStyles>
  <dxfs count="4">
    <dxf>
      <border outline="0">
        <bottom style="medium">
          <color rgb="FF8EA9DB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60EC87-2DD1-4766-A383-782F1C049D67}" name="Table3" displayName="Table3" ref="A2:G27" totalsRowShown="0" headerRowDxfId="3" headerRowBorderDxfId="2" headerRowCellStyle="Heading 3">
  <autoFilter ref="A2:G27" xr:uid="{5160EC87-2DD1-4766-A383-782F1C049D67}"/>
  <tableColumns count="7">
    <tableColumn id="1" xr3:uid="{AE63340B-351A-4E30-BF85-9CA987F2AF77}" name="Warehouse Cost"/>
    <tableColumn id="2" xr3:uid="{1DD1CEF2-E748-4E9D-B43C-40486DEA7621}" name="Cost Elements"/>
    <tableColumn id="3" xr3:uid="{BBCECCB2-310A-4280-BE24-B04F2386F801}" name="UOM"/>
    <tableColumn id="4" xr3:uid="{F03886CE-86B9-4102-BA47-255FC6D2C986}" name="Rate(In Rs)"/>
    <tableColumn id="5" xr3:uid="{CB168CB2-44D7-42C1-A601-46BEA1AF19E6}" name="Rate(In Rs)2"/>
    <tableColumn id="6" xr3:uid="{3B664A7E-C30C-4468-8AF2-CA865D15A80F}" name="Rate(In Rs)3"/>
    <tableColumn id="7" xr3:uid="{4146B948-7C86-419C-8311-A674CC9CFDC7}" name="Rate(In Rs)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463EF7-F5C6-4589-A792-2BF311584444}" name="Table2" displayName="Table2" ref="A1:C14" totalsRowShown="0">
  <autoFilter ref="A1:C14" xr:uid="{97463EF7-F5C6-4589-A792-2BF311584444}"/>
  <tableColumns count="3">
    <tableColumn id="1" xr3:uid="{17E9B047-0012-4D5A-9731-F76FDA9F5A6C}" name="SN"/>
    <tableColumn id="2" xr3:uid="{52F835AB-9B51-4554-AD31-34F921488B6B}" name="Calculated Fields"/>
    <tableColumn id="3" xr3:uid="{8BE1992F-2C08-4751-839C-E0EBD6888FBB}" name="Count(in units)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998F6-9684-43BF-A22B-1A0FAD11D17F}" name="Table35" displayName="Table35" ref="A2:H25" totalsRowShown="0" headerRowDxfId="1" headerRowBorderDxfId="0" headerRowCellStyle="Heading 3">
  <autoFilter ref="A2:H25" xr:uid="{5160EC87-2DD1-4766-A383-782F1C049D67}"/>
  <tableColumns count="8">
    <tableColumn id="1" xr3:uid="{08D75489-3F03-42FC-9777-6FF585C48EC8}" name="Warehouse Cost"/>
    <tableColumn id="2" xr3:uid="{AC11C184-F97A-46CA-AEFD-DFAF81864B8A}" name="Cost Elements"/>
    <tableColumn id="3" xr3:uid="{E5D0A961-0CC0-445E-BDEB-58DE7665DD68}" name="UOM"/>
    <tableColumn id="9" xr3:uid="{84ADF19F-27FF-4125-9966-E44169BD0636}" name="Required unit"/>
    <tableColumn id="4" xr3:uid="{D8A90D66-19CF-4575-A105-47AFE89709E0}" name="Rate(In Rs)"/>
    <tableColumn id="5" xr3:uid="{9C7FB2ED-A4BB-4FFE-A37B-73FD23758D6F}" name="Rate(In Rs)2"/>
    <tableColumn id="6" xr3:uid="{8E4241DE-0EB8-45AB-B8F4-934A9463CA33}" name="Rate(In Rs)3"/>
    <tableColumn id="7" xr3:uid="{0A3F2FFD-2584-4297-AA8F-E2A84CF55690}" name="Rate(In Rs)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939C-9EEA-40B9-BDAF-F662C13852F3}">
  <dimension ref="B2:F17"/>
  <sheetViews>
    <sheetView zoomScale="70" zoomScaleNormal="70" workbookViewId="0">
      <selection activeCell="E8" sqref="E8"/>
    </sheetView>
  </sheetViews>
  <sheetFormatPr defaultColWidth="8.90625" defaultRowHeight="14.5" x14ac:dyDescent="0.35"/>
  <cols>
    <col min="1" max="1" width="8.90625" style="9"/>
    <col min="2" max="2" width="8.90625" style="8"/>
    <col min="3" max="3" width="45.453125" style="9" customWidth="1"/>
    <col min="4" max="4" width="14.453125" style="8" customWidth="1"/>
    <col min="5" max="5" width="24.453125" style="8" bestFit="1" customWidth="1"/>
    <col min="6" max="6" width="64.453125" style="9" customWidth="1"/>
    <col min="7" max="16384" width="8.90625" style="9"/>
  </cols>
  <sheetData>
    <row r="2" spans="2:6" s="8" customFormat="1" x14ac:dyDescent="0.35">
      <c r="B2" s="2" t="s">
        <v>10</v>
      </c>
      <c r="C2" s="2" t="s">
        <v>0</v>
      </c>
      <c r="D2" s="2" t="s">
        <v>1</v>
      </c>
      <c r="E2" s="2" t="s">
        <v>14</v>
      </c>
      <c r="F2" s="20" t="s">
        <v>12</v>
      </c>
    </row>
    <row r="3" spans="2:6" x14ac:dyDescent="0.35">
      <c r="B3" s="19">
        <f>ROW()-ROW(B$2)</f>
        <v>1</v>
      </c>
      <c r="C3" s="15" t="s">
        <v>13</v>
      </c>
      <c r="D3" s="16" t="s">
        <v>51</v>
      </c>
      <c r="E3" s="16">
        <v>22</v>
      </c>
      <c r="F3" s="17"/>
    </row>
    <row r="4" spans="2:6" ht="43.5" x14ac:dyDescent="0.35">
      <c r="B4" s="19">
        <f t="shared" ref="B4:B14" si="0">ROW()-ROW(B$2)</f>
        <v>2</v>
      </c>
      <c r="C4" s="15" t="s">
        <v>15</v>
      </c>
      <c r="D4" s="16" t="s">
        <v>2</v>
      </c>
      <c r="E4" s="16">
        <v>3</v>
      </c>
      <c r="F4" s="18" t="s">
        <v>16</v>
      </c>
    </row>
    <row r="5" spans="2:6" ht="58" x14ac:dyDescent="0.35">
      <c r="B5" s="19">
        <f t="shared" si="0"/>
        <v>3</v>
      </c>
      <c r="C5" s="15" t="s">
        <v>17</v>
      </c>
      <c r="D5" s="16" t="s">
        <v>18</v>
      </c>
      <c r="E5" s="16">
        <v>1</v>
      </c>
      <c r="F5" s="18" t="s">
        <v>19</v>
      </c>
    </row>
    <row r="6" spans="2:6" ht="43.5" x14ac:dyDescent="0.35">
      <c r="B6" s="19">
        <f t="shared" si="0"/>
        <v>4</v>
      </c>
      <c r="C6" s="15" t="s">
        <v>3</v>
      </c>
      <c r="D6" s="16" t="s">
        <v>2</v>
      </c>
      <c r="E6" s="16">
        <v>5.5</v>
      </c>
      <c r="F6" s="18" t="s">
        <v>20</v>
      </c>
    </row>
    <row r="7" spans="2:6" ht="43.5" x14ac:dyDescent="0.35">
      <c r="B7" s="19">
        <f t="shared" si="0"/>
        <v>5</v>
      </c>
      <c r="C7" s="15" t="s">
        <v>21</v>
      </c>
      <c r="D7" s="16" t="s">
        <v>2</v>
      </c>
      <c r="E7" s="16">
        <v>3</v>
      </c>
      <c r="F7" s="18" t="s">
        <v>20</v>
      </c>
    </row>
    <row r="8" spans="2:6" ht="43.5" x14ac:dyDescent="0.35">
      <c r="B8" s="19">
        <f t="shared" si="0"/>
        <v>6</v>
      </c>
      <c r="C8" s="15" t="s">
        <v>4</v>
      </c>
      <c r="D8" s="16" t="s">
        <v>2</v>
      </c>
      <c r="E8" s="16">
        <v>3.5</v>
      </c>
      <c r="F8" s="18" t="s">
        <v>23</v>
      </c>
    </row>
    <row r="9" spans="2:6" x14ac:dyDescent="0.35">
      <c r="B9" s="19">
        <f t="shared" si="0"/>
        <v>7</v>
      </c>
      <c r="C9" s="15" t="s">
        <v>24</v>
      </c>
      <c r="D9" s="16" t="s">
        <v>33</v>
      </c>
      <c r="E9" s="16">
        <v>2</v>
      </c>
      <c r="F9" s="18" t="s">
        <v>25</v>
      </c>
    </row>
    <row r="10" spans="2:6" x14ac:dyDescent="0.35">
      <c r="B10" s="19">
        <f t="shared" si="0"/>
        <v>8</v>
      </c>
      <c r="C10" s="15" t="s">
        <v>26</v>
      </c>
      <c r="D10" s="16" t="s">
        <v>31</v>
      </c>
      <c r="E10" s="16">
        <v>1.5</v>
      </c>
      <c r="F10" s="18" t="s">
        <v>27</v>
      </c>
    </row>
    <row r="11" spans="2:6" x14ac:dyDescent="0.35">
      <c r="B11" s="19">
        <f t="shared" si="0"/>
        <v>9</v>
      </c>
      <c r="C11" s="15" t="s">
        <v>28</v>
      </c>
      <c r="D11" s="16" t="s">
        <v>32</v>
      </c>
      <c r="E11" s="16">
        <v>4</v>
      </c>
      <c r="F11" s="18"/>
    </row>
    <row r="12" spans="2:6" x14ac:dyDescent="0.35">
      <c r="B12" s="19">
        <f t="shared" si="0"/>
        <v>10</v>
      </c>
      <c r="C12" s="17" t="s">
        <v>29</v>
      </c>
      <c r="D12" s="19" t="s">
        <v>30</v>
      </c>
      <c r="E12" s="19" t="s">
        <v>34</v>
      </c>
      <c r="F12" s="17" t="s">
        <v>35</v>
      </c>
    </row>
    <row r="13" spans="2:6" x14ac:dyDescent="0.35">
      <c r="B13" s="19">
        <f t="shared" si="0"/>
        <v>11</v>
      </c>
      <c r="C13" s="17" t="s">
        <v>36</v>
      </c>
      <c r="D13" s="19" t="s">
        <v>37</v>
      </c>
      <c r="E13" s="19">
        <v>10000</v>
      </c>
      <c r="F13" s="17" t="s">
        <v>52</v>
      </c>
    </row>
    <row r="14" spans="2:6" x14ac:dyDescent="0.35">
      <c r="B14" s="19">
        <f t="shared" si="0"/>
        <v>12</v>
      </c>
      <c r="C14" s="17" t="s">
        <v>38</v>
      </c>
      <c r="D14" s="19" t="s">
        <v>39</v>
      </c>
      <c r="E14" s="19">
        <v>1000</v>
      </c>
      <c r="F14" s="17" t="s">
        <v>40</v>
      </c>
    </row>
    <row r="16" spans="2:6" x14ac:dyDescent="0.35">
      <c r="C16" s="12" t="s">
        <v>22</v>
      </c>
      <c r="D16" s="13" t="s">
        <v>5</v>
      </c>
      <c r="E16" s="14">
        <v>150000</v>
      </c>
    </row>
    <row r="17" spans="3:5" x14ac:dyDescent="0.35">
      <c r="C17" s="10" t="s">
        <v>6</v>
      </c>
      <c r="D17" s="2" t="s">
        <v>5</v>
      </c>
      <c r="E17" s="11">
        <f>E16*0.9</f>
        <v>135000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C8D2-E3C6-42E2-9333-1D880028DB95}">
  <dimension ref="B2:C19"/>
  <sheetViews>
    <sheetView workbookViewId="0">
      <selection activeCell="B16" sqref="B16"/>
    </sheetView>
  </sheetViews>
  <sheetFormatPr defaultColWidth="8.90625" defaultRowHeight="14.5" x14ac:dyDescent="0.35"/>
  <cols>
    <col min="1" max="1" width="8.90625" style="3"/>
    <col min="2" max="2" width="8" style="4" customWidth="1"/>
    <col min="3" max="3" width="123.36328125" style="3" bestFit="1" customWidth="1"/>
    <col min="4" max="16384" width="8.90625" style="3"/>
  </cols>
  <sheetData>
    <row r="2" spans="2:3" x14ac:dyDescent="0.35">
      <c r="B2" s="2" t="s">
        <v>10</v>
      </c>
      <c r="C2" s="20" t="s">
        <v>11</v>
      </c>
    </row>
    <row r="3" spans="2:3" x14ac:dyDescent="0.35">
      <c r="B3" s="5">
        <v>1</v>
      </c>
      <c r="C3" s="6" t="s">
        <v>7</v>
      </c>
    </row>
    <row r="4" spans="2:3" x14ac:dyDescent="0.35">
      <c r="B4" s="5">
        <v>2</v>
      </c>
      <c r="C4" s="6" t="s">
        <v>41</v>
      </c>
    </row>
    <row r="5" spans="2:3" x14ac:dyDescent="0.35">
      <c r="B5" s="5">
        <v>3</v>
      </c>
      <c r="C5" s="6" t="s">
        <v>8</v>
      </c>
    </row>
    <row r="6" spans="2:3" x14ac:dyDescent="0.35">
      <c r="B6" s="5">
        <v>4</v>
      </c>
      <c r="C6" s="6" t="s">
        <v>42</v>
      </c>
    </row>
    <row r="7" spans="2:3" x14ac:dyDescent="0.35">
      <c r="B7" s="5">
        <v>5</v>
      </c>
      <c r="C7" s="6" t="s">
        <v>43</v>
      </c>
    </row>
    <row r="8" spans="2:3" x14ac:dyDescent="0.35">
      <c r="B8" s="5">
        <v>6</v>
      </c>
      <c r="C8" s="6" t="s">
        <v>44</v>
      </c>
    </row>
    <row r="9" spans="2:3" x14ac:dyDescent="0.35">
      <c r="B9" s="5">
        <v>7</v>
      </c>
      <c r="C9" s="6" t="s">
        <v>9</v>
      </c>
    </row>
    <row r="10" spans="2:3" x14ac:dyDescent="0.35">
      <c r="B10" s="5">
        <v>8</v>
      </c>
      <c r="C10" s="6" t="s">
        <v>45</v>
      </c>
    </row>
    <row r="11" spans="2:3" x14ac:dyDescent="0.35">
      <c r="B11" s="5">
        <v>9</v>
      </c>
      <c r="C11" s="6" t="s">
        <v>46</v>
      </c>
    </row>
    <row r="12" spans="2:3" x14ac:dyDescent="0.35">
      <c r="B12" s="5">
        <v>10</v>
      </c>
      <c r="C12" s="6" t="s">
        <v>47</v>
      </c>
    </row>
    <row r="13" spans="2:3" x14ac:dyDescent="0.35">
      <c r="B13" s="5">
        <v>11</v>
      </c>
      <c r="C13" s="6" t="s">
        <v>48</v>
      </c>
    </row>
    <row r="14" spans="2:3" x14ac:dyDescent="0.35">
      <c r="B14" s="5">
        <v>12</v>
      </c>
      <c r="C14" s="6" t="s">
        <v>49</v>
      </c>
    </row>
    <row r="15" spans="2:3" x14ac:dyDescent="0.35">
      <c r="B15" s="5">
        <v>13</v>
      </c>
      <c r="C15" s="6" t="s">
        <v>50</v>
      </c>
    </row>
    <row r="16" spans="2:3" x14ac:dyDescent="0.35">
      <c r="B16" s="5"/>
      <c r="C16" s="6"/>
    </row>
    <row r="17" spans="2:3" x14ac:dyDescent="0.35">
      <c r="B17" s="5"/>
      <c r="C17" s="6"/>
    </row>
    <row r="18" spans="2:3" x14ac:dyDescent="0.35">
      <c r="B18" s="5"/>
      <c r="C18" s="6"/>
    </row>
    <row r="19" spans="2:3" x14ac:dyDescent="0.35">
      <c r="B19" s="1"/>
      <c r="C1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E48F-8462-4BB9-A9CB-10EB6E5BEDE6}">
  <dimension ref="A1:G27"/>
  <sheetViews>
    <sheetView zoomScale="80" zoomScaleNormal="80" workbookViewId="0">
      <selection activeCell="G12" sqref="G12"/>
    </sheetView>
  </sheetViews>
  <sheetFormatPr defaultRowHeight="14.5" x14ac:dyDescent="0.35"/>
  <cols>
    <col min="1" max="1" width="23.08984375" customWidth="1"/>
    <col min="2" max="2" width="31.54296875" customWidth="1"/>
    <col min="3" max="3" width="16.7265625" customWidth="1"/>
    <col min="4" max="4" width="16.26953125" customWidth="1"/>
    <col min="5" max="5" width="14.36328125" customWidth="1"/>
    <col min="6" max="6" width="15.90625" customWidth="1"/>
    <col min="7" max="7" width="14.81640625" customWidth="1"/>
  </cols>
  <sheetData>
    <row r="1" spans="1:7" ht="15" thickBot="1" x14ac:dyDescent="0.4">
      <c r="A1" t="s">
        <v>61</v>
      </c>
      <c r="B1" t="s">
        <v>62</v>
      </c>
      <c r="C1" t="s">
        <v>112</v>
      </c>
      <c r="D1" s="23" t="s">
        <v>54</v>
      </c>
      <c r="E1" s="23" t="s">
        <v>55</v>
      </c>
      <c r="F1" s="23" t="s">
        <v>125</v>
      </c>
      <c r="G1" s="23" t="s">
        <v>56</v>
      </c>
    </row>
    <row r="2" spans="1:7" ht="15" thickBot="1" x14ac:dyDescent="0.4">
      <c r="A2" s="22" t="s">
        <v>117</v>
      </c>
      <c r="B2" s="22" t="s">
        <v>118</v>
      </c>
      <c r="C2" s="22" t="s">
        <v>119</v>
      </c>
      <c r="D2" s="22" t="s">
        <v>120</v>
      </c>
      <c r="E2" s="22" t="s">
        <v>121</v>
      </c>
      <c r="F2" s="22" t="s">
        <v>122</v>
      </c>
      <c r="G2" s="22" t="s">
        <v>123</v>
      </c>
    </row>
    <row r="3" spans="1:7" x14ac:dyDescent="0.35">
      <c r="A3" t="s">
        <v>78</v>
      </c>
      <c r="B3" t="s">
        <v>79</v>
      </c>
      <c r="C3" t="s">
        <v>51</v>
      </c>
      <c r="D3">
        <v>22</v>
      </c>
      <c r="E3">
        <v>0</v>
      </c>
      <c r="F3">
        <v>0</v>
      </c>
      <c r="G3">
        <v>25</v>
      </c>
    </row>
    <row r="4" spans="1:7" x14ac:dyDescent="0.35">
      <c r="A4" t="s">
        <v>78</v>
      </c>
      <c r="B4" t="s">
        <v>79</v>
      </c>
      <c r="C4" t="s">
        <v>80</v>
      </c>
      <c r="D4">
        <v>0</v>
      </c>
      <c r="E4">
        <v>0</v>
      </c>
      <c r="F4">
        <v>300</v>
      </c>
      <c r="G4">
        <v>0</v>
      </c>
    </row>
    <row r="5" spans="1:7" x14ac:dyDescent="0.35">
      <c r="A5" t="s">
        <v>78</v>
      </c>
      <c r="B5" t="s">
        <v>79</v>
      </c>
      <c r="C5" t="s">
        <v>81</v>
      </c>
      <c r="D5">
        <v>0</v>
      </c>
      <c r="E5">
        <v>3</v>
      </c>
      <c r="F5">
        <v>0</v>
      </c>
      <c r="G5">
        <v>0</v>
      </c>
    </row>
    <row r="6" spans="1:7" x14ac:dyDescent="0.35">
      <c r="A6" t="s">
        <v>82</v>
      </c>
      <c r="B6" t="s">
        <v>83</v>
      </c>
      <c r="C6" t="s">
        <v>84</v>
      </c>
      <c r="D6">
        <v>4</v>
      </c>
      <c r="E6">
        <v>0</v>
      </c>
      <c r="F6">
        <v>0</v>
      </c>
      <c r="G6">
        <v>5</v>
      </c>
    </row>
    <row r="7" spans="1:7" x14ac:dyDescent="0.35">
      <c r="A7" t="s">
        <v>82</v>
      </c>
      <c r="B7" t="s">
        <v>85</v>
      </c>
      <c r="C7" t="s">
        <v>86</v>
      </c>
      <c r="D7">
        <v>3</v>
      </c>
      <c r="E7">
        <v>1.8</v>
      </c>
      <c r="F7">
        <v>0</v>
      </c>
      <c r="G7">
        <v>0</v>
      </c>
    </row>
    <row r="8" spans="1:7" x14ac:dyDescent="0.35">
      <c r="A8" t="s">
        <v>82</v>
      </c>
      <c r="B8" t="s">
        <v>87</v>
      </c>
      <c r="C8" t="s">
        <v>86</v>
      </c>
      <c r="D8">
        <v>1</v>
      </c>
      <c r="E8">
        <v>0</v>
      </c>
      <c r="F8">
        <v>0.15</v>
      </c>
      <c r="G8">
        <v>2</v>
      </c>
    </row>
    <row r="9" spans="1:7" x14ac:dyDescent="0.35">
      <c r="A9" t="s">
        <v>82</v>
      </c>
      <c r="B9" t="s">
        <v>88</v>
      </c>
      <c r="C9" t="s">
        <v>86</v>
      </c>
      <c r="D9">
        <v>0</v>
      </c>
      <c r="E9">
        <v>0</v>
      </c>
      <c r="F9">
        <v>0</v>
      </c>
      <c r="G9">
        <v>1</v>
      </c>
    </row>
    <row r="10" spans="1:7" x14ac:dyDescent="0.35">
      <c r="A10" t="s">
        <v>82</v>
      </c>
      <c r="B10" t="s">
        <v>89</v>
      </c>
      <c r="C10" t="s">
        <v>86</v>
      </c>
      <c r="D10">
        <v>0</v>
      </c>
      <c r="E10">
        <v>0</v>
      </c>
      <c r="F10">
        <v>0</v>
      </c>
      <c r="G10">
        <v>1</v>
      </c>
    </row>
    <row r="11" spans="1:7" x14ac:dyDescent="0.35">
      <c r="A11" t="s">
        <v>90</v>
      </c>
      <c r="B11" t="s">
        <v>91</v>
      </c>
      <c r="C11" t="s">
        <v>86</v>
      </c>
      <c r="D11">
        <v>5.5</v>
      </c>
      <c r="E11">
        <v>5.25</v>
      </c>
      <c r="F11">
        <v>9</v>
      </c>
      <c r="G11">
        <v>5.5</v>
      </c>
    </row>
    <row r="12" spans="1:7" x14ac:dyDescent="0.35">
      <c r="A12" t="s">
        <v>90</v>
      </c>
      <c r="B12" t="s">
        <v>92</v>
      </c>
      <c r="C12" t="s">
        <v>86</v>
      </c>
      <c r="D12">
        <v>5.5</v>
      </c>
      <c r="E12">
        <v>5.25</v>
      </c>
      <c r="F12">
        <v>6</v>
      </c>
      <c r="G12">
        <v>5.5</v>
      </c>
    </row>
    <row r="13" spans="1:7" x14ac:dyDescent="0.35">
      <c r="A13" t="s">
        <v>90</v>
      </c>
      <c r="B13" t="s">
        <v>93</v>
      </c>
      <c r="C13" t="s">
        <v>94</v>
      </c>
      <c r="D13">
        <v>1.5</v>
      </c>
      <c r="E13">
        <v>0</v>
      </c>
      <c r="F13">
        <v>0</v>
      </c>
      <c r="G13">
        <v>0</v>
      </c>
    </row>
    <row r="14" spans="1:7" x14ac:dyDescent="0.35">
      <c r="A14" t="s">
        <v>95</v>
      </c>
      <c r="B14" t="s">
        <v>96</v>
      </c>
      <c r="C14" t="s">
        <v>86</v>
      </c>
      <c r="D14">
        <v>3</v>
      </c>
      <c r="E14">
        <v>2</v>
      </c>
      <c r="F14">
        <v>4.5</v>
      </c>
      <c r="G14">
        <v>2</v>
      </c>
    </row>
    <row r="15" spans="1:7" x14ac:dyDescent="0.35">
      <c r="A15" t="s">
        <v>95</v>
      </c>
      <c r="B15" t="s">
        <v>97</v>
      </c>
      <c r="C15" t="s">
        <v>84</v>
      </c>
      <c r="D15">
        <v>4</v>
      </c>
      <c r="E15">
        <v>0</v>
      </c>
      <c r="F15">
        <v>0</v>
      </c>
      <c r="G15">
        <v>5</v>
      </c>
    </row>
    <row r="16" spans="1:7" x14ac:dyDescent="0.35">
      <c r="A16" t="s">
        <v>98</v>
      </c>
      <c r="B16" t="s">
        <v>96</v>
      </c>
      <c r="C16" t="s">
        <v>86</v>
      </c>
      <c r="D16">
        <v>3</v>
      </c>
      <c r="E16">
        <v>0</v>
      </c>
      <c r="F16">
        <v>2</v>
      </c>
      <c r="G16">
        <v>2</v>
      </c>
    </row>
    <row r="17" spans="1:7" x14ac:dyDescent="0.35">
      <c r="A17" t="s">
        <v>98</v>
      </c>
      <c r="B17" t="s">
        <v>97</v>
      </c>
      <c r="C17" t="s">
        <v>84</v>
      </c>
      <c r="D17">
        <v>4</v>
      </c>
      <c r="E17">
        <v>0</v>
      </c>
      <c r="F17">
        <v>0</v>
      </c>
      <c r="G17">
        <v>5</v>
      </c>
    </row>
    <row r="18" spans="1:7" x14ac:dyDescent="0.35">
      <c r="A18" t="s">
        <v>99</v>
      </c>
      <c r="B18" t="s">
        <v>100</v>
      </c>
      <c r="C18" t="s">
        <v>86</v>
      </c>
      <c r="D18">
        <v>3.5</v>
      </c>
      <c r="E18">
        <v>3.75</v>
      </c>
      <c r="F18">
        <v>5</v>
      </c>
      <c r="G18">
        <v>3.5</v>
      </c>
    </row>
    <row r="19" spans="1:7" x14ac:dyDescent="0.35">
      <c r="A19" t="s">
        <v>101</v>
      </c>
      <c r="B19" t="s">
        <v>102</v>
      </c>
      <c r="C19" t="s">
        <v>103</v>
      </c>
      <c r="D19" s="24" t="s">
        <v>103</v>
      </c>
      <c r="E19">
        <v>0</v>
      </c>
      <c r="F19">
        <v>0</v>
      </c>
      <c r="G19">
        <v>0</v>
      </c>
    </row>
    <row r="20" spans="1:7" x14ac:dyDescent="0.35">
      <c r="A20" t="s">
        <v>101</v>
      </c>
      <c r="B20" t="s">
        <v>104</v>
      </c>
      <c r="C20" t="s">
        <v>37</v>
      </c>
      <c r="D20">
        <v>10000</v>
      </c>
      <c r="E20">
        <v>0</v>
      </c>
      <c r="F20">
        <v>0</v>
      </c>
      <c r="G20">
        <v>0</v>
      </c>
    </row>
    <row r="21" spans="1:7" x14ac:dyDescent="0.35">
      <c r="A21" t="s">
        <v>101</v>
      </c>
      <c r="B21" t="s">
        <v>104</v>
      </c>
      <c r="C21" t="s">
        <v>105</v>
      </c>
      <c r="D21">
        <v>0</v>
      </c>
      <c r="E21">
        <v>0</v>
      </c>
      <c r="F21">
        <v>5000</v>
      </c>
      <c r="G21">
        <v>0</v>
      </c>
    </row>
    <row r="22" spans="1:7" x14ac:dyDescent="0.35">
      <c r="A22" t="s">
        <v>101</v>
      </c>
      <c r="B22" t="s">
        <v>106</v>
      </c>
      <c r="C22" t="s">
        <v>107</v>
      </c>
      <c r="D22">
        <v>1000</v>
      </c>
      <c r="E22">
        <v>0</v>
      </c>
      <c r="F22">
        <v>800</v>
      </c>
      <c r="G22">
        <v>716</v>
      </c>
    </row>
    <row r="23" spans="1:7" x14ac:dyDescent="0.35">
      <c r="A23" t="s">
        <v>101</v>
      </c>
      <c r="B23" t="s">
        <v>108</v>
      </c>
      <c r="C23" t="s">
        <v>86</v>
      </c>
      <c r="D23">
        <v>0</v>
      </c>
      <c r="E23">
        <v>0</v>
      </c>
      <c r="F23">
        <v>0</v>
      </c>
      <c r="G23">
        <v>1.5</v>
      </c>
    </row>
    <row r="24" spans="1:7" x14ac:dyDescent="0.35">
      <c r="A24" t="s">
        <v>101</v>
      </c>
      <c r="B24" t="s">
        <v>109</v>
      </c>
      <c r="C24" t="s">
        <v>86</v>
      </c>
      <c r="D24">
        <v>0</v>
      </c>
      <c r="E24">
        <v>0</v>
      </c>
      <c r="F24">
        <v>0</v>
      </c>
      <c r="G24">
        <v>1.5</v>
      </c>
    </row>
    <row r="25" spans="1:7" x14ac:dyDescent="0.35">
      <c r="A25" t="s">
        <v>101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40</v>
      </c>
    </row>
    <row r="26" spans="1:7" x14ac:dyDescent="0.35">
      <c r="B26" t="s">
        <v>53</v>
      </c>
      <c r="C26" t="s">
        <v>5</v>
      </c>
      <c r="D26" t="s">
        <v>57</v>
      </c>
      <c r="E26" t="s">
        <v>60</v>
      </c>
      <c r="F26" t="s">
        <v>57</v>
      </c>
      <c r="G26" s="21">
        <v>50000</v>
      </c>
    </row>
    <row r="27" spans="1:7" x14ac:dyDescent="0.35">
      <c r="B27" t="s">
        <v>6</v>
      </c>
      <c r="C27" t="s">
        <v>5</v>
      </c>
      <c r="D27" t="s">
        <v>58</v>
      </c>
      <c r="E27" t="s">
        <v>59</v>
      </c>
      <c r="F27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6DAF-06EC-480A-B104-3D9EA147C4BE}">
  <dimension ref="A1:C14"/>
  <sheetViews>
    <sheetView workbookViewId="0">
      <selection activeCell="C14" sqref="C14"/>
    </sheetView>
  </sheetViews>
  <sheetFormatPr defaultRowHeight="14.5" x14ac:dyDescent="0.35"/>
  <cols>
    <col min="2" max="2" width="21.36328125" customWidth="1"/>
    <col min="3" max="3" width="14.453125" customWidth="1"/>
  </cols>
  <sheetData>
    <row r="1" spans="1:3" x14ac:dyDescent="0.35">
      <c r="A1" t="s">
        <v>63</v>
      </c>
      <c r="B1" t="s">
        <v>64</v>
      </c>
      <c r="C1" t="s">
        <v>65</v>
      </c>
    </row>
    <row r="2" spans="1:3" x14ac:dyDescent="0.35">
      <c r="A2">
        <v>1</v>
      </c>
      <c r="B2" t="s">
        <v>66</v>
      </c>
      <c r="C2">
        <v>9797</v>
      </c>
    </row>
    <row r="3" spans="1:3" x14ac:dyDescent="0.35">
      <c r="A3">
        <v>2</v>
      </c>
      <c r="B3" t="s">
        <v>68</v>
      </c>
      <c r="C3">
        <v>55738</v>
      </c>
    </row>
    <row r="4" spans="1:3" x14ac:dyDescent="0.35">
      <c r="A4">
        <v>3</v>
      </c>
      <c r="B4" t="s">
        <v>67</v>
      </c>
      <c r="C4">
        <v>60969</v>
      </c>
    </row>
    <row r="5" spans="1:3" x14ac:dyDescent="0.35">
      <c r="A5">
        <v>4</v>
      </c>
      <c r="B5" t="s">
        <v>69</v>
      </c>
      <c r="C5">
        <v>9670</v>
      </c>
    </row>
    <row r="6" spans="1:3" x14ac:dyDescent="0.35">
      <c r="A6">
        <v>5</v>
      </c>
      <c r="B6" t="s">
        <v>70</v>
      </c>
      <c r="C6">
        <v>18596</v>
      </c>
    </row>
    <row r="7" spans="1:3" x14ac:dyDescent="0.35">
      <c r="A7">
        <v>6</v>
      </c>
      <c r="B7" t="s">
        <v>71</v>
      </c>
      <c r="C7">
        <v>703</v>
      </c>
    </row>
    <row r="8" spans="1:3" x14ac:dyDescent="0.35">
      <c r="A8">
        <v>7</v>
      </c>
      <c r="B8" t="s">
        <v>72</v>
      </c>
      <c r="C8">
        <v>74169</v>
      </c>
    </row>
    <row r="9" spans="1:3" x14ac:dyDescent="0.35">
      <c r="A9">
        <v>8</v>
      </c>
      <c r="B9" t="s">
        <v>73</v>
      </c>
      <c r="C9">
        <v>4056</v>
      </c>
    </row>
    <row r="10" spans="1:3" x14ac:dyDescent="0.35">
      <c r="A10">
        <v>9</v>
      </c>
      <c r="B10" t="s">
        <v>74</v>
      </c>
      <c r="C10">
        <v>41151</v>
      </c>
    </row>
    <row r="11" spans="1:3" x14ac:dyDescent="0.35">
      <c r="A11">
        <v>10</v>
      </c>
      <c r="B11" t="s">
        <v>75</v>
      </c>
      <c r="C11">
        <v>10</v>
      </c>
    </row>
    <row r="12" spans="1:3" x14ac:dyDescent="0.35">
      <c r="A12">
        <v>11</v>
      </c>
      <c r="B12" t="s">
        <v>76</v>
      </c>
      <c r="C12">
        <v>2</v>
      </c>
    </row>
    <row r="13" spans="1:3" x14ac:dyDescent="0.35">
      <c r="A13">
        <v>12</v>
      </c>
      <c r="B13" t="s">
        <v>77</v>
      </c>
      <c r="C13">
        <v>48</v>
      </c>
    </row>
    <row r="14" spans="1:3" x14ac:dyDescent="0.35">
      <c r="A14">
        <v>13</v>
      </c>
      <c r="B14" t="s">
        <v>126</v>
      </c>
      <c r="C14">
        <v>72906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A7E-BAF8-4B03-9E0F-55F20453E7C9}">
  <dimension ref="A1:H25"/>
  <sheetViews>
    <sheetView topLeftCell="A11" zoomScale="78" zoomScaleNormal="78" workbookViewId="0">
      <selection activeCell="G22" sqref="G22"/>
    </sheetView>
  </sheetViews>
  <sheetFormatPr defaultRowHeight="14.5" x14ac:dyDescent="0.35"/>
  <cols>
    <col min="1" max="1" width="23.08984375" customWidth="1"/>
    <col min="2" max="2" width="31.54296875" customWidth="1"/>
    <col min="3" max="3" width="16.7265625" customWidth="1"/>
    <col min="4" max="4" width="15.81640625" customWidth="1"/>
    <col min="5" max="5" width="16.26953125" customWidth="1"/>
    <col min="6" max="6" width="14.36328125" customWidth="1"/>
    <col min="7" max="7" width="15.90625" customWidth="1"/>
    <col min="8" max="8" width="14.81640625" customWidth="1"/>
  </cols>
  <sheetData>
    <row r="1" spans="1:8" ht="15" thickBot="1" x14ac:dyDescent="0.4">
      <c r="A1" t="s">
        <v>61</v>
      </c>
      <c r="B1" t="s">
        <v>62</v>
      </c>
      <c r="C1" t="s">
        <v>112</v>
      </c>
      <c r="E1" s="23" t="s">
        <v>113</v>
      </c>
      <c r="F1" s="23" t="s">
        <v>114</v>
      </c>
      <c r="G1" s="23" t="s">
        <v>115</v>
      </c>
      <c r="H1" s="23" t="s">
        <v>116</v>
      </c>
    </row>
    <row r="2" spans="1:8" ht="15" thickBot="1" x14ac:dyDescent="0.4">
      <c r="A2" s="22" t="s">
        <v>117</v>
      </c>
      <c r="B2" s="22" t="s">
        <v>118</v>
      </c>
      <c r="C2" s="22" t="s">
        <v>119</v>
      </c>
      <c r="D2" s="22" t="s">
        <v>124</v>
      </c>
      <c r="E2" s="22" t="s">
        <v>120</v>
      </c>
      <c r="F2" s="22" t="s">
        <v>121</v>
      </c>
      <c r="G2" s="22" t="s">
        <v>122</v>
      </c>
      <c r="H2" s="22" t="s">
        <v>123</v>
      </c>
    </row>
    <row r="3" spans="1:8" x14ac:dyDescent="0.35">
      <c r="A3" t="s">
        <v>78</v>
      </c>
      <c r="B3" t="s">
        <v>79</v>
      </c>
      <c r="C3" t="s">
        <v>51</v>
      </c>
      <c r="D3">
        <v>2169</v>
      </c>
      <c r="E3">
        <v>47718</v>
      </c>
      <c r="F3">
        <v>0</v>
      </c>
      <c r="G3">
        <v>54225</v>
      </c>
      <c r="H3">
        <v>0</v>
      </c>
    </row>
    <row r="4" spans="1:8" x14ac:dyDescent="0.35">
      <c r="A4" t="s">
        <v>78</v>
      </c>
      <c r="B4" t="s">
        <v>79</v>
      </c>
      <c r="C4" t="s">
        <v>80</v>
      </c>
      <c r="D4">
        <v>374</v>
      </c>
      <c r="E4">
        <v>0</v>
      </c>
      <c r="F4">
        <v>112200</v>
      </c>
      <c r="G4">
        <v>0</v>
      </c>
      <c r="H4">
        <v>0</v>
      </c>
    </row>
    <row r="5" spans="1:8" x14ac:dyDescent="0.35">
      <c r="A5" t="s">
        <v>78</v>
      </c>
      <c r="B5" t="s">
        <v>79</v>
      </c>
      <c r="C5" t="s">
        <v>81</v>
      </c>
      <c r="D5">
        <v>122163</v>
      </c>
      <c r="E5">
        <v>0</v>
      </c>
      <c r="F5">
        <v>0</v>
      </c>
      <c r="G5">
        <v>0</v>
      </c>
      <c r="H5">
        <v>366489</v>
      </c>
    </row>
    <row r="6" spans="1:8" x14ac:dyDescent="0.35">
      <c r="A6" t="s">
        <v>82</v>
      </c>
      <c r="B6" t="s">
        <v>83</v>
      </c>
      <c r="C6" t="s">
        <v>84</v>
      </c>
      <c r="D6">
        <f>'Calc. Fields'!C9</f>
        <v>4056</v>
      </c>
      <c r="E6">
        <f>D6*Table3[[#This Row],[Rate(In Rs)]]</f>
        <v>16224</v>
      </c>
      <c r="F6">
        <f>D6*Table3[[#This Row],[Rate(In Rs)2]]</f>
        <v>0</v>
      </c>
      <c r="G6">
        <f>D6*Table3[[#This Row],[Rate(In Rs)3]]</f>
        <v>0</v>
      </c>
      <c r="H6">
        <f>D6*Table3[[#This Row],[Rate(In Rs)4]]</f>
        <v>20280</v>
      </c>
    </row>
    <row r="7" spans="1:8" x14ac:dyDescent="0.35">
      <c r="A7" t="s">
        <v>82</v>
      </c>
      <c r="B7" t="s">
        <v>85</v>
      </c>
      <c r="C7" t="s">
        <v>86</v>
      </c>
      <c r="D7">
        <f>'Calc. Fields'!C10</f>
        <v>41151</v>
      </c>
      <c r="E7">
        <f>D7*Table3[[#This Row],[Rate(In Rs)]]</f>
        <v>123453</v>
      </c>
      <c r="F7">
        <f>D7*Table3[[#This Row],[Rate(In Rs)2]]</f>
        <v>74071.8</v>
      </c>
      <c r="G7">
        <f>D7*Table3[[#This Row],[Rate(In Rs)3]]</f>
        <v>0</v>
      </c>
      <c r="H7">
        <f>D7*Table3[[#This Row],[Rate(In Rs)4]]</f>
        <v>0</v>
      </c>
    </row>
    <row r="8" spans="1:8" x14ac:dyDescent="0.35">
      <c r="A8" t="s">
        <v>82</v>
      </c>
      <c r="B8" t="s">
        <v>87</v>
      </c>
      <c r="C8" t="s">
        <v>86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t="s">
        <v>82</v>
      </c>
      <c r="B9" t="s">
        <v>88</v>
      </c>
      <c r="C9" t="s">
        <v>86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82</v>
      </c>
      <c r="B10" t="s">
        <v>89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t="s">
        <v>90</v>
      </c>
      <c r="B11" t="s">
        <v>91</v>
      </c>
      <c r="C11" t="s">
        <v>86</v>
      </c>
      <c r="D11">
        <f>'Calc. Fields'!C5</f>
        <v>9670</v>
      </c>
      <c r="E11">
        <f>D11*Table3[[#This Row],[Rate(In Rs)]]</f>
        <v>53185</v>
      </c>
      <c r="F11">
        <f>D11*Table3[[#This Row],[Rate(In Rs)2]]</f>
        <v>50767.5</v>
      </c>
      <c r="G11">
        <f>D11*Table3[[#This Row],[Rate(In Rs)3]]</f>
        <v>87030</v>
      </c>
      <c r="H11">
        <f>D11*Table3[[#This Row],[Rate(In Rs)4]]</f>
        <v>53185</v>
      </c>
    </row>
    <row r="12" spans="1:8" x14ac:dyDescent="0.35">
      <c r="A12" t="s">
        <v>90</v>
      </c>
      <c r="B12" t="s">
        <v>92</v>
      </c>
      <c r="C12" t="s">
        <v>86</v>
      </c>
      <c r="D12">
        <f>'Calc. Fields'!C6</f>
        <v>18596</v>
      </c>
      <c r="E12">
        <f>D12*Table3[[#This Row],[Rate(In Rs)]]</f>
        <v>102278</v>
      </c>
      <c r="F12">
        <f>D12*Table3[[#This Row],[Rate(In Rs)2]]</f>
        <v>97629</v>
      </c>
      <c r="G12">
        <f>D12*Table3[[#This Row],[Rate(In Rs)3]]</f>
        <v>111576</v>
      </c>
      <c r="H12">
        <f>D12*Table3[[#This Row],[Rate(In Rs)2]]</f>
        <v>97629</v>
      </c>
    </row>
    <row r="13" spans="1:8" x14ac:dyDescent="0.35">
      <c r="A13" t="s">
        <v>90</v>
      </c>
      <c r="B13" t="s">
        <v>93</v>
      </c>
      <c r="C13" t="s">
        <v>94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t="s">
        <v>95</v>
      </c>
      <c r="B14" t="s">
        <v>96</v>
      </c>
      <c r="C14" t="s">
        <v>86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t="s">
        <v>95</v>
      </c>
      <c r="B15" t="s">
        <v>97</v>
      </c>
      <c r="C15" t="s">
        <v>84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 t="s">
        <v>98</v>
      </c>
      <c r="B16" t="s">
        <v>96</v>
      </c>
      <c r="C16" t="s">
        <v>86</v>
      </c>
      <c r="D16">
        <v>72906</v>
      </c>
      <c r="E16">
        <f>Table35[[#This Row],[Required unit]]*Table3[[#This Row],[Rate(In Rs)]]</f>
        <v>218718</v>
      </c>
      <c r="F16">
        <f>Table35[[#This Row],[Required unit]]*Table3[[#This Row],[Rate(In Rs)2]]</f>
        <v>0</v>
      </c>
      <c r="G16">
        <f>Table35[[#This Row],[Required unit]]*Table3[[#This Row],[Rate(In Rs)3]]</f>
        <v>145812</v>
      </c>
      <c r="H16">
        <f>Table35[[#This Row],[Required unit]]*Table3[[#This Row],[Rate(In Rs)4]]</f>
        <v>145812</v>
      </c>
    </row>
    <row r="17" spans="1:8" x14ac:dyDescent="0.35">
      <c r="A17" t="s">
        <v>98</v>
      </c>
      <c r="B17" t="s">
        <v>97</v>
      </c>
      <c r="C17" t="s">
        <v>84</v>
      </c>
      <c r="D17" s="25">
        <v>72906</v>
      </c>
      <c r="E17">
        <f>Table35[[#This Row],[Required unit]]*Table3[[#This Row],[Rate(In Rs)]]</f>
        <v>291624</v>
      </c>
      <c r="F17">
        <f>Table35[[#This Row],[Required unit]]*Table3[[#This Row],[Rate(In Rs)2]]</f>
        <v>0</v>
      </c>
      <c r="G17">
        <f>Table35[[#This Row],[Required unit]]*'Rate card'!F15</f>
        <v>0</v>
      </c>
      <c r="H17">
        <f>Table35[[#This Row],[Required unit]]*Table3[[#This Row],[Rate(In Rs)4]]</f>
        <v>364530</v>
      </c>
    </row>
    <row r="18" spans="1:8" x14ac:dyDescent="0.35">
      <c r="A18" t="s">
        <v>99</v>
      </c>
      <c r="B18" t="s">
        <v>100</v>
      </c>
      <c r="C18" t="s">
        <v>86</v>
      </c>
      <c r="D18">
        <f>'Calc. Fields'!C7</f>
        <v>703</v>
      </c>
      <c r="E18">
        <f>Table35[[#This Row],[Required unit]]*Table3[[#This Row],[Rate(In Rs)]]</f>
        <v>2460.5</v>
      </c>
      <c r="F18">
        <f>Table35[[#This Row],[Required unit]]*Table3[[#This Row],[Rate(In Rs)2]]</f>
        <v>2636.25</v>
      </c>
      <c r="G18">
        <f>Table35[[#This Row],[Required unit]]*Table3[[#This Row],[Rate(In Rs)3]]</f>
        <v>3515</v>
      </c>
      <c r="H18">
        <f>Table35[[#This Row],[Required unit]]*Table3[[#This Row],[Rate(In Rs)4]]</f>
        <v>2460.5</v>
      </c>
    </row>
    <row r="19" spans="1:8" x14ac:dyDescent="0.35">
      <c r="A19" t="s">
        <v>101</v>
      </c>
      <c r="B19" t="s">
        <v>102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 t="s">
        <v>101</v>
      </c>
      <c r="B20" t="s">
        <v>104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 t="s">
        <v>101</v>
      </c>
      <c r="B21" t="s">
        <v>104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 t="s">
        <v>101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t="s">
        <v>101</v>
      </c>
      <c r="B23" t="s">
        <v>108</v>
      </c>
      <c r="C23" t="s">
        <v>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 t="s">
        <v>101</v>
      </c>
      <c r="B24" t="s">
        <v>109</v>
      </c>
      <c r="C24" t="s">
        <v>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 t="s">
        <v>101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0</v>
      </c>
      <c r="H25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064A-27E4-468F-8CA8-0C5B678DB690}">
  <dimension ref="A1:F13"/>
  <sheetViews>
    <sheetView tabSelected="1" workbookViewId="0">
      <selection activeCell="F14" sqref="F14"/>
    </sheetView>
  </sheetViews>
  <sheetFormatPr defaultRowHeight="14.5" x14ac:dyDescent="0.35"/>
  <cols>
    <col min="1" max="1" width="27" customWidth="1"/>
    <col min="2" max="2" width="23.26953125" customWidth="1"/>
    <col min="3" max="3" width="16.90625" customWidth="1"/>
    <col min="4" max="4" width="18.54296875" customWidth="1"/>
    <col min="5" max="5" width="14.81640625" customWidth="1"/>
    <col min="6" max="6" width="13.453125" customWidth="1"/>
  </cols>
  <sheetData>
    <row r="1" spans="1:6" ht="15" thickBot="1" x14ac:dyDescent="0.4">
      <c r="A1" s="33" t="s">
        <v>61</v>
      </c>
      <c r="B1" s="34" t="s">
        <v>62</v>
      </c>
      <c r="C1" s="34" t="s">
        <v>113</v>
      </c>
      <c r="D1" s="34" t="s">
        <v>114</v>
      </c>
      <c r="E1" s="34" t="s">
        <v>115</v>
      </c>
      <c r="F1" s="35" t="s">
        <v>116</v>
      </c>
    </row>
    <row r="2" spans="1:6" ht="15.5" thickTop="1" thickBot="1" x14ac:dyDescent="0.4">
      <c r="A2" s="29" t="s">
        <v>127</v>
      </c>
      <c r="B2" s="36" t="s">
        <v>128</v>
      </c>
      <c r="C2" s="30" t="s">
        <v>129</v>
      </c>
      <c r="D2" s="30" t="s">
        <v>125</v>
      </c>
      <c r="E2" s="30" t="s">
        <v>56</v>
      </c>
      <c r="F2" s="31" t="s">
        <v>55</v>
      </c>
    </row>
    <row r="3" spans="1:6" ht="15.5" thickTop="1" thickBot="1" x14ac:dyDescent="0.4">
      <c r="A3" s="32">
        <v>1</v>
      </c>
      <c r="B3" s="37" t="s">
        <v>78</v>
      </c>
      <c r="C3" s="37">
        <v>47718</v>
      </c>
      <c r="D3" s="37">
        <v>112200</v>
      </c>
      <c r="E3" s="37">
        <v>54225</v>
      </c>
      <c r="F3" s="38">
        <f>366489*30</f>
        <v>10994670</v>
      </c>
    </row>
    <row r="4" spans="1:6" ht="15.5" thickTop="1" thickBot="1" x14ac:dyDescent="0.4">
      <c r="A4" s="32">
        <v>2</v>
      </c>
      <c r="B4" s="37" t="s">
        <v>82</v>
      </c>
      <c r="C4" s="37">
        <v>139677</v>
      </c>
      <c r="D4" s="37">
        <v>74072</v>
      </c>
      <c r="E4" s="37">
        <v>0</v>
      </c>
      <c r="F4" s="38">
        <v>20280</v>
      </c>
    </row>
    <row r="5" spans="1:6" ht="15.5" thickTop="1" thickBot="1" x14ac:dyDescent="0.4">
      <c r="A5" s="32">
        <v>3</v>
      </c>
      <c r="B5" s="37" t="s">
        <v>90</v>
      </c>
      <c r="C5" s="37">
        <v>155463</v>
      </c>
      <c r="D5" s="37">
        <v>148396.5</v>
      </c>
      <c r="E5" s="37">
        <v>198606</v>
      </c>
      <c r="F5" s="38">
        <v>150814</v>
      </c>
    </row>
    <row r="6" spans="1:6" ht="15.5" thickTop="1" thickBot="1" x14ac:dyDescent="0.4">
      <c r="A6" s="32">
        <v>4</v>
      </c>
      <c r="B6" s="37" t="s">
        <v>95</v>
      </c>
      <c r="C6" s="37">
        <v>0</v>
      </c>
      <c r="D6" s="37">
        <v>0</v>
      </c>
      <c r="E6" s="37">
        <v>0</v>
      </c>
      <c r="F6" s="37">
        <v>0</v>
      </c>
    </row>
    <row r="7" spans="1:6" ht="15.5" thickTop="1" thickBot="1" x14ac:dyDescent="0.4">
      <c r="A7" s="32">
        <v>5</v>
      </c>
      <c r="B7" s="37" t="s">
        <v>98</v>
      </c>
      <c r="C7" s="37">
        <v>510342</v>
      </c>
      <c r="D7" s="37">
        <v>0</v>
      </c>
      <c r="E7" s="37">
        <v>145812</v>
      </c>
      <c r="F7" s="38">
        <v>510342</v>
      </c>
    </row>
    <row r="8" spans="1:6" ht="15.5" thickTop="1" thickBot="1" x14ac:dyDescent="0.4">
      <c r="A8" s="32">
        <v>6</v>
      </c>
      <c r="B8" s="37" t="s">
        <v>99</v>
      </c>
      <c r="C8" s="37">
        <v>2460.5</v>
      </c>
      <c r="D8" s="37">
        <v>2636.25</v>
      </c>
      <c r="E8" s="37">
        <v>3515</v>
      </c>
      <c r="F8" s="38">
        <v>2460.5</v>
      </c>
    </row>
    <row r="9" spans="1:6" ht="15.5" thickTop="1" thickBot="1" x14ac:dyDescent="0.4">
      <c r="A9" s="32">
        <v>7</v>
      </c>
      <c r="B9" s="37" t="s">
        <v>101</v>
      </c>
      <c r="C9" s="37">
        <v>0</v>
      </c>
      <c r="D9" s="37">
        <v>0</v>
      </c>
      <c r="E9" s="37">
        <v>0</v>
      </c>
      <c r="F9" s="37">
        <v>0</v>
      </c>
    </row>
    <row r="10" spans="1:6" ht="15.5" thickTop="1" thickBot="1" x14ac:dyDescent="0.4">
      <c r="A10" s="39" t="s">
        <v>130</v>
      </c>
      <c r="B10" s="40"/>
      <c r="C10" s="41">
        <f>SUM(C3:C9)</f>
        <v>855660.5</v>
      </c>
      <c r="D10" s="41">
        <f>SUM(D3:D9)</f>
        <v>337304.75</v>
      </c>
      <c r="E10" s="41">
        <f>SUM(E3:E9)</f>
        <v>402158</v>
      </c>
      <c r="F10" s="42">
        <f>SUM(F3:F9)</f>
        <v>11678566.5</v>
      </c>
    </row>
    <row r="11" spans="1:6" ht="15.5" thickTop="1" thickBot="1" x14ac:dyDescent="0.4">
      <c r="A11" s="39" t="s">
        <v>131</v>
      </c>
      <c r="B11" s="40"/>
      <c r="C11" s="41">
        <f>C10*12</f>
        <v>10267926</v>
      </c>
      <c r="D11" s="41">
        <f>D10*12</f>
        <v>4047657</v>
      </c>
      <c r="E11" s="41">
        <f>E10*12</f>
        <v>4825896</v>
      </c>
      <c r="F11" s="42">
        <f>F10*12</f>
        <v>140142798</v>
      </c>
    </row>
    <row r="12" spans="1:6" ht="15.5" thickTop="1" thickBot="1" x14ac:dyDescent="0.4">
      <c r="A12" s="39" t="s">
        <v>132</v>
      </c>
      <c r="B12" s="40"/>
      <c r="C12" s="41">
        <v>0</v>
      </c>
      <c r="D12" s="41">
        <f>C11-D11</f>
        <v>6220269</v>
      </c>
      <c r="E12" s="41">
        <f>C11-E11</f>
        <v>5442030</v>
      </c>
      <c r="F12" s="42">
        <f>C11-F11</f>
        <v>-129874872</v>
      </c>
    </row>
    <row r="13" spans="1:6" ht="15" thickTop="1" x14ac:dyDescent="0.35">
      <c r="A13" s="43" t="s">
        <v>133</v>
      </c>
      <c r="B13" s="44"/>
      <c r="C13" s="28">
        <v>0</v>
      </c>
      <c r="D13" s="28">
        <v>0.06</v>
      </c>
      <c r="E13" s="26">
        <v>5.6000000000000001E-2</v>
      </c>
      <c r="F13" s="27">
        <v>-1.3299999999999999E-2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Rate Matrix</vt:lpstr>
      <vt:lpstr>Terms &amp; Condition</vt:lpstr>
      <vt:lpstr>Rate card</vt:lpstr>
      <vt:lpstr>Calc. Fields</vt:lpstr>
      <vt:lpstr>Cost Calc. model</vt:lpstr>
      <vt:lpstr>Final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Kumar</dc:creator>
  <cp:lastModifiedBy>Richi Shandilya</cp:lastModifiedBy>
  <dcterms:created xsi:type="dcterms:W3CDTF">2024-05-07T18:12:45Z</dcterms:created>
  <dcterms:modified xsi:type="dcterms:W3CDTF">2024-07-25T14:53:36Z</dcterms:modified>
</cp:coreProperties>
</file>