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erPhD\ARV\2Fieldwork Peru Col\Danper\Spear analisys\"/>
    </mc:Choice>
  </mc:AlternateContent>
  <xr:revisionPtr revIDLastSave="0" documentId="13_ncr:1_{539CCFD6-0E15-4B71-9FB1-04E006A30A86}" xr6:coauthVersionLast="45" xr6:coauthVersionMax="45" xr10:uidLastSave="{00000000-0000-0000-0000-000000000000}"/>
  <bookViews>
    <workbookView xWindow="15" yWindow="15" windowWidth="20460" windowHeight="10890" activeTab="3" xr2:uid="{538F010F-7881-403C-99FB-F8F1FF1096A0}"/>
  </bookViews>
  <sheets>
    <sheet name="0 in spear1" sheetId="2" r:id="rId1"/>
    <sheet name="thermaltime" sheetId="3" r:id="rId2"/>
    <sheet name="thermalTconTb" sheetId="4" r:id="rId3"/>
    <sheet name="noTB" sheetId="5" r:id="rId4"/>
    <sheet name="c in chapodo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5" l="1"/>
  <c r="Z2" i="5" s="1"/>
  <c r="Y4" i="5"/>
  <c r="Y5" i="5"/>
  <c r="Y6" i="5"/>
  <c r="Y7" i="5"/>
  <c r="Y8" i="5"/>
  <c r="Y9" i="5"/>
  <c r="Y10" i="5"/>
  <c r="Y11" i="5"/>
  <c r="Y12" i="5"/>
  <c r="Y13" i="5"/>
  <c r="Y14" i="5"/>
  <c r="Y15" i="5"/>
  <c r="Z15" i="5" s="1"/>
  <c r="Z4" i="5"/>
  <c r="Z5" i="5"/>
  <c r="Z6" i="5"/>
  <c r="Z7" i="5"/>
  <c r="Z8" i="5"/>
  <c r="Z9" i="5"/>
  <c r="Z10" i="5"/>
  <c r="Z11" i="5"/>
  <c r="Z12" i="5"/>
  <c r="Z13" i="5"/>
  <c r="Z14" i="5"/>
  <c r="X13" i="4"/>
  <c r="X14" i="4"/>
  <c r="Y14" i="4" s="1"/>
  <c r="X15" i="4"/>
  <c r="Y15" i="4"/>
  <c r="Y4" i="4"/>
  <c r="Y5" i="4"/>
  <c r="Y6" i="4"/>
  <c r="Y7" i="4"/>
  <c r="Y8" i="4"/>
  <c r="Y9" i="4"/>
  <c r="Y10" i="4"/>
  <c r="Y11" i="4"/>
  <c r="Y12" i="4"/>
  <c r="Y13" i="4"/>
  <c r="Y3" i="4"/>
  <c r="X4" i="4"/>
  <c r="X5" i="4"/>
  <c r="X6" i="4"/>
  <c r="X7" i="4"/>
  <c r="X8" i="4"/>
  <c r="X9" i="4"/>
  <c r="X10" i="4"/>
  <c r="X11" i="4"/>
  <c r="X12" i="4"/>
  <c r="X3" i="4"/>
  <c r="U3" i="4" l="1"/>
  <c r="U4" i="4"/>
  <c r="U5" i="4"/>
  <c r="U6" i="4"/>
  <c r="U7" i="4"/>
  <c r="U8" i="4"/>
  <c r="U9" i="4"/>
  <c r="U10" i="4"/>
  <c r="U11" i="4"/>
  <c r="U12" i="4"/>
  <c r="U2" i="4"/>
  <c r="D30" i="5" l="1"/>
  <c r="D31" i="5"/>
  <c r="D32" i="5" s="1"/>
  <c r="D33" i="5" s="1"/>
  <c r="D34" i="5" s="1"/>
  <c r="D35" i="5" s="1"/>
  <c r="D36" i="5" s="1"/>
  <c r="D37" i="5" s="1"/>
  <c r="D38" i="5" s="1"/>
  <c r="D39" i="5" s="1"/>
  <c r="D40" i="5" s="1"/>
  <c r="C31" i="5"/>
  <c r="C32" i="5"/>
  <c r="C33" i="5"/>
  <c r="C34" i="5"/>
  <c r="C35" i="5"/>
  <c r="C36" i="5"/>
  <c r="C37" i="5"/>
  <c r="C38" i="5"/>
  <c r="C39" i="5"/>
  <c r="C40" i="5"/>
  <c r="C30" i="5"/>
  <c r="E2" i="4" l="1"/>
  <c r="V13" i="5" l="1"/>
  <c r="R2" i="3"/>
  <c r="T10" i="4"/>
  <c r="T11" i="4"/>
  <c r="T12" i="4"/>
  <c r="T13" i="4"/>
  <c r="T9" i="4"/>
  <c r="E3" i="3"/>
  <c r="E4" i="3" s="1"/>
  <c r="E5" i="3" s="1"/>
  <c r="E6" i="3" s="1"/>
  <c r="E7" i="3" s="1"/>
  <c r="E8" i="3" s="1"/>
  <c r="E9" i="3" s="1"/>
  <c r="E10" i="3" s="1"/>
  <c r="E11" i="3" s="1"/>
  <c r="C9" i="4" l="1"/>
  <c r="E9" i="4"/>
  <c r="H9" i="4"/>
  <c r="K9" i="4"/>
  <c r="N9" i="4"/>
  <c r="Q9" i="4"/>
  <c r="V9" i="4" l="1"/>
  <c r="F23" i="5"/>
  <c r="D4" i="5"/>
  <c r="D5" i="5" s="1"/>
  <c r="D6" i="5" s="1"/>
  <c r="D7" i="5" s="1"/>
  <c r="D8" i="5" s="1"/>
  <c r="D9" i="5" s="1"/>
  <c r="D10" i="5" s="1"/>
  <c r="D11" i="5" s="1"/>
  <c r="D12" i="5" s="1"/>
  <c r="G4" i="5"/>
  <c r="F17" i="5"/>
  <c r="F18" i="5"/>
  <c r="F19" i="5"/>
  <c r="F20" i="5"/>
  <c r="F21" i="5"/>
  <c r="F22" i="5"/>
  <c r="F27" i="5"/>
  <c r="F28" i="5"/>
  <c r="F16" i="5"/>
  <c r="J4" i="5"/>
  <c r="J5" i="5" s="1"/>
  <c r="J6" i="5" s="1"/>
  <c r="J7" i="5" s="1"/>
  <c r="J8" i="5" s="1"/>
  <c r="J9" i="5" s="1"/>
  <c r="J10" i="5" s="1"/>
  <c r="J11" i="5" s="1"/>
  <c r="U28" i="5"/>
  <c r="C28" i="5"/>
  <c r="U27" i="5"/>
  <c r="C27" i="5"/>
  <c r="U26" i="5"/>
  <c r="C26" i="5"/>
  <c r="U25" i="5"/>
  <c r="C25" i="5"/>
  <c r="D25" i="5" s="1"/>
  <c r="D26" i="5" s="1"/>
  <c r="D27" i="5" s="1"/>
  <c r="D28" i="5" s="1"/>
  <c r="U24" i="5"/>
  <c r="C24" i="5"/>
  <c r="Q23" i="5"/>
  <c r="C23" i="5"/>
  <c r="D23" i="5" s="1"/>
  <c r="Q22" i="5"/>
  <c r="C22" i="5"/>
  <c r="N21" i="5"/>
  <c r="C21" i="5"/>
  <c r="N20" i="5"/>
  <c r="C20" i="5"/>
  <c r="D20" i="5" s="1"/>
  <c r="N19" i="5"/>
  <c r="C19" i="5"/>
  <c r="K18" i="5"/>
  <c r="C18" i="5"/>
  <c r="K17" i="5"/>
  <c r="D17" i="5"/>
  <c r="D18" i="5" s="1"/>
  <c r="C17" i="5"/>
  <c r="K16" i="5"/>
  <c r="H16" i="5"/>
  <c r="C16" i="5"/>
  <c r="H15" i="5"/>
  <c r="C15" i="5"/>
  <c r="H14" i="5"/>
  <c r="C14" i="5"/>
  <c r="D14" i="5" s="1"/>
  <c r="D15" i="5" s="1"/>
  <c r="U13" i="5"/>
  <c r="W13" i="5" s="1"/>
  <c r="C13" i="5"/>
  <c r="U12" i="5"/>
  <c r="E12" i="5"/>
  <c r="C12" i="5"/>
  <c r="U11" i="5"/>
  <c r="N11" i="5"/>
  <c r="K11" i="5"/>
  <c r="H11" i="5"/>
  <c r="E11" i="5"/>
  <c r="C11" i="5"/>
  <c r="U10" i="5"/>
  <c r="Q10" i="5"/>
  <c r="N10" i="5"/>
  <c r="K10" i="5"/>
  <c r="H10" i="5"/>
  <c r="E10" i="5"/>
  <c r="C10" i="5"/>
  <c r="U9" i="5"/>
  <c r="Q9" i="5"/>
  <c r="N9" i="5"/>
  <c r="K9" i="5"/>
  <c r="H9" i="5"/>
  <c r="E9" i="5"/>
  <c r="I18" i="5" s="1"/>
  <c r="C9" i="5"/>
  <c r="C8" i="5"/>
  <c r="C7" i="5"/>
  <c r="C6" i="5"/>
  <c r="C5" i="5"/>
  <c r="P4" i="5"/>
  <c r="P5" i="5" s="1"/>
  <c r="M4" i="5"/>
  <c r="M5" i="5" s="1"/>
  <c r="M6" i="5" s="1"/>
  <c r="M7" i="5" s="1"/>
  <c r="M8" i="5" s="1"/>
  <c r="M9" i="5" s="1"/>
  <c r="M10" i="5" s="1"/>
  <c r="M11" i="5" s="1"/>
  <c r="C4" i="5"/>
  <c r="V3" i="5"/>
  <c r="Y3" i="5" s="1"/>
  <c r="Z3" i="5" s="1"/>
  <c r="C3" i="5"/>
  <c r="W12" i="5" l="1"/>
  <c r="D21" i="5"/>
  <c r="W10" i="5"/>
  <c r="W9" i="5"/>
  <c r="W11" i="5"/>
  <c r="V4" i="5"/>
  <c r="G5" i="5"/>
  <c r="G6" i="5" s="1"/>
  <c r="G7" i="5" s="1"/>
  <c r="G8" i="5" s="1"/>
  <c r="G9" i="5" s="1"/>
  <c r="G10" i="5" s="1"/>
  <c r="G11" i="5" s="1"/>
  <c r="P6" i="5"/>
  <c r="F24" i="5" l="1"/>
  <c r="V5" i="5"/>
  <c r="P7" i="5"/>
  <c r="V6" i="5"/>
  <c r="F26" i="5" l="1"/>
  <c r="F25" i="5"/>
  <c r="P8" i="5"/>
  <c r="V7" i="5"/>
  <c r="V11" i="5" l="1"/>
  <c r="P9" i="5"/>
  <c r="V8" i="5"/>
  <c r="V12" i="5" l="1"/>
  <c r="P10" i="5"/>
  <c r="V10" i="5" s="1"/>
  <c r="V9" i="5"/>
  <c r="Y10" i="2" l="1"/>
  <c r="Y11" i="2" l="1"/>
  <c r="Y12" i="2"/>
  <c r="Y13" i="2"/>
  <c r="Y14" i="2"/>
  <c r="Y15" i="2"/>
  <c r="Y16" i="2"/>
  <c r="Y17" i="2"/>
  <c r="Y18" i="2"/>
  <c r="Y19" i="2"/>
  <c r="Y20" i="2"/>
  <c r="Y21" i="2"/>
  <c r="Y22" i="2"/>
  <c r="Y23" i="2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9" i="1"/>
  <c r="T10" i="1"/>
  <c r="T11" i="1"/>
  <c r="T12" i="1"/>
  <c r="T13" i="1"/>
  <c r="T14" i="1"/>
  <c r="T15" i="1"/>
  <c r="T16" i="1"/>
  <c r="T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K3" i="1" l="1"/>
  <c r="Z24" i="1"/>
  <c r="Y24" i="1"/>
  <c r="Y3" i="1"/>
  <c r="T24" i="4" l="1"/>
  <c r="T25" i="4"/>
  <c r="T26" i="4"/>
  <c r="T27" i="4"/>
  <c r="T28" i="4"/>
  <c r="P4" i="4"/>
  <c r="M4" i="4"/>
  <c r="M5" i="4" s="1"/>
  <c r="M6" i="4" s="1"/>
  <c r="M7" i="4" s="1"/>
  <c r="M8" i="4" s="1"/>
  <c r="J4" i="4"/>
  <c r="J5" i="4" s="1"/>
  <c r="J6" i="4" s="1"/>
  <c r="J7" i="4" s="1"/>
  <c r="J8" i="4" s="1"/>
  <c r="G4" i="4"/>
  <c r="C28" i="4"/>
  <c r="C27" i="4"/>
  <c r="C26" i="4"/>
  <c r="C25" i="4"/>
  <c r="D25" i="4" s="1"/>
  <c r="C24" i="4"/>
  <c r="Q23" i="4"/>
  <c r="C23" i="4"/>
  <c r="D23" i="4" s="1"/>
  <c r="Q22" i="4"/>
  <c r="C22" i="4"/>
  <c r="N21" i="4"/>
  <c r="C21" i="4"/>
  <c r="N20" i="4"/>
  <c r="C20" i="4"/>
  <c r="D20" i="4" s="1"/>
  <c r="N19" i="4"/>
  <c r="C19" i="4"/>
  <c r="K18" i="4"/>
  <c r="C18" i="4"/>
  <c r="K17" i="4"/>
  <c r="C17" i="4"/>
  <c r="D17" i="4" s="1"/>
  <c r="K16" i="4"/>
  <c r="H16" i="4"/>
  <c r="C16" i="4"/>
  <c r="H15" i="4"/>
  <c r="C15" i="4"/>
  <c r="H14" i="4"/>
  <c r="C14" i="4"/>
  <c r="D14" i="4" s="1"/>
  <c r="C13" i="4"/>
  <c r="E12" i="4"/>
  <c r="V12" i="4" s="1"/>
  <c r="C12" i="4"/>
  <c r="N11" i="4"/>
  <c r="K11" i="4"/>
  <c r="H11" i="4"/>
  <c r="E11" i="4"/>
  <c r="C11" i="4"/>
  <c r="Q10" i="4"/>
  <c r="N10" i="4"/>
  <c r="K10" i="4"/>
  <c r="H10" i="4"/>
  <c r="E10" i="4"/>
  <c r="C10" i="4"/>
  <c r="I18" i="4"/>
  <c r="C8" i="4"/>
  <c r="C7" i="4"/>
  <c r="C6" i="4"/>
  <c r="C5" i="4"/>
  <c r="C4" i="4"/>
  <c r="D4" i="4" s="1"/>
  <c r="D5" i="4" s="1"/>
  <c r="C3" i="4"/>
  <c r="V10" i="4" l="1"/>
  <c r="V11" i="4"/>
  <c r="D6" i="4"/>
  <c r="D7" i="4" s="1"/>
  <c r="D8" i="4" s="1"/>
  <c r="D9" i="4" s="1"/>
  <c r="D10" i="4" s="1"/>
  <c r="D11" i="4" s="1"/>
  <c r="D12" i="4" s="1"/>
  <c r="P5" i="4"/>
  <c r="P6" i="4" s="1"/>
  <c r="P7" i="4" s="1"/>
  <c r="P8" i="4" s="1"/>
  <c r="P9" i="4" s="1"/>
  <c r="G5" i="4"/>
  <c r="M9" i="4"/>
  <c r="M10" i="4" s="1"/>
  <c r="M11" i="4" s="1"/>
  <c r="J9" i="4"/>
  <c r="J10" i="4" s="1"/>
  <c r="J11" i="4" s="1"/>
  <c r="D26" i="4"/>
  <c r="D27" i="4" s="1"/>
  <c r="D28" i="4" s="1"/>
  <c r="D21" i="4"/>
  <c r="D15" i="4"/>
  <c r="D18" i="4"/>
  <c r="T2" i="3"/>
  <c r="G6" i="4" l="1"/>
  <c r="P10" i="4"/>
  <c r="Q2" i="3"/>
  <c r="G7" i="4" l="1"/>
  <c r="Z30" i="1"/>
  <c r="Y30" i="1"/>
  <c r="Z29" i="1"/>
  <c r="Y29" i="1"/>
  <c r="Z28" i="1"/>
  <c r="Y28" i="1"/>
  <c r="Z27" i="1"/>
  <c r="Y27" i="1"/>
  <c r="Z26" i="1"/>
  <c r="Y26" i="1"/>
  <c r="Z25" i="1"/>
  <c r="Y25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Y8" i="1"/>
  <c r="Y7" i="1"/>
  <c r="Y6" i="1"/>
  <c r="Y5" i="1"/>
  <c r="Y4" i="1"/>
  <c r="Z3" i="1"/>
  <c r="P27" i="3"/>
  <c r="D27" i="3"/>
  <c r="C27" i="3"/>
  <c r="P26" i="3"/>
  <c r="D26" i="3"/>
  <c r="C26" i="3"/>
  <c r="P25" i="3"/>
  <c r="D25" i="3"/>
  <c r="C25" i="3"/>
  <c r="P24" i="3"/>
  <c r="D24" i="3"/>
  <c r="C24" i="3"/>
  <c r="P23" i="3"/>
  <c r="C23" i="3"/>
  <c r="N22" i="3"/>
  <c r="D22" i="3"/>
  <c r="C22" i="3"/>
  <c r="N21" i="3"/>
  <c r="C21" i="3"/>
  <c r="L20" i="3"/>
  <c r="D20" i="3"/>
  <c r="C20" i="3"/>
  <c r="L19" i="3"/>
  <c r="D19" i="3"/>
  <c r="C19" i="3"/>
  <c r="L18" i="3"/>
  <c r="C18" i="3"/>
  <c r="J17" i="3"/>
  <c r="D17" i="3"/>
  <c r="C17" i="3"/>
  <c r="J16" i="3"/>
  <c r="D16" i="3"/>
  <c r="C16" i="3"/>
  <c r="J15" i="3"/>
  <c r="H15" i="3"/>
  <c r="C15" i="3"/>
  <c r="H14" i="3"/>
  <c r="D14" i="3"/>
  <c r="C14" i="3"/>
  <c r="H13" i="3"/>
  <c r="D13" i="3"/>
  <c r="C13" i="3"/>
  <c r="U12" i="3"/>
  <c r="T12" i="3"/>
  <c r="R12" i="3"/>
  <c r="Q12" i="3"/>
  <c r="P12" i="3"/>
  <c r="C12" i="3"/>
  <c r="R11" i="3"/>
  <c r="Q11" i="3"/>
  <c r="T11" i="3" s="1"/>
  <c r="U11" i="3" s="1"/>
  <c r="P11" i="3"/>
  <c r="F11" i="3"/>
  <c r="D11" i="3"/>
  <c r="C11" i="3"/>
  <c r="Q10" i="3"/>
  <c r="T10" i="3" s="1"/>
  <c r="U10" i="3" s="1"/>
  <c r="P10" i="3"/>
  <c r="R10" i="3" s="1"/>
  <c r="L10" i="3"/>
  <c r="J10" i="3"/>
  <c r="H10" i="3"/>
  <c r="F10" i="3"/>
  <c r="D10" i="3"/>
  <c r="C10" i="3"/>
  <c r="Q9" i="3"/>
  <c r="T9" i="3" s="1"/>
  <c r="U9" i="3" s="1"/>
  <c r="P9" i="3"/>
  <c r="N9" i="3"/>
  <c r="R9" i="3" s="1"/>
  <c r="L9" i="3"/>
  <c r="J9" i="3"/>
  <c r="H9" i="3"/>
  <c r="F9" i="3"/>
  <c r="D9" i="3"/>
  <c r="C9" i="3"/>
  <c r="Q8" i="3"/>
  <c r="T8" i="3" s="1"/>
  <c r="U8" i="3" s="1"/>
  <c r="P8" i="3"/>
  <c r="R8" i="3" s="1"/>
  <c r="N8" i="3"/>
  <c r="L8" i="3"/>
  <c r="J8" i="3"/>
  <c r="H8" i="3"/>
  <c r="F8" i="3"/>
  <c r="C8" i="3"/>
  <c r="U7" i="3"/>
  <c r="T7" i="3"/>
  <c r="Q7" i="3"/>
  <c r="D7" i="3"/>
  <c r="C7" i="3"/>
  <c r="U6" i="3"/>
  <c r="T6" i="3"/>
  <c r="Q6" i="3"/>
  <c r="D6" i="3"/>
  <c r="C6" i="3"/>
  <c r="U5" i="3"/>
  <c r="T5" i="3"/>
  <c r="Q5" i="3"/>
  <c r="D5" i="3"/>
  <c r="C5" i="3"/>
  <c r="U4" i="3"/>
  <c r="T4" i="3"/>
  <c r="Q4" i="3"/>
  <c r="D4" i="3"/>
  <c r="C4" i="3"/>
  <c r="U3" i="3"/>
  <c r="T3" i="3"/>
  <c r="Q3" i="3"/>
  <c r="D3" i="3"/>
  <c r="C3" i="3"/>
  <c r="U2" i="3"/>
  <c r="D2" i="3"/>
  <c r="C2" i="3"/>
  <c r="V31" i="2"/>
  <c r="U31" i="2"/>
  <c r="V30" i="2"/>
  <c r="U30" i="2"/>
  <c r="Q30" i="2"/>
  <c r="V29" i="2"/>
  <c r="U29" i="2"/>
  <c r="R29" i="2"/>
  <c r="Q29" i="2"/>
  <c r="V28" i="2"/>
  <c r="U28" i="2"/>
  <c r="R28" i="2"/>
  <c r="Q28" i="2"/>
  <c r="V27" i="2"/>
  <c r="U27" i="2"/>
  <c r="R27" i="2"/>
  <c r="Q27" i="2"/>
  <c r="V26" i="2"/>
  <c r="U26" i="2"/>
  <c r="R26" i="2"/>
  <c r="Q26" i="2"/>
  <c r="V25" i="2"/>
  <c r="U25" i="2"/>
  <c r="R25" i="2"/>
  <c r="Q25" i="2"/>
  <c r="V24" i="2"/>
  <c r="U24" i="2"/>
  <c r="R24" i="2"/>
  <c r="Q24" i="2"/>
  <c r="V23" i="2"/>
  <c r="U23" i="2"/>
  <c r="R23" i="2"/>
  <c r="Q23" i="2"/>
  <c r="V22" i="2"/>
  <c r="U22" i="2"/>
  <c r="R22" i="2"/>
  <c r="Q22" i="2"/>
  <c r="V21" i="2"/>
  <c r="U21" i="2"/>
  <c r="R21" i="2"/>
  <c r="Q21" i="2"/>
  <c r="M21" i="2"/>
  <c r="V20" i="2"/>
  <c r="U20" i="2"/>
  <c r="R20" i="2"/>
  <c r="Q20" i="2"/>
  <c r="M20" i="2"/>
  <c r="V19" i="2"/>
  <c r="U19" i="2"/>
  <c r="R19" i="2"/>
  <c r="Q19" i="2"/>
  <c r="V18" i="2"/>
  <c r="U18" i="2"/>
  <c r="R18" i="2"/>
  <c r="Q18" i="2"/>
  <c r="V17" i="2"/>
  <c r="U17" i="2"/>
  <c r="R17" i="2"/>
  <c r="Q17" i="2"/>
  <c r="V16" i="2"/>
  <c r="U16" i="2"/>
  <c r="R16" i="2"/>
  <c r="Q16" i="2"/>
  <c r="V15" i="2"/>
  <c r="U15" i="2"/>
  <c r="R15" i="2"/>
  <c r="Q15" i="2"/>
  <c r="V14" i="2"/>
  <c r="U14" i="2"/>
  <c r="R14" i="2"/>
  <c r="Q14" i="2"/>
  <c r="V13" i="2"/>
  <c r="U13" i="2"/>
  <c r="R13" i="2"/>
  <c r="Q13" i="2"/>
  <c r="V12" i="2"/>
  <c r="U12" i="2"/>
  <c r="R12" i="2"/>
  <c r="Q12" i="2"/>
  <c r="V11" i="2"/>
  <c r="U11" i="2"/>
  <c r="R11" i="2"/>
  <c r="Q11" i="2"/>
  <c r="V10" i="2"/>
  <c r="U10" i="2"/>
  <c r="R10" i="2"/>
  <c r="Q10" i="2"/>
  <c r="V9" i="2"/>
  <c r="U9" i="2"/>
  <c r="R9" i="2"/>
  <c r="Q9" i="2"/>
  <c r="V8" i="2"/>
  <c r="U8" i="2"/>
  <c r="Q8" i="2"/>
  <c r="B8" i="2"/>
  <c r="V7" i="2"/>
  <c r="U7" i="2"/>
  <c r="Q7" i="2"/>
  <c r="B7" i="2"/>
  <c r="V6" i="2"/>
  <c r="U6" i="2"/>
  <c r="Q6" i="2"/>
  <c r="B6" i="2"/>
  <c r="V5" i="2"/>
  <c r="U5" i="2"/>
  <c r="Q5" i="2"/>
  <c r="B5" i="2"/>
  <c r="V4" i="2"/>
  <c r="U4" i="2"/>
  <c r="Q4" i="2"/>
  <c r="B4" i="2"/>
  <c r="V3" i="2"/>
  <c r="U3" i="2"/>
  <c r="R3" i="2"/>
  <c r="Q3" i="2"/>
  <c r="B3" i="2"/>
  <c r="G8" i="4" l="1"/>
  <c r="G9" i="4" l="1"/>
  <c r="G10" i="4" l="1"/>
  <c r="G11" i="4" l="1"/>
</calcChain>
</file>

<file path=xl/sharedStrings.xml><?xml version="1.0" encoding="utf-8"?>
<sst xmlns="http://schemas.openxmlformats.org/spreadsheetml/2006/main" count="132" uniqueCount="33">
  <si>
    <t>cut 1</t>
  </si>
  <si>
    <t>cut 2</t>
  </si>
  <si>
    <t>cut 3</t>
  </si>
  <si>
    <t>cut 4</t>
  </si>
  <si>
    <t>Average</t>
  </si>
  <si>
    <t>DDG</t>
  </si>
  <si>
    <t>Growth_ave</t>
  </si>
  <si>
    <t xml:space="preserve">date 1  </t>
  </si>
  <si>
    <t>cumulH</t>
  </si>
  <si>
    <t>cut5</t>
  </si>
  <si>
    <t>Cut 0</t>
  </si>
  <si>
    <t>average</t>
  </si>
  <si>
    <t>growth</t>
  </si>
  <si>
    <t>cut1</t>
  </si>
  <si>
    <t>date</t>
  </si>
  <si>
    <t>Teperature</t>
  </si>
  <si>
    <t>Thermal time</t>
  </si>
  <si>
    <t>cut2</t>
  </si>
  <si>
    <t>cut3</t>
  </si>
  <si>
    <t>cut4</t>
  </si>
  <si>
    <t>cut0</t>
  </si>
  <si>
    <t>dg</t>
  </si>
  <si>
    <t>add 9</t>
  </si>
  <si>
    <t xml:space="preserve">plot M22T3 </t>
  </si>
  <si>
    <t>chapodo 25Nov2019</t>
  </si>
  <si>
    <t>x0 =df.Hcum0</t>
  </si>
  <si>
    <t>y0=df.grow0</t>
  </si>
  <si>
    <t>final y con equation</t>
  </si>
  <si>
    <t>apply regretion</t>
  </si>
  <si>
    <t>YY</t>
  </si>
  <si>
    <t>regre</t>
  </si>
  <si>
    <t>Lcm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</si>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</sst>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353535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 style="medium">
        <color indexed="64"/>
      </bottom>
      <diagonal/>
    </border>
    <border>
      <left style="thin">
        <color rgb="FF999999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999999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2" fontId="2" fillId="0" borderId="0" xfId="0" applyNumberFormat="1" applyFont="1"/>
    <xf numFmtId="0" fontId="2" fillId="0" borderId="1" xfId="0" applyFont="1" applyBorder="1"/>
    <xf numFmtId="0" fontId="2" fillId="0" borderId="0" xfId="0" applyFont="1"/>
    <xf numFmtId="2" fontId="2" fillId="0" borderId="4" xfId="0" applyNumberFormat="1" applyFont="1" applyBorder="1"/>
    <xf numFmtId="0" fontId="0" fillId="0" borderId="5" xfId="0" applyBorder="1" applyAlignment="1">
      <alignment horizontal="right"/>
    </xf>
    <xf numFmtId="14" fontId="1" fillId="0" borderId="5" xfId="0" applyNumberFormat="1" applyFont="1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1" fontId="0" fillId="0" borderId="5" xfId="0" applyNumberFormat="1" applyBorder="1" applyAlignment="1">
      <alignment horizontal="right"/>
    </xf>
    <xf numFmtId="1" fontId="0" fillId="0" borderId="5" xfId="0" applyNumberFormat="1" applyBorder="1"/>
    <xf numFmtId="1" fontId="0" fillId="0" borderId="6" xfId="0" applyNumberFormat="1" applyBorder="1"/>
    <xf numFmtId="2" fontId="4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9" xfId="0" applyNumberFormat="1" applyBorder="1"/>
    <xf numFmtId="14" fontId="0" fillId="2" borderId="0" xfId="0" applyNumberFormat="1" applyFill="1"/>
    <xf numFmtId="1" fontId="0" fillId="0" borderId="0" xfId="0" applyNumberFormat="1" applyBorder="1"/>
    <xf numFmtId="0" fontId="1" fillId="0" borderId="0" xfId="0" applyFont="1"/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0" fillId="0" borderId="0" xfId="0" applyFill="1"/>
    <xf numFmtId="14" fontId="7" fillId="0" borderId="5" xfId="0" applyNumberFormat="1" applyFont="1" applyBorder="1" applyAlignment="1">
      <alignment horizontal="right"/>
    </xf>
    <xf numFmtId="2" fontId="7" fillId="0" borderId="0" xfId="0" applyNumberFormat="1" applyFont="1"/>
    <xf numFmtId="1" fontId="0" fillId="0" borderId="6" xfId="0" applyNumberFormat="1" applyFill="1" applyBorder="1"/>
    <xf numFmtId="1" fontId="0" fillId="0" borderId="10" xfId="0" applyNumberFormat="1" applyBorder="1"/>
    <xf numFmtId="2" fontId="4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0" fontId="2" fillId="0" borderId="0" xfId="0" applyFont="1" applyAlignment="1"/>
    <xf numFmtId="0" fontId="2" fillId="0" borderId="1" xfId="0" applyFont="1" applyBorder="1" applyAlignment="1"/>
    <xf numFmtId="2" fontId="2" fillId="0" borderId="0" xfId="0" applyNumberFormat="1" applyFont="1" applyBorder="1"/>
    <xf numFmtId="2" fontId="0" fillId="0" borderId="0" xfId="0" applyNumberFormat="1" applyBorder="1" applyAlignment="1">
      <alignment horizontal="right"/>
    </xf>
    <xf numFmtId="1" fontId="0" fillId="2" borderId="5" xfId="0" applyNumberFormat="1" applyFill="1" applyBorder="1"/>
    <xf numFmtId="2" fontId="0" fillId="2" borderId="0" xfId="0" applyNumberFormat="1" applyFill="1" applyBorder="1" applyAlignment="1">
      <alignment horizontal="right"/>
    </xf>
    <xf numFmtId="2" fontId="0" fillId="2" borderId="1" xfId="0" applyNumberFormat="1" applyFill="1" applyBorder="1"/>
    <xf numFmtId="1" fontId="0" fillId="2" borderId="0" xfId="0" applyNumberFormat="1" applyFill="1"/>
    <xf numFmtId="1" fontId="0" fillId="2" borderId="6" xfId="0" applyNumberFormat="1" applyFill="1" applyBorder="1"/>
    <xf numFmtId="0" fontId="0" fillId="2" borderId="1" xfId="0" applyFill="1" applyBorder="1"/>
    <xf numFmtId="164" fontId="0" fillId="2" borderId="0" xfId="0" applyNumberFormat="1" applyFill="1"/>
    <xf numFmtId="2" fontId="0" fillId="2" borderId="0" xfId="0" applyNumberFormat="1" applyFill="1"/>
    <xf numFmtId="1" fontId="0" fillId="2" borderId="8" xfId="0" applyNumberFormat="1" applyFill="1" applyBorder="1"/>
    <xf numFmtId="2" fontId="0" fillId="0" borderId="0" xfId="0" applyNumberFormat="1" applyFill="1"/>
    <xf numFmtId="2" fontId="0" fillId="0" borderId="5" xfId="0" applyNumberFormat="1" applyBorder="1"/>
    <xf numFmtId="2" fontId="0" fillId="4" borderId="0" xfId="0" applyNumberFormat="1" applyFill="1"/>
    <xf numFmtId="2" fontId="0" fillId="0" borderId="6" xfId="0" applyNumberFormat="1" applyBorder="1"/>
    <xf numFmtId="2" fontId="0" fillId="3" borderId="0" xfId="0" applyNumberFormat="1" applyFill="1"/>
    <xf numFmtId="2" fontId="0" fillId="5" borderId="0" xfId="0" applyNumberFormat="1" applyFill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5" xfId="0" applyNumberFormat="1" applyFon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7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76542661577958E-2"/>
          <c:y val="9.119724300949103E-2"/>
          <c:w val="0.92219482210110271"/>
          <c:h val="0.78543051143491205"/>
        </c:manualLayout>
      </c:layout>
      <c:scatterChart>
        <c:scatterStyle val="lineMarker"/>
        <c:varyColors val="0"/>
        <c:ser>
          <c:idx val="5"/>
          <c:order val="0"/>
          <c:tx>
            <c:strRef>
              <c:f>'0 in spear1'!$R$1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chemeClr val="bg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67439231912567"/>
                  <c:y val="0.337834653603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in spear1'!$Q$3:$Q$32</c:f>
              <c:numCache>
                <c:formatCode>0</c:formatCode>
                <c:ptCount val="30"/>
                <c:pt idx="0">
                  <c:v>-144</c:v>
                </c:pt>
                <c:pt idx="1">
                  <c:v>-120</c:v>
                </c:pt>
                <c:pt idx="2">
                  <c:v>-96</c:v>
                </c:pt>
                <c:pt idx="3">
                  <c:v>-72</c:v>
                </c:pt>
                <c:pt idx="4">
                  <c:v>-48</c:v>
                </c:pt>
                <c:pt idx="5">
                  <c:v>-24</c:v>
                </c:pt>
                <c:pt idx="6">
                  <c:v>0</c:v>
                </c:pt>
                <c:pt idx="7">
                  <c:v>2.7399490740740737</c:v>
                </c:pt>
                <c:pt idx="8">
                  <c:v>4.9593935185185183</c:v>
                </c:pt>
                <c:pt idx="9">
                  <c:v>9.2109444444444435</c:v>
                </c:pt>
                <c:pt idx="10">
                  <c:v>12.872583333333331</c:v>
                </c:pt>
                <c:pt idx="11">
                  <c:v>20.061189814814799</c:v>
                </c:pt>
                <c:pt idx="12">
                  <c:v>24.458171296296285</c:v>
                </c:pt>
                <c:pt idx="13">
                  <c:v>26.512078703703697</c:v>
                </c:pt>
                <c:pt idx="14">
                  <c:v>28.6364611111111</c:v>
                </c:pt>
                <c:pt idx="15">
                  <c:v>33.06336666666666</c:v>
                </c:pt>
                <c:pt idx="16">
                  <c:v>39.204488888888882</c:v>
                </c:pt>
                <c:pt idx="17">
                  <c:v>46.09931666666666</c:v>
                </c:pt>
                <c:pt idx="18">
                  <c:v>48.313305555555544</c:v>
                </c:pt>
                <c:pt idx="19">
                  <c:v>50.351638888888878</c:v>
                </c:pt>
                <c:pt idx="20">
                  <c:v>52.385472222222219</c:v>
                </c:pt>
                <c:pt idx="21">
                  <c:v>58.802097222222201</c:v>
                </c:pt>
                <c:pt idx="22">
                  <c:v>60.656791666666649</c:v>
                </c:pt>
                <c:pt idx="23">
                  <c:v>68.634701388888871</c:v>
                </c:pt>
                <c:pt idx="24">
                  <c:v>76.277208333333306</c:v>
                </c:pt>
                <c:pt idx="25">
                  <c:v>78.293472222222192</c:v>
                </c:pt>
                <c:pt idx="26">
                  <c:v>80.9150833333333</c:v>
                </c:pt>
                <c:pt idx="27">
                  <c:v>82.862569444444404</c:v>
                </c:pt>
                <c:pt idx="28" formatCode="General">
                  <c:v>84.725138888888793</c:v>
                </c:pt>
              </c:numCache>
            </c:numRef>
          </c:xVal>
          <c:yVal>
            <c:numRef>
              <c:f>'0 in spear1'!$R$3:$R$31</c:f>
              <c:numCache>
                <c:formatCode>0.00</c:formatCode>
                <c:ptCount val="29"/>
                <c:pt idx="0">
                  <c:v>1</c:v>
                </c:pt>
                <c:pt idx="6">
                  <c:v>10.591999999999999</c:v>
                </c:pt>
                <c:pt idx="7">
                  <c:v>11.373999999999999</c:v>
                </c:pt>
                <c:pt idx="8">
                  <c:v>11.79111111111111</c:v>
                </c:pt>
                <c:pt idx="9">
                  <c:v>12.402000000000001</c:v>
                </c:pt>
                <c:pt idx="10">
                  <c:v>13.006</c:v>
                </c:pt>
                <c:pt idx="11">
                  <c:v>14.257999999999999</c:v>
                </c:pt>
                <c:pt idx="12">
                  <c:v>14.679599999999999</c:v>
                </c:pt>
                <c:pt idx="13">
                  <c:v>15.321999999999999</c:v>
                </c:pt>
                <c:pt idx="14">
                  <c:v>15.912000000000001</c:v>
                </c:pt>
                <c:pt idx="15">
                  <c:v>17.058799999999998</c:v>
                </c:pt>
                <c:pt idx="16">
                  <c:v>18.469000000000001</c:v>
                </c:pt>
                <c:pt idx="17">
                  <c:v>20.350000000000001</c:v>
                </c:pt>
                <c:pt idx="18">
                  <c:v>21.277200000000001</c:v>
                </c:pt>
                <c:pt idx="19">
                  <c:v>22.285999999999998</c:v>
                </c:pt>
                <c:pt idx="20">
                  <c:v>23.505999999999997</c:v>
                </c:pt>
                <c:pt idx="21">
                  <c:v>25.615000000000002</c:v>
                </c:pt>
                <c:pt idx="22">
                  <c:v>26.343888888888891</c:v>
                </c:pt>
                <c:pt idx="23">
                  <c:v>30.190555555555555</c:v>
                </c:pt>
                <c:pt idx="24">
                  <c:v>34.547222222222224</c:v>
                </c:pt>
                <c:pt idx="25">
                  <c:v>36.319999999999951</c:v>
                </c:pt>
                <c:pt idx="26">
                  <c:v>38.319999999999951</c:v>
                </c:pt>
                <c:pt idx="27" formatCode="General">
                  <c:v>42.73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A-42F4-92E8-9C760D158657}"/>
            </c:ext>
          </c:extLst>
        </c:ser>
        <c:ser>
          <c:idx val="6"/>
          <c:order val="1"/>
          <c:tx>
            <c:strRef>
              <c:f>'0 in spear1'!$O$1:$P$1</c:f>
              <c:strCache>
                <c:ptCount val="1"/>
                <c:pt idx="0">
                  <c:v>Cut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'0 in spear1'!$O$9:$O$30</c:f>
              <c:numCache>
                <c:formatCode>General</c:formatCode>
                <c:ptCount val="22"/>
                <c:pt idx="0">
                  <c:v>0</c:v>
                </c:pt>
                <c:pt idx="1">
                  <c:v>2.4396944444444402</c:v>
                </c:pt>
                <c:pt idx="2">
                  <c:v>4.7563611111111097</c:v>
                </c:pt>
                <c:pt idx="3">
                  <c:v>7.2656666666666601</c:v>
                </c:pt>
                <c:pt idx="4">
                  <c:v>9.2354999999999894</c:v>
                </c:pt>
                <c:pt idx="5">
                  <c:v>18.3671388888888</c:v>
                </c:pt>
                <c:pt idx="6">
                  <c:v>20.749027777777702</c:v>
                </c:pt>
                <c:pt idx="7">
                  <c:v>23.072472222222199</c:v>
                </c:pt>
                <c:pt idx="8">
                  <c:v>25.182305555555502</c:v>
                </c:pt>
                <c:pt idx="9">
                  <c:v>27.3168333333333</c:v>
                </c:pt>
                <c:pt idx="10">
                  <c:v>40.022444444444403</c:v>
                </c:pt>
                <c:pt idx="11">
                  <c:v>42.496583333333298</c:v>
                </c:pt>
                <c:pt idx="12">
                  <c:v>44.566527777777701</c:v>
                </c:pt>
                <c:pt idx="13">
                  <c:v>46.758194444444399</c:v>
                </c:pt>
                <c:pt idx="14">
                  <c:v>48.927361111111097</c:v>
                </c:pt>
                <c:pt idx="15">
                  <c:v>59.208388888888798</c:v>
                </c:pt>
                <c:pt idx="16">
                  <c:v>61.627166666666596</c:v>
                </c:pt>
                <c:pt idx="17">
                  <c:v>63.538805555555498</c:v>
                </c:pt>
                <c:pt idx="18">
                  <c:v>77.554416666666597</c:v>
                </c:pt>
                <c:pt idx="19">
                  <c:v>79.586944444444399</c:v>
                </c:pt>
                <c:pt idx="20">
                  <c:v>82.830166666666599</c:v>
                </c:pt>
                <c:pt idx="21">
                  <c:v>84.725138888888793</c:v>
                </c:pt>
              </c:numCache>
            </c:numRef>
          </c:xVal>
          <c:yVal>
            <c:numRef>
              <c:f>'0 in spear1'!$P$9:$P$30</c:f>
              <c:numCache>
                <c:formatCode>General</c:formatCode>
                <c:ptCount val="22"/>
                <c:pt idx="0">
                  <c:v>9.85</c:v>
                </c:pt>
                <c:pt idx="1">
                  <c:v>10.23</c:v>
                </c:pt>
                <c:pt idx="2">
                  <c:v>10.58</c:v>
                </c:pt>
                <c:pt idx="3">
                  <c:v>11.02</c:v>
                </c:pt>
                <c:pt idx="4">
                  <c:v>11.45</c:v>
                </c:pt>
                <c:pt idx="5">
                  <c:v>12.919999999999991</c:v>
                </c:pt>
                <c:pt idx="6">
                  <c:v>13.34</c:v>
                </c:pt>
                <c:pt idx="7">
                  <c:v>13.879999999999999</c:v>
                </c:pt>
                <c:pt idx="8">
                  <c:v>14.559999999999999</c:v>
                </c:pt>
                <c:pt idx="9">
                  <c:v>15.27</c:v>
                </c:pt>
                <c:pt idx="10">
                  <c:v>17.70999999999999</c:v>
                </c:pt>
                <c:pt idx="11">
                  <c:v>18.5</c:v>
                </c:pt>
                <c:pt idx="12">
                  <c:v>19.29</c:v>
                </c:pt>
                <c:pt idx="13">
                  <c:v>20.329999999999998</c:v>
                </c:pt>
                <c:pt idx="14">
                  <c:v>21.33</c:v>
                </c:pt>
                <c:pt idx="15">
                  <c:v>25.44</c:v>
                </c:pt>
                <c:pt idx="16">
                  <c:v>26.71</c:v>
                </c:pt>
                <c:pt idx="17">
                  <c:v>28.1</c:v>
                </c:pt>
                <c:pt idx="18">
                  <c:v>37.35</c:v>
                </c:pt>
                <c:pt idx="19">
                  <c:v>38.619999999999905</c:v>
                </c:pt>
                <c:pt idx="20">
                  <c:v>41.199999999999903</c:v>
                </c:pt>
                <c:pt idx="21">
                  <c:v>42.73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A-42F4-92E8-9C760D158657}"/>
            </c:ext>
          </c:extLst>
        </c:ser>
        <c:ser>
          <c:idx val="0"/>
          <c:order val="2"/>
          <c:tx>
            <c:strRef>
              <c:f>'0 in spear1'!$B$1:$C$1</c:f>
              <c:strCache>
                <c:ptCount val="1"/>
                <c:pt idx="0">
                  <c:v>cut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'0 in spear1'!$B$3:$B$29</c:f>
              <c:numCache>
                <c:formatCode>0</c:formatCode>
                <c:ptCount val="27"/>
                <c:pt idx="0">
                  <c:v>-144</c:v>
                </c:pt>
                <c:pt idx="1">
                  <c:v>-120</c:v>
                </c:pt>
                <c:pt idx="2">
                  <c:v>-96</c:v>
                </c:pt>
                <c:pt idx="3">
                  <c:v>-72</c:v>
                </c:pt>
                <c:pt idx="4">
                  <c:v>-48</c:v>
                </c:pt>
                <c:pt idx="5">
                  <c:v>-24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</c:numCache>
            </c:numRef>
          </c:xVal>
          <c:yVal>
            <c:numRef>
              <c:f>'0 in spear1'!$C$3:$C$29</c:f>
              <c:numCache>
                <c:formatCode>0.00</c:formatCode>
                <c:ptCount val="27"/>
                <c:pt idx="0">
                  <c:v>1</c:v>
                </c:pt>
                <c:pt idx="6">
                  <c:v>11.66</c:v>
                </c:pt>
                <c:pt idx="7">
                  <c:v>12.15</c:v>
                </c:pt>
                <c:pt idx="8">
                  <c:v>12.64</c:v>
                </c:pt>
                <c:pt idx="9">
                  <c:v>14.41</c:v>
                </c:pt>
                <c:pt idx="10">
                  <c:v>14.65</c:v>
                </c:pt>
                <c:pt idx="11">
                  <c:v>15.06</c:v>
                </c:pt>
                <c:pt idx="12">
                  <c:v>15.238</c:v>
                </c:pt>
                <c:pt idx="13">
                  <c:v>16.100000000000001</c:v>
                </c:pt>
                <c:pt idx="14">
                  <c:v>16.54</c:v>
                </c:pt>
                <c:pt idx="15">
                  <c:v>19.344000000000001</c:v>
                </c:pt>
                <c:pt idx="16">
                  <c:v>19.864999999999998</c:v>
                </c:pt>
                <c:pt idx="17">
                  <c:v>20.95</c:v>
                </c:pt>
                <c:pt idx="18">
                  <c:v>21.845999999999997</c:v>
                </c:pt>
                <c:pt idx="19">
                  <c:v>22.979999999999997</c:v>
                </c:pt>
                <c:pt idx="20">
                  <c:v>23.919999999999998</c:v>
                </c:pt>
                <c:pt idx="21">
                  <c:v>28.57</c:v>
                </c:pt>
                <c:pt idx="22">
                  <c:v>29.155555555555555</c:v>
                </c:pt>
                <c:pt idx="23">
                  <c:v>30.422222222222224</c:v>
                </c:pt>
                <c:pt idx="24">
                  <c:v>31.744444444444444</c:v>
                </c:pt>
                <c:pt idx="25">
                  <c:v>34.020000000000003</c:v>
                </c:pt>
                <c:pt idx="26">
                  <c:v>35.44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42F4-92E8-9C760D158657}"/>
            </c:ext>
          </c:extLst>
        </c:ser>
        <c:ser>
          <c:idx val="1"/>
          <c:order val="3"/>
          <c:tx>
            <c:strRef>
              <c:f>'0 in spear1'!$D$1:$E$1</c:f>
              <c:strCache>
                <c:ptCount val="1"/>
                <c:pt idx="0">
                  <c:v>cut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'0 in spear1'!$D$9:$D$26</c:f>
              <c:numCache>
                <c:formatCode>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  <c:pt idx="17">
                  <c:v>69</c:v>
                </c:pt>
              </c:numCache>
            </c:numRef>
          </c:xVal>
          <c:yVal>
            <c:numRef>
              <c:f>'0 in spear1'!$E$9:$E$26</c:f>
              <c:numCache>
                <c:formatCode>0.00</c:formatCode>
                <c:ptCount val="18"/>
                <c:pt idx="0">
                  <c:v>10.74</c:v>
                </c:pt>
                <c:pt idx="1">
                  <c:v>11.149999999999999</c:v>
                </c:pt>
                <c:pt idx="2">
                  <c:v>11.81</c:v>
                </c:pt>
                <c:pt idx="3">
                  <c:v>11.92</c:v>
                </c:pt>
                <c:pt idx="4">
                  <c:v>12.309999999999999</c:v>
                </c:pt>
                <c:pt idx="5">
                  <c:v>14.209999999999999</c:v>
                </c:pt>
                <c:pt idx="6">
                  <c:v>14.86</c:v>
                </c:pt>
                <c:pt idx="7">
                  <c:v>15.35</c:v>
                </c:pt>
                <c:pt idx="8">
                  <c:v>15.99</c:v>
                </c:pt>
                <c:pt idx="9">
                  <c:v>16.649999999999999</c:v>
                </c:pt>
                <c:pt idx="10">
                  <c:v>17.12</c:v>
                </c:pt>
                <c:pt idx="11">
                  <c:v>20.59</c:v>
                </c:pt>
                <c:pt idx="12">
                  <c:v>21.7</c:v>
                </c:pt>
                <c:pt idx="13">
                  <c:v>22.14</c:v>
                </c:pt>
                <c:pt idx="14">
                  <c:v>23.96</c:v>
                </c:pt>
                <c:pt idx="15">
                  <c:v>24.970000000000002</c:v>
                </c:pt>
                <c:pt idx="16">
                  <c:v>25.220000000000002</c:v>
                </c:pt>
                <c:pt idx="17">
                  <c:v>31.48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42F4-92E8-9C760D158657}"/>
            </c:ext>
          </c:extLst>
        </c:ser>
        <c:ser>
          <c:idx val="2"/>
          <c:order val="4"/>
          <c:tx>
            <c:strRef>
              <c:f>'0 in spear1'!$G$1:$H$1</c:f>
              <c:strCache>
                <c:ptCount val="1"/>
                <c:pt idx="0">
                  <c:v>cut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'0 in spear1'!$G$9:$G$26</c:f>
              <c:numCache>
                <c:formatCode>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69</c:v>
                </c:pt>
              </c:numCache>
            </c:numRef>
          </c:xVal>
          <c:yVal>
            <c:numRef>
              <c:f>'0 in spear1'!$H$9:$H$26</c:f>
              <c:numCache>
                <c:formatCode>0.00</c:formatCode>
                <c:ptCount val="18"/>
                <c:pt idx="0">
                  <c:v>10.7</c:v>
                </c:pt>
                <c:pt idx="1">
                  <c:v>11.27</c:v>
                </c:pt>
                <c:pt idx="2">
                  <c:v>11.47</c:v>
                </c:pt>
                <c:pt idx="3">
                  <c:v>11.92</c:v>
                </c:pt>
                <c:pt idx="4">
                  <c:v>12.05</c:v>
                </c:pt>
                <c:pt idx="5">
                  <c:v>14.2</c:v>
                </c:pt>
                <c:pt idx="6">
                  <c:v>14.68</c:v>
                </c:pt>
                <c:pt idx="7">
                  <c:v>15.34</c:v>
                </c:pt>
                <c:pt idx="8">
                  <c:v>16.05</c:v>
                </c:pt>
                <c:pt idx="9">
                  <c:v>16.54</c:v>
                </c:pt>
                <c:pt idx="10">
                  <c:v>16.809999999999999</c:v>
                </c:pt>
                <c:pt idx="11">
                  <c:v>20.25</c:v>
                </c:pt>
                <c:pt idx="12">
                  <c:v>20.99</c:v>
                </c:pt>
                <c:pt idx="13">
                  <c:v>21.75</c:v>
                </c:pt>
                <c:pt idx="14">
                  <c:v>22.57</c:v>
                </c:pt>
                <c:pt idx="15">
                  <c:v>23.48</c:v>
                </c:pt>
                <c:pt idx="16">
                  <c:v>24.29</c:v>
                </c:pt>
                <c:pt idx="17">
                  <c:v>30.759999999999998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42F4-92E8-9C760D158657}"/>
            </c:ext>
          </c:extLst>
        </c:ser>
        <c:ser>
          <c:idx val="3"/>
          <c:order val="5"/>
          <c:tx>
            <c:strRef>
              <c:f>'0 in spear1'!$J$1:$K$1</c:f>
              <c:strCache>
                <c:ptCount val="1"/>
                <c:pt idx="0">
                  <c:v>cut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'0 in spear1'!$J$9:$J$23</c:f>
              <c:numCache>
                <c:formatCode>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</c:numCache>
            </c:numRef>
          </c:xVal>
          <c:yVal>
            <c:numRef>
              <c:f>'0 in spear1'!$K$9:$K$23</c:f>
              <c:numCache>
                <c:formatCode>0.00</c:formatCode>
                <c:ptCount val="15"/>
                <c:pt idx="0">
                  <c:v>10.01</c:v>
                </c:pt>
                <c:pt idx="1">
                  <c:v>12.07</c:v>
                </c:pt>
                <c:pt idx="2">
                  <c:v>12.455555555555556</c:v>
                </c:pt>
                <c:pt idx="3">
                  <c:v>12.74</c:v>
                </c:pt>
                <c:pt idx="4">
                  <c:v>14.57</c:v>
                </c:pt>
                <c:pt idx="5">
                  <c:v>14.899999999999999</c:v>
                </c:pt>
                <c:pt idx="6">
                  <c:v>15.28</c:v>
                </c:pt>
                <c:pt idx="7">
                  <c:v>15.940000000000001</c:v>
                </c:pt>
                <c:pt idx="8">
                  <c:v>16.420000000000002</c:v>
                </c:pt>
                <c:pt idx="9">
                  <c:v>17.490000000000002</c:v>
                </c:pt>
                <c:pt idx="10">
                  <c:v>20.84</c:v>
                </c:pt>
                <c:pt idx="11">
                  <c:v>21.46</c:v>
                </c:pt>
                <c:pt idx="12">
                  <c:v>22.56</c:v>
                </c:pt>
                <c:pt idx="13">
                  <c:v>24.229999999999997</c:v>
                </c:pt>
                <c:pt idx="14">
                  <c:v>25.75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42F4-92E8-9C760D158657}"/>
            </c:ext>
          </c:extLst>
        </c:ser>
        <c:ser>
          <c:idx val="4"/>
          <c:order val="6"/>
          <c:tx>
            <c:strRef>
              <c:f>'0 in spear1'!$L$1:$M$1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'0 in spear1'!$L$9:$L$16</c:f>
              <c:numCache>
                <c:formatCode>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'0 in spear1'!$M$9:$M$16</c:f>
              <c:numCache>
                <c:formatCode>0.00</c:formatCode>
                <c:ptCount val="8"/>
                <c:pt idx="0">
                  <c:v>11.59</c:v>
                </c:pt>
                <c:pt idx="1">
                  <c:v>11.809999999999999</c:v>
                </c:pt>
                <c:pt idx="2">
                  <c:v>12.15</c:v>
                </c:pt>
                <c:pt idx="3">
                  <c:v>12.47</c:v>
                </c:pt>
                <c:pt idx="4">
                  <c:v>13.07</c:v>
                </c:pt>
                <c:pt idx="5">
                  <c:v>13.53</c:v>
                </c:pt>
                <c:pt idx="6">
                  <c:v>15.99</c:v>
                </c:pt>
                <c:pt idx="7">
                  <c:v>16.39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A-42F4-92E8-9C760D15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58968"/>
        <c:axId val="678359624"/>
      </c:scatterChart>
      <c:valAx>
        <c:axId val="67835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acumulated after chapodo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9624"/>
        <c:crosses val="autoZero"/>
        <c:crossBetween val="midCat"/>
      </c:valAx>
      <c:valAx>
        <c:axId val="67835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629816426739045E-2"/>
          <c:y val="0.15072576482901767"/>
          <c:w val="0.32782913994776647"/>
          <c:h val="0.16435753668679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thermaltime!$V$1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thermaltime!$V$8:$V$27</c:f>
              <c:numCache>
                <c:formatCode>0.00</c:formatCode>
                <c:ptCount val="20"/>
                <c:pt idx="0">
                  <c:v>3.15</c:v>
                </c:pt>
                <c:pt idx="1">
                  <c:v>6.3329999999999993</c:v>
                </c:pt>
                <c:pt idx="2">
                  <c:v>12.484166666666665</c:v>
                </c:pt>
                <c:pt idx="3">
                  <c:v>22.558703703703703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8-48F9-B023-03425A0F9030}"/>
            </c:ext>
          </c:extLst>
        </c:ser>
        <c:ser>
          <c:idx val="1"/>
          <c:order val="1"/>
          <c:tx>
            <c:strRef>
              <c:f>thermaltime!$W$1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thermaltime!$W$8:$W$27</c:f>
              <c:numCache>
                <c:formatCode>General</c:formatCode>
                <c:ptCount val="20"/>
                <c:pt idx="4" formatCode="0.00">
                  <c:v>2.5859999999999999</c:v>
                </c:pt>
                <c:pt idx="5" formatCode="0.00">
                  <c:v>6.6966666666666681</c:v>
                </c:pt>
                <c:pt idx="6" formatCode="0.00">
                  <c:v>15.294285714285715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8-48F9-B023-03425A0F9030}"/>
            </c:ext>
          </c:extLst>
        </c:ser>
        <c:ser>
          <c:idx val="2"/>
          <c:order val="2"/>
          <c:tx>
            <c:strRef>
              <c:f>thermaltime!$X$1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thermaltime!$X$8:$X$27</c:f>
              <c:numCache>
                <c:formatCode>General</c:formatCode>
                <c:ptCount val="20"/>
                <c:pt idx="7" formatCode="0.00">
                  <c:v>2.4820000000000002</c:v>
                </c:pt>
                <c:pt idx="8" formatCode="0.00">
                  <c:v>6.6033333333333344</c:v>
                </c:pt>
                <c:pt idx="9" formatCode="0.00">
                  <c:v>14.441428571428569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8-48F9-B023-03425A0F9030}"/>
            </c:ext>
          </c:extLst>
        </c:ser>
        <c:ser>
          <c:idx val="3"/>
          <c:order val="3"/>
          <c:tx>
            <c:strRef>
              <c:f>thermaltime!$Y$1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thermaltime!$Y$8:$Y$27</c:f>
              <c:numCache>
                <c:formatCode>General</c:formatCode>
                <c:ptCount val="20"/>
                <c:pt idx="10" formatCode="0.00">
                  <c:v>2.818888888888889</c:v>
                </c:pt>
                <c:pt idx="11" formatCode="0.00">
                  <c:v>6.7666666666666666</c:v>
                </c:pt>
                <c:pt idx="12" formatCode="0.00">
                  <c:v>13.968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68-48F9-B023-03425A0F9030}"/>
            </c:ext>
          </c:extLst>
        </c:ser>
        <c:ser>
          <c:idx val="4"/>
          <c:order val="4"/>
          <c:tx>
            <c:strRef>
              <c:f>thermaltime!$Z$1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thermaltime!$Z$8:$Z$27</c:f>
              <c:numCache>
                <c:formatCode>General</c:formatCode>
                <c:ptCount val="20"/>
                <c:pt idx="13" formatCode="0.00">
                  <c:v>3.4366666666666661</c:v>
                </c:pt>
                <c:pt idx="14" formatCode="0.00">
                  <c:v>7.1899999999999995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68-48F9-B023-03425A0F9030}"/>
            </c:ext>
          </c:extLst>
        </c:ser>
        <c:ser>
          <c:idx val="5"/>
          <c:order val="5"/>
          <c:tx>
            <c:strRef>
              <c:f>thermaltime!$AA$1</c:f>
              <c:strCache>
                <c:ptCount val="1"/>
                <c:pt idx="0">
                  <c:v>cut0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thermaltime!$AA$8:$AA$27</c:f>
              <c:numCache>
                <c:formatCode>General</c:formatCode>
                <c:ptCount val="20"/>
                <c:pt idx="15">
                  <c:v>1.6259999999999999</c:v>
                </c:pt>
                <c:pt idx="16">
                  <c:v>4.9939999999999998</c:v>
                </c:pt>
                <c:pt idx="17">
                  <c:v>10.432</c:v>
                </c:pt>
                <c:pt idx="18">
                  <c:v>17.75</c:v>
                </c:pt>
                <c:pt idx="19">
                  <c:v>30.974999999999898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8-48F9-B023-03425A0F9030}"/>
            </c:ext>
          </c:extLst>
        </c:ser>
        <c:ser>
          <c:idx val="6"/>
          <c:order val="6"/>
          <c:tx>
            <c:strRef>
              <c:f>thermaltime!$AB$1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207741273720095"/>
                  <c:y val="9.2470930141455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thermaltime!$AB$8:$AB$27</c:f>
              <c:numCache>
                <c:formatCode>0.00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8-48F9-B023-03425A0F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1296"/>
        <c:axId val="671001128"/>
      </c:scatterChart>
      <c:valAx>
        <c:axId val="6710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1128"/>
        <c:crosses val="autoZero"/>
        <c:crossBetween val="midCat"/>
      </c:valAx>
      <c:valAx>
        <c:axId val="671001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Thermal time an lengh spears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4199475065612E-2"/>
          <c:y val="0.22642638427154571"/>
          <c:w val="0.89532808398950137"/>
          <c:h val="0.57853005943261659"/>
        </c:manualLayout>
      </c:layout>
      <c:scatterChart>
        <c:scatterStyle val="lineMarker"/>
        <c:varyColors val="0"/>
        <c:ser>
          <c:idx val="5"/>
          <c:order val="0"/>
          <c:tx>
            <c:strRef>
              <c:f>thermaltime!$P$1</c:f>
              <c:strCache>
                <c:ptCount val="1"/>
                <c:pt idx="0">
                  <c:v>cut0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thermaltime!$O$8:$O$12</c:f>
              <c:numCache>
                <c:formatCode>General</c:formatCode>
                <c:ptCount val="5"/>
                <c:pt idx="0">
                  <c:v>0</c:v>
                </c:pt>
                <c:pt idx="1">
                  <c:v>10.979166666666602</c:v>
                </c:pt>
                <c:pt idx="2">
                  <c:v>22.245833333333202</c:v>
                </c:pt>
                <c:pt idx="3">
                  <c:v>33.908333333333204</c:v>
                </c:pt>
                <c:pt idx="4">
                  <c:v>45.189583333333204</c:v>
                </c:pt>
              </c:numCache>
            </c:numRef>
          </c:xVal>
          <c:yVal>
            <c:numRef>
              <c:f>thermaltime!$P$8:$P$12</c:f>
              <c:numCache>
                <c:formatCode>0.0</c:formatCode>
                <c:ptCount val="5"/>
                <c:pt idx="0">
                  <c:v>12.625999999999999</c:v>
                </c:pt>
                <c:pt idx="1">
                  <c:v>15.994</c:v>
                </c:pt>
                <c:pt idx="2">
                  <c:v>21.432000000000002</c:v>
                </c:pt>
                <c:pt idx="3">
                  <c:v>28.75</c:v>
                </c:pt>
                <c:pt idx="4">
                  <c:v>41.974999999999895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4-4FED-AE2A-F4139D2BD924}"/>
            </c:ext>
          </c:extLst>
        </c:ser>
        <c:ser>
          <c:idx val="0"/>
          <c:order val="1"/>
          <c:tx>
            <c:strRef>
              <c:f>thermaltime!$F$1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thermaltime!$D$2:$D$11</c:f>
              <c:numCache>
                <c:formatCode>General</c:formatCode>
                <c:ptCount val="10"/>
                <c:pt idx="0">
                  <c:v>-76.999999999999901</c:v>
                </c:pt>
                <c:pt idx="1">
                  <c:v>-64.074999999999903</c:v>
                </c:pt>
                <c:pt idx="2">
                  <c:v>-50.679166666666603</c:v>
                </c:pt>
                <c:pt idx="3">
                  <c:v>-37.747916666666605</c:v>
                </c:pt>
                <c:pt idx="4">
                  <c:v>-25.402083333333302</c:v>
                </c:pt>
                <c:pt idx="5">
                  <c:v>-12.8708333333333</c:v>
                </c:pt>
                <c:pt idx="6">
                  <c:v>0</c:v>
                </c:pt>
                <c:pt idx="7">
                  <c:v>12.85</c:v>
                </c:pt>
                <c:pt idx="8">
                  <c:v>26.293749999999999</c:v>
                </c:pt>
                <c:pt idx="9">
                  <c:v>39.868749999999999</c:v>
                </c:pt>
              </c:numCache>
            </c:numRef>
          </c:xVal>
          <c:yVal>
            <c:numRef>
              <c:f>thermaltime!$F$2:$F$11</c:f>
              <c:numCache>
                <c:formatCode>General</c:formatCode>
                <c:ptCount val="10"/>
                <c:pt idx="0">
                  <c:v>1</c:v>
                </c:pt>
                <c:pt idx="6" formatCode="0.0">
                  <c:v>14.15</c:v>
                </c:pt>
                <c:pt idx="7" formatCode="0.0">
                  <c:v>17.332999999999998</c:v>
                </c:pt>
                <c:pt idx="8" formatCode="0.0">
                  <c:v>23.484166666666667</c:v>
                </c:pt>
                <c:pt idx="9" formatCode="0.0">
                  <c:v>33.558703703703699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4-4FED-AE2A-F4139D2BD924}"/>
            </c:ext>
          </c:extLst>
        </c:ser>
        <c:ser>
          <c:idx val="1"/>
          <c:order val="2"/>
          <c:tx>
            <c:strRef>
              <c:f>thermaltime!$H$1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thermaltime!$G$8:$G$10</c:f>
              <c:numCache>
                <c:formatCode>General</c:formatCode>
                <c:ptCount val="3"/>
                <c:pt idx="0">
                  <c:v>0</c:v>
                </c:pt>
                <c:pt idx="1">
                  <c:v>13.679166666666601</c:v>
                </c:pt>
                <c:pt idx="2">
                  <c:v>27.887499999999903</c:v>
                </c:pt>
              </c:numCache>
            </c:numRef>
          </c:xVal>
          <c:yVal>
            <c:numRef>
              <c:f>thermaltime!$H$8:$H$10</c:f>
              <c:numCache>
                <c:formatCode>0.0</c:formatCode>
                <c:ptCount val="3"/>
                <c:pt idx="0">
                  <c:v>13.586</c:v>
                </c:pt>
                <c:pt idx="1">
                  <c:v>17.696666666666669</c:v>
                </c:pt>
                <c:pt idx="2">
                  <c:v>26.294285714285714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4-4FED-AE2A-F4139D2BD924}"/>
            </c:ext>
          </c:extLst>
        </c:ser>
        <c:ser>
          <c:idx val="2"/>
          <c:order val="3"/>
          <c:tx>
            <c:strRef>
              <c:f>thermaltime!$J$1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thermaltime!$I$8:$I$10</c:f>
              <c:numCache>
                <c:formatCode>0</c:formatCode>
                <c:ptCount val="3"/>
                <c:pt idx="0">
                  <c:v>0</c:v>
                </c:pt>
                <c:pt idx="1">
                  <c:v>13.3708333333333</c:v>
                </c:pt>
                <c:pt idx="2">
                  <c:v>26.931249999999899</c:v>
                </c:pt>
              </c:numCache>
            </c:numRef>
          </c:xVal>
          <c:yVal>
            <c:numRef>
              <c:f>thermaltime!$J$8:$J$10</c:f>
              <c:numCache>
                <c:formatCode>0.0</c:formatCode>
                <c:ptCount val="3"/>
                <c:pt idx="0">
                  <c:v>13.481999999999999</c:v>
                </c:pt>
                <c:pt idx="1">
                  <c:v>17.603333333333335</c:v>
                </c:pt>
                <c:pt idx="2">
                  <c:v>25.441428571428567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4-4FED-AE2A-F4139D2BD924}"/>
            </c:ext>
          </c:extLst>
        </c:ser>
        <c:ser>
          <c:idx val="3"/>
          <c:order val="4"/>
          <c:tx>
            <c:strRef>
              <c:f>thermaltime!$L$1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thermaltime!$K$8:$K$10</c:f>
              <c:numCache>
                <c:formatCode>General</c:formatCode>
                <c:ptCount val="3"/>
                <c:pt idx="0">
                  <c:v>0</c:v>
                </c:pt>
                <c:pt idx="1">
                  <c:v>13.572916666666602</c:v>
                </c:pt>
                <c:pt idx="2">
                  <c:v>26.770833333333204</c:v>
                </c:pt>
              </c:numCache>
            </c:numRef>
          </c:xVal>
          <c:yVal>
            <c:numRef>
              <c:f>thermaltime!$L$8:$L$10</c:f>
              <c:numCache>
                <c:formatCode>0.0</c:formatCode>
                <c:ptCount val="3"/>
                <c:pt idx="0">
                  <c:v>13.818888888888889</c:v>
                </c:pt>
                <c:pt idx="1">
                  <c:v>17.766666666666666</c:v>
                </c:pt>
                <c:pt idx="2">
                  <c:v>24.968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4-4FED-AE2A-F4139D2BD924}"/>
            </c:ext>
          </c:extLst>
        </c:ser>
        <c:ser>
          <c:idx val="4"/>
          <c:order val="5"/>
          <c:tx>
            <c:strRef>
              <c:f>thermaltime!$N$1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thermaltime!$M$8:$M$9</c:f>
              <c:numCache>
                <c:formatCode>General</c:formatCode>
                <c:ptCount val="2"/>
                <c:pt idx="0">
                  <c:v>0</c:v>
                </c:pt>
                <c:pt idx="1">
                  <c:v>13.168750000000001</c:v>
                </c:pt>
              </c:numCache>
            </c:numRef>
          </c:xVal>
          <c:yVal>
            <c:numRef>
              <c:f>thermaltime!$N$8:$N$9</c:f>
              <c:numCache>
                <c:formatCode>0.0</c:formatCode>
                <c:ptCount val="2"/>
                <c:pt idx="0">
                  <c:v>14.436666666666666</c:v>
                </c:pt>
                <c:pt idx="1">
                  <c:v>18.189999999999998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54-4FED-AE2A-F4139D2BD924}"/>
            </c:ext>
          </c:extLst>
        </c:ser>
        <c:ser>
          <c:idx val="6"/>
          <c:order val="6"/>
          <c:tx>
            <c:strRef>
              <c:f>thermaltime!$R$1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754-4FED-AE2A-F4139D2BD924}"/>
              </c:ext>
            </c:extLst>
          </c:dPt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32025130716928"/>
                  <c:y val="0.2979183396497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thermaltime!$Q$2:$Q$12</c:f>
              <c:numCache>
                <c:formatCode>0.0</c:formatCode>
                <c:ptCount val="11"/>
                <c:pt idx="0">
                  <c:v>-76.999999999999901</c:v>
                </c:pt>
                <c:pt idx="1">
                  <c:v>-64.074999999999903</c:v>
                </c:pt>
                <c:pt idx="2">
                  <c:v>-50.679166666666603</c:v>
                </c:pt>
                <c:pt idx="3">
                  <c:v>-37.747916666666605</c:v>
                </c:pt>
                <c:pt idx="4">
                  <c:v>-25.402083333333302</c:v>
                </c:pt>
                <c:pt idx="5">
                  <c:v>-12.8708333333333</c:v>
                </c:pt>
                <c:pt idx="6">
                  <c:v>0</c:v>
                </c:pt>
                <c:pt idx="7">
                  <c:v>12.936805555555516</c:v>
                </c:pt>
                <c:pt idx="8">
                  <c:v>26.025833333333242</c:v>
                </c:pt>
                <c:pt idx="9">
                  <c:v>36.888541666666598</c:v>
                </c:pt>
                <c:pt idx="10">
                  <c:v>45.189583333333204</c:v>
                </c:pt>
              </c:numCache>
            </c:numRef>
          </c:xVal>
          <c:yVal>
            <c:numRef>
              <c:f>thermaltime!$R$2:$R$12</c:f>
              <c:numCache>
                <c:formatCode>0.00</c:formatCode>
                <c:ptCount val="11"/>
                <c:pt idx="0">
                  <c:v>1</c:v>
                </c:pt>
                <c:pt idx="6">
                  <c:v>13.683259259259259</c:v>
                </c:pt>
                <c:pt idx="7">
                  <c:v>17.430611111111112</c:v>
                </c:pt>
                <c:pt idx="8">
                  <c:v>24.323976190476188</c:v>
                </c:pt>
                <c:pt idx="9">
                  <c:v>31.15435185185185</c:v>
                </c:pt>
                <c:pt idx="10">
                  <c:v>41.974999999999895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54-4FED-AE2A-F4139D2B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93784"/>
        <c:axId val="675384928"/>
      </c:scatterChart>
      <c:valAx>
        <c:axId val="6753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thermal time after cut canopy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928"/>
        <c:crosses val="autoZero"/>
        <c:crossBetween val="midCat"/>
      </c:valAx>
      <c:valAx>
        <c:axId val="675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Spear lenght (cm)</a:t>
                </a:r>
              </a:p>
            </c:rich>
          </c:tx>
          <c:layout>
            <c:manualLayout>
              <c:xMode val="edge"/>
              <c:yMode val="edge"/>
              <c:x val="1.6797900262467191E-2"/>
              <c:y val="0.35843280519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37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8.3361777141787205E-2"/>
          <c:y val="0.12127344400408267"/>
          <c:w val="0.35474144341302966"/>
          <c:h val="0.27796962031329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thermaltime!$V$1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thermaltime!$V$8:$V$27</c:f>
              <c:numCache>
                <c:formatCode>0.00</c:formatCode>
                <c:ptCount val="20"/>
                <c:pt idx="0">
                  <c:v>3.15</c:v>
                </c:pt>
                <c:pt idx="1">
                  <c:v>6.3329999999999993</c:v>
                </c:pt>
                <c:pt idx="2">
                  <c:v>12.484166666666665</c:v>
                </c:pt>
                <c:pt idx="3">
                  <c:v>22.558703703703703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6-4A92-9138-F1FF26766DEC}"/>
            </c:ext>
          </c:extLst>
        </c:ser>
        <c:ser>
          <c:idx val="1"/>
          <c:order val="1"/>
          <c:tx>
            <c:strRef>
              <c:f>thermaltime!$W$1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thermaltime!$W$8:$W$27</c:f>
              <c:numCache>
                <c:formatCode>General</c:formatCode>
                <c:ptCount val="20"/>
                <c:pt idx="4" formatCode="0.00">
                  <c:v>2.5859999999999999</c:v>
                </c:pt>
                <c:pt idx="5" formatCode="0.00">
                  <c:v>6.6966666666666681</c:v>
                </c:pt>
                <c:pt idx="6" formatCode="0.00">
                  <c:v>15.294285714285715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6-4A92-9138-F1FF26766DEC}"/>
            </c:ext>
          </c:extLst>
        </c:ser>
        <c:ser>
          <c:idx val="2"/>
          <c:order val="2"/>
          <c:tx>
            <c:strRef>
              <c:f>thermaltime!$X$1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thermaltime!$X$8:$X$27</c:f>
              <c:numCache>
                <c:formatCode>General</c:formatCode>
                <c:ptCount val="20"/>
                <c:pt idx="7" formatCode="0.00">
                  <c:v>2.4820000000000002</c:v>
                </c:pt>
                <c:pt idx="8" formatCode="0.00">
                  <c:v>6.6033333333333344</c:v>
                </c:pt>
                <c:pt idx="9" formatCode="0.00">
                  <c:v>14.441428571428569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6-4A92-9138-F1FF26766DEC}"/>
            </c:ext>
          </c:extLst>
        </c:ser>
        <c:ser>
          <c:idx val="3"/>
          <c:order val="3"/>
          <c:tx>
            <c:strRef>
              <c:f>thermaltime!$Y$1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thermaltime!$Y$8:$Y$27</c:f>
              <c:numCache>
                <c:formatCode>General</c:formatCode>
                <c:ptCount val="20"/>
                <c:pt idx="10" formatCode="0.00">
                  <c:v>2.818888888888889</c:v>
                </c:pt>
                <c:pt idx="11" formatCode="0.00">
                  <c:v>6.7666666666666666</c:v>
                </c:pt>
                <c:pt idx="12" formatCode="0.00">
                  <c:v>13.968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6-4A92-9138-F1FF26766DEC}"/>
            </c:ext>
          </c:extLst>
        </c:ser>
        <c:ser>
          <c:idx val="4"/>
          <c:order val="4"/>
          <c:tx>
            <c:strRef>
              <c:f>thermaltime!$Z$1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thermaltime!$Z$8:$Z$27</c:f>
              <c:numCache>
                <c:formatCode>General</c:formatCode>
                <c:ptCount val="20"/>
                <c:pt idx="13" formatCode="0.00">
                  <c:v>3.4366666666666661</c:v>
                </c:pt>
                <c:pt idx="14" formatCode="0.00">
                  <c:v>7.1899999999999995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E6-4A92-9138-F1FF26766DEC}"/>
            </c:ext>
          </c:extLst>
        </c:ser>
        <c:ser>
          <c:idx val="5"/>
          <c:order val="5"/>
          <c:tx>
            <c:strRef>
              <c:f>thermaltime!$AA$1</c:f>
              <c:strCache>
                <c:ptCount val="1"/>
                <c:pt idx="0">
                  <c:v>cut0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thermaltime!$AA$8:$AA$27</c:f>
              <c:numCache>
                <c:formatCode>General</c:formatCode>
                <c:ptCount val="20"/>
                <c:pt idx="15">
                  <c:v>1.6259999999999999</c:v>
                </c:pt>
                <c:pt idx="16">
                  <c:v>4.9939999999999998</c:v>
                </c:pt>
                <c:pt idx="17">
                  <c:v>10.432</c:v>
                </c:pt>
                <c:pt idx="18">
                  <c:v>17.75</c:v>
                </c:pt>
                <c:pt idx="19">
                  <c:v>30.974999999999898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E6-4A92-9138-F1FF26766DEC}"/>
            </c:ext>
          </c:extLst>
        </c:ser>
        <c:ser>
          <c:idx val="6"/>
          <c:order val="6"/>
          <c:tx>
            <c:strRef>
              <c:f>thermaltime!$AB$1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207741273720095"/>
                  <c:y val="9.2470930141455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thermaltime!$AB$8:$AB$27</c:f>
              <c:numCache>
                <c:formatCode>0.00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E6-4A92-9138-F1FF2676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1296"/>
        <c:axId val="671001128"/>
      </c:scatterChart>
      <c:valAx>
        <c:axId val="6710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1128"/>
        <c:crosses val="autoZero"/>
        <c:crossBetween val="midCat"/>
      </c:valAx>
      <c:valAx>
        <c:axId val="671001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113091333896"/>
          <c:y val="0.11814401453616705"/>
          <c:w val="0.64776973575670227"/>
          <c:h val="0.68380449878454752"/>
        </c:manualLayout>
      </c:layout>
      <c:scatterChart>
        <c:scatterStyle val="lineMarker"/>
        <c:varyColors val="0"/>
        <c:ser>
          <c:idx val="5"/>
          <c:order val="0"/>
          <c:tx>
            <c:strRef>
              <c:f>thermalTconTb!$T$1</c:f>
              <c:strCache>
                <c:ptCount val="1"/>
                <c:pt idx="0">
                  <c:v>cut0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thermalTconTb!$S$3:$S$12</c:f>
              <c:numCache>
                <c:formatCode>0.00</c:formatCode>
                <c:ptCount val="10"/>
                <c:pt idx="6">
                  <c:v>86.65</c:v>
                </c:pt>
                <c:pt idx="7">
                  <c:v>97.916666666666003</c:v>
                </c:pt>
                <c:pt idx="8">
                  <c:v>109.57916666666603</c:v>
                </c:pt>
                <c:pt idx="9">
                  <c:v>120.86041666666603</c:v>
                </c:pt>
              </c:numCache>
              <c:extLst xmlns:c15="http://schemas.microsoft.com/office/drawing/2012/chart"/>
            </c:numRef>
          </c:xVal>
          <c:yVal>
            <c:numRef>
              <c:f>thermalTconTb!$T$3:$T$13</c:f>
              <c:numCache>
                <c:formatCode>0.00</c:formatCode>
                <c:ptCount val="11"/>
                <c:pt idx="6">
                  <c:v>10.625999999999999</c:v>
                </c:pt>
                <c:pt idx="7">
                  <c:v>13.994</c:v>
                </c:pt>
                <c:pt idx="8">
                  <c:v>19.432000000000002</c:v>
                </c:pt>
                <c:pt idx="9">
                  <c:v>26.75</c:v>
                </c:pt>
                <c:pt idx="10">
                  <c:v>39.974999999999895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404-41F9-8D9C-326DD290DD5A}"/>
            </c:ext>
          </c:extLst>
        </c:ser>
        <c:ser>
          <c:idx val="0"/>
          <c:order val="1"/>
          <c:tx>
            <c:strRef>
              <c:f>thermalTconTb!$E$1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thermalTconTb!$D$2:$D$12</c:f>
              <c:numCache>
                <c:formatCode>0.00</c:formatCode>
                <c:ptCount val="11"/>
                <c:pt idx="0">
                  <c:v>0</c:v>
                </c:pt>
                <c:pt idx="1">
                  <c:v>12.924999999999999</c:v>
                </c:pt>
                <c:pt idx="2">
                  <c:v>26.320833333333301</c:v>
                </c:pt>
                <c:pt idx="3">
                  <c:v>39.252083333333303</c:v>
                </c:pt>
                <c:pt idx="4">
                  <c:v>51.597916666666606</c:v>
                </c:pt>
                <c:pt idx="5">
                  <c:v>64.129166666666606</c:v>
                </c:pt>
                <c:pt idx="6">
                  <c:v>76.999999999999901</c:v>
                </c:pt>
                <c:pt idx="7">
                  <c:v>89.591666666666498</c:v>
                </c:pt>
                <c:pt idx="8">
                  <c:v>102.44166666666649</c:v>
                </c:pt>
                <c:pt idx="9">
                  <c:v>115.88541666666649</c:v>
                </c:pt>
                <c:pt idx="10">
                  <c:v>129.46041666666648</c:v>
                </c:pt>
              </c:numCache>
            </c:numRef>
          </c:xVal>
          <c:yVal>
            <c:numRef>
              <c:f>thermalTconTb!$E$2:$E$12</c:f>
              <c:numCache>
                <c:formatCode>0.00</c:formatCode>
                <c:ptCount val="11"/>
                <c:pt idx="0">
                  <c:v>1</c:v>
                </c:pt>
                <c:pt idx="7">
                  <c:v>12.15</c:v>
                </c:pt>
                <c:pt idx="8">
                  <c:v>15.332999999999998</c:v>
                </c:pt>
                <c:pt idx="9">
                  <c:v>21.484166666666667</c:v>
                </c:pt>
                <c:pt idx="10">
                  <c:v>31.558703703703703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4-41F9-8D9C-326DD290DD5A}"/>
            </c:ext>
          </c:extLst>
        </c:ser>
        <c:ser>
          <c:idx val="1"/>
          <c:order val="2"/>
          <c:tx>
            <c:strRef>
              <c:f>thermalTconTb!$H$1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thermalTconTb!$G$3:$G$11</c:f>
              <c:numCache>
                <c:formatCode>0.00</c:formatCode>
                <c:ptCount val="9"/>
                <c:pt idx="0">
                  <c:v>12.531250000000002</c:v>
                </c:pt>
                <c:pt idx="1">
                  <c:v>25.402083333333302</c:v>
                </c:pt>
                <c:pt idx="2">
                  <c:v>37.993749999999899</c:v>
                </c:pt>
                <c:pt idx="3">
                  <c:v>50.843749999999901</c:v>
                </c:pt>
                <c:pt idx="4">
                  <c:v>64.287499999999895</c:v>
                </c:pt>
                <c:pt idx="5">
                  <c:v>77.862499999999898</c:v>
                </c:pt>
                <c:pt idx="6">
                  <c:v>90.629166666666492</c:v>
                </c:pt>
                <c:pt idx="7">
                  <c:v>104.3083333333331</c:v>
                </c:pt>
                <c:pt idx="8">
                  <c:v>118.5166666666664</c:v>
                </c:pt>
              </c:numCache>
            </c:numRef>
          </c:xVal>
          <c:yVal>
            <c:numRef>
              <c:f>thermalTconTb!$H$3:$H$11</c:f>
              <c:numCache>
                <c:formatCode>0.00</c:formatCode>
                <c:ptCount val="9"/>
                <c:pt idx="6">
                  <c:v>11.586</c:v>
                </c:pt>
                <c:pt idx="7">
                  <c:v>15.696666666666669</c:v>
                </c:pt>
                <c:pt idx="8">
                  <c:v>24.294285714285714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4-41F9-8D9C-326DD290DD5A}"/>
            </c:ext>
          </c:extLst>
        </c:ser>
        <c:ser>
          <c:idx val="2"/>
          <c:order val="3"/>
          <c:tx>
            <c:strRef>
              <c:f>thermalTconTb!$K$1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thermalTconTb!$J$3:$J$11</c:f>
              <c:numCache>
                <c:formatCode>0.00</c:formatCode>
                <c:ptCount val="9"/>
                <c:pt idx="0">
                  <c:v>12.85</c:v>
                </c:pt>
                <c:pt idx="1">
                  <c:v>26.293749999999999</c:v>
                </c:pt>
                <c:pt idx="2">
                  <c:v>39.868749999999999</c:v>
                </c:pt>
                <c:pt idx="3">
                  <c:v>52.6354166666666</c:v>
                </c:pt>
                <c:pt idx="4">
                  <c:v>66.314583333333204</c:v>
                </c:pt>
                <c:pt idx="5">
                  <c:v>80.522916666666504</c:v>
                </c:pt>
                <c:pt idx="6">
                  <c:v>94.12083333333311</c:v>
                </c:pt>
                <c:pt idx="7">
                  <c:v>107.4916666666664</c:v>
                </c:pt>
                <c:pt idx="8">
                  <c:v>121.052083333333</c:v>
                </c:pt>
              </c:numCache>
            </c:numRef>
          </c:xVal>
          <c:yVal>
            <c:numRef>
              <c:f>thermalTconTb!$K$3:$K$11</c:f>
              <c:numCache>
                <c:formatCode>0.00</c:formatCode>
                <c:ptCount val="9"/>
                <c:pt idx="6">
                  <c:v>11.481999999999999</c:v>
                </c:pt>
                <c:pt idx="7">
                  <c:v>15.603333333333335</c:v>
                </c:pt>
                <c:pt idx="8">
                  <c:v>23.441428571428567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4-41F9-8D9C-326DD290DD5A}"/>
            </c:ext>
          </c:extLst>
        </c:ser>
        <c:ser>
          <c:idx val="3"/>
          <c:order val="4"/>
          <c:tx>
            <c:strRef>
              <c:f>thermalTconTb!$N$1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thermalTconTb!$M$2:$M$11</c:f>
              <c:numCache>
                <c:formatCode>0.00</c:formatCode>
                <c:ptCount val="10"/>
                <c:pt idx="0">
                  <c:v>0</c:v>
                </c:pt>
                <c:pt idx="1">
                  <c:v>12.7666666666666</c:v>
                </c:pt>
                <c:pt idx="2">
                  <c:v>26.445833333333201</c:v>
                </c:pt>
                <c:pt idx="3">
                  <c:v>40.654166666666505</c:v>
                </c:pt>
                <c:pt idx="4">
                  <c:v>54.252083333333104</c:v>
                </c:pt>
                <c:pt idx="5">
                  <c:v>67.622916666666399</c:v>
                </c:pt>
                <c:pt idx="6">
                  <c:v>81.183333333332996</c:v>
                </c:pt>
                <c:pt idx="7">
                  <c:v>94.48565891472829</c:v>
                </c:pt>
                <c:pt idx="8">
                  <c:v>108.05857558139489</c:v>
                </c:pt>
                <c:pt idx="9">
                  <c:v>121.25649224806149</c:v>
                </c:pt>
              </c:numCache>
            </c:numRef>
          </c:xVal>
          <c:yVal>
            <c:numRef>
              <c:f>thermalTconTb!$N$2:$N$11</c:f>
              <c:numCache>
                <c:formatCode>0.00</c:formatCode>
                <c:ptCount val="10"/>
                <c:pt idx="7">
                  <c:v>11.818888888888889</c:v>
                </c:pt>
                <c:pt idx="8">
                  <c:v>15.766666666666666</c:v>
                </c:pt>
                <c:pt idx="9">
                  <c:v>22.968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4-41F9-8D9C-326DD290DD5A}"/>
            </c:ext>
          </c:extLst>
        </c:ser>
        <c:ser>
          <c:idx val="4"/>
          <c:order val="5"/>
          <c:tx>
            <c:strRef>
              <c:f>thermalTconTb!$Q$1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thermalTconTb!$P$3:$P$10</c:f>
              <c:numCache>
                <c:formatCode>0.00</c:formatCode>
                <c:ptCount val="8"/>
                <c:pt idx="0">
                  <c:v>13.597916666666601</c:v>
                </c:pt>
                <c:pt idx="1">
                  <c:v>26.968749999999901</c:v>
                </c:pt>
                <c:pt idx="2">
                  <c:v>40.529166666666498</c:v>
                </c:pt>
                <c:pt idx="3">
                  <c:v>53.831492248061799</c:v>
                </c:pt>
                <c:pt idx="4">
                  <c:v>67.404408914728407</c:v>
                </c:pt>
                <c:pt idx="5">
                  <c:v>80.602325581395007</c:v>
                </c:pt>
                <c:pt idx="6">
                  <c:v>93.818992248061605</c:v>
                </c:pt>
                <c:pt idx="7">
                  <c:v>106.98774224806161</c:v>
                </c:pt>
              </c:numCache>
            </c:numRef>
          </c:xVal>
          <c:yVal>
            <c:numRef>
              <c:f>thermalTconTb!$Q$3:$Q$10</c:f>
              <c:numCache>
                <c:formatCode>0.00</c:formatCode>
                <c:ptCount val="8"/>
                <c:pt idx="6">
                  <c:v>12.436666666666666</c:v>
                </c:pt>
                <c:pt idx="7">
                  <c:v>16.189999999999998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4-41F9-8D9C-326DD290DD5A}"/>
            </c:ext>
          </c:extLst>
        </c:ser>
        <c:ser>
          <c:idx val="6"/>
          <c:order val="6"/>
          <c:tx>
            <c:strRef>
              <c:f>thermalTconTb!$V$1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119881151337155"/>
                  <c:y val="8.4506800286327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thermalTconTb!$U$2:$U$13</c:f>
              <c:numCache>
                <c:formatCode>0.00</c:formatCode>
                <c:ptCount val="12"/>
                <c:pt idx="0">
                  <c:v>0</c:v>
                </c:pt>
                <c:pt idx="1">
                  <c:v>12.934166666666641</c:v>
                </c:pt>
                <c:pt idx="2">
                  <c:v>26.286249999999939</c:v>
                </c:pt>
                <c:pt idx="3">
                  <c:v>39.659583333333238</c:v>
                </c:pt>
                <c:pt idx="4">
                  <c:v>52.632131782945599</c:v>
                </c:pt>
                <c:pt idx="5">
                  <c:v>65.951715116278905</c:v>
                </c:pt>
                <c:pt idx="6">
                  <c:v>79.434215116278864</c:v>
                </c:pt>
                <c:pt idx="7">
                  <c:v>92.529263565891185</c:v>
                </c:pt>
                <c:pt idx="8">
                  <c:v>105.85759689922449</c:v>
                </c:pt>
                <c:pt idx="9">
                  <c:v>119.17766472868186</c:v>
                </c:pt>
                <c:pt idx="10">
                  <c:v>129.46041666666648</c:v>
                </c:pt>
                <c:pt idx="11">
                  <c:v>135</c:v>
                </c:pt>
              </c:numCache>
            </c:numRef>
          </c:xVal>
          <c:yVal>
            <c:numRef>
              <c:f>thermalTconTb!$V$2:$V$13</c:f>
              <c:numCache>
                <c:formatCode>0.00</c:formatCode>
                <c:ptCount val="12"/>
                <c:pt idx="0">
                  <c:v>1</c:v>
                </c:pt>
                <c:pt idx="7">
                  <c:v>11.894711111111111</c:v>
                </c:pt>
                <c:pt idx="8">
                  <c:v>15.717933333333335</c:v>
                </c:pt>
                <c:pt idx="9">
                  <c:v>23.046970238095238</c:v>
                </c:pt>
                <c:pt idx="10">
                  <c:v>31.558703703703703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04-41F9-8D9C-326DD290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93784"/>
        <c:axId val="675384928"/>
        <c:extLst/>
      </c:scatterChart>
      <c:valAx>
        <c:axId val="6753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time after cut canopy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928"/>
        <c:crosses val="autoZero"/>
        <c:crossBetween val="midCat"/>
        <c:majorUnit val="20"/>
      </c:valAx>
      <c:valAx>
        <c:axId val="675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 lenght (cm)</a:t>
                </a:r>
              </a:p>
            </c:rich>
          </c:tx>
          <c:layout>
            <c:manualLayout>
              <c:xMode val="edge"/>
              <c:yMode val="edge"/>
              <c:x val="1.0657521315477774E-2"/>
              <c:y val="0.22025101407778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3784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thermaltime!$V$1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thermaltime!$V$8:$V$27</c:f>
              <c:numCache>
                <c:formatCode>0.00</c:formatCode>
                <c:ptCount val="20"/>
                <c:pt idx="0">
                  <c:v>3.15</c:v>
                </c:pt>
                <c:pt idx="1">
                  <c:v>6.3329999999999993</c:v>
                </c:pt>
                <c:pt idx="2">
                  <c:v>12.484166666666665</c:v>
                </c:pt>
                <c:pt idx="3">
                  <c:v>22.558703703703703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4DDF-8DB2-87C7402647D3}"/>
            </c:ext>
          </c:extLst>
        </c:ser>
        <c:ser>
          <c:idx val="1"/>
          <c:order val="1"/>
          <c:tx>
            <c:strRef>
              <c:f>thermaltime!$W$1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thermaltime!$W$8:$W$27</c:f>
              <c:numCache>
                <c:formatCode>General</c:formatCode>
                <c:ptCount val="20"/>
                <c:pt idx="4" formatCode="0.00">
                  <c:v>2.5859999999999999</c:v>
                </c:pt>
                <c:pt idx="5" formatCode="0.00">
                  <c:v>6.6966666666666681</c:v>
                </c:pt>
                <c:pt idx="6" formatCode="0.00">
                  <c:v>15.294285714285715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DDF-8DB2-87C7402647D3}"/>
            </c:ext>
          </c:extLst>
        </c:ser>
        <c:ser>
          <c:idx val="2"/>
          <c:order val="2"/>
          <c:tx>
            <c:strRef>
              <c:f>thermaltime!$X$1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thermaltime!$X$8:$X$27</c:f>
              <c:numCache>
                <c:formatCode>General</c:formatCode>
                <c:ptCount val="20"/>
                <c:pt idx="7" formatCode="0.00">
                  <c:v>2.4820000000000002</c:v>
                </c:pt>
                <c:pt idx="8" formatCode="0.00">
                  <c:v>6.6033333333333344</c:v>
                </c:pt>
                <c:pt idx="9" formatCode="0.00">
                  <c:v>14.441428571428569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1-4DDF-8DB2-87C7402647D3}"/>
            </c:ext>
          </c:extLst>
        </c:ser>
        <c:ser>
          <c:idx val="3"/>
          <c:order val="3"/>
          <c:tx>
            <c:strRef>
              <c:f>thermaltime!$Y$1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thermaltime!$Y$8:$Y$27</c:f>
              <c:numCache>
                <c:formatCode>General</c:formatCode>
                <c:ptCount val="20"/>
                <c:pt idx="10" formatCode="0.00">
                  <c:v>2.818888888888889</c:v>
                </c:pt>
                <c:pt idx="11" formatCode="0.00">
                  <c:v>6.7666666666666666</c:v>
                </c:pt>
                <c:pt idx="12" formatCode="0.00">
                  <c:v>13.968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DDF-8DB2-87C7402647D3}"/>
            </c:ext>
          </c:extLst>
        </c:ser>
        <c:ser>
          <c:idx val="4"/>
          <c:order val="4"/>
          <c:tx>
            <c:strRef>
              <c:f>thermaltime!$Z$1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thermaltime!$Z$8:$Z$27</c:f>
              <c:numCache>
                <c:formatCode>General</c:formatCode>
                <c:ptCount val="20"/>
                <c:pt idx="13" formatCode="0.00">
                  <c:v>3.4366666666666661</c:v>
                </c:pt>
                <c:pt idx="14" formatCode="0.00">
                  <c:v>7.1899999999999995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DDF-8DB2-87C7402647D3}"/>
            </c:ext>
          </c:extLst>
        </c:ser>
        <c:ser>
          <c:idx val="5"/>
          <c:order val="5"/>
          <c:tx>
            <c:strRef>
              <c:f>thermaltime!$AA$1</c:f>
              <c:strCache>
                <c:ptCount val="1"/>
                <c:pt idx="0">
                  <c:v>cut0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thermaltime!$AA$8:$AA$27</c:f>
              <c:numCache>
                <c:formatCode>General</c:formatCode>
                <c:ptCount val="20"/>
                <c:pt idx="15">
                  <c:v>1.6259999999999999</c:v>
                </c:pt>
                <c:pt idx="16">
                  <c:v>4.9939999999999998</c:v>
                </c:pt>
                <c:pt idx="17">
                  <c:v>10.432</c:v>
                </c:pt>
                <c:pt idx="18">
                  <c:v>17.75</c:v>
                </c:pt>
                <c:pt idx="19">
                  <c:v>30.974999999999898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31-4DDF-8DB2-87C7402647D3}"/>
            </c:ext>
          </c:extLst>
        </c:ser>
        <c:ser>
          <c:idx val="6"/>
          <c:order val="6"/>
          <c:tx>
            <c:strRef>
              <c:f>thermaltime!$AB$1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207741273720095"/>
                  <c:y val="9.2470930141455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thermaltime!$D$8:$D$27</c:f>
              <c:numCache>
                <c:formatCode>General</c:formatCode>
                <c:ptCount val="20"/>
                <c:pt idx="0">
                  <c:v>0</c:v>
                </c:pt>
                <c:pt idx="1">
                  <c:v>12.85</c:v>
                </c:pt>
                <c:pt idx="2">
                  <c:v>26.293749999999999</c:v>
                </c:pt>
                <c:pt idx="3">
                  <c:v>39.868749999999999</c:v>
                </c:pt>
                <c:pt idx="4">
                  <c:v>0</c:v>
                </c:pt>
                <c:pt idx="5">
                  <c:v>13.679166666666601</c:v>
                </c:pt>
                <c:pt idx="6">
                  <c:v>27.887499999999903</c:v>
                </c:pt>
                <c:pt idx="7">
                  <c:v>0</c:v>
                </c:pt>
                <c:pt idx="8">
                  <c:v>13.3708333333333</c:v>
                </c:pt>
                <c:pt idx="9">
                  <c:v>26.931249999999899</c:v>
                </c:pt>
                <c:pt idx="10">
                  <c:v>0</c:v>
                </c:pt>
                <c:pt idx="11">
                  <c:v>13.572916666666602</c:v>
                </c:pt>
                <c:pt idx="12">
                  <c:v>26.770833333333204</c:v>
                </c:pt>
                <c:pt idx="13">
                  <c:v>0</c:v>
                </c:pt>
                <c:pt idx="14">
                  <c:v>13.168750000000001</c:v>
                </c:pt>
                <c:pt idx="15">
                  <c:v>0</c:v>
                </c:pt>
                <c:pt idx="16">
                  <c:v>10.979166666666602</c:v>
                </c:pt>
                <c:pt idx="17">
                  <c:v>22.245833333333202</c:v>
                </c:pt>
                <c:pt idx="18">
                  <c:v>33.908333333333204</c:v>
                </c:pt>
                <c:pt idx="19">
                  <c:v>45.189583333333204</c:v>
                </c:pt>
              </c:numCache>
            </c:numRef>
          </c:xVal>
          <c:yVal>
            <c:numRef>
              <c:f>thermaltime!$AB$8:$AB$27</c:f>
              <c:numCache>
                <c:formatCode>0.00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31-4DDF-8DB2-87C74026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1296"/>
        <c:axId val="671001128"/>
      </c:scatterChart>
      <c:valAx>
        <c:axId val="6710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1128"/>
        <c:crosses val="autoZero"/>
        <c:crossBetween val="midCat"/>
      </c:valAx>
      <c:valAx>
        <c:axId val="671001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64854036338223"/>
          <c:y val="0.11814401453616705"/>
          <c:w val="0.58973251303412699"/>
          <c:h val="0.68380449878454752"/>
        </c:manualLayout>
      </c:layout>
      <c:scatterChart>
        <c:scatterStyle val="lineMarker"/>
        <c:varyColors val="0"/>
        <c:ser>
          <c:idx val="5"/>
          <c:order val="0"/>
          <c:tx>
            <c:strRef>
              <c:f>noTB!$U$1</c:f>
              <c:strCache>
                <c:ptCount val="1"/>
                <c:pt idx="0">
                  <c:v>cut0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noTB!$T$2:$T$13</c:f>
              <c:numCache>
                <c:formatCode>0.0</c:formatCode>
                <c:ptCount val="12"/>
                <c:pt idx="0" formatCode="0.00">
                  <c:v>0</c:v>
                </c:pt>
                <c:pt idx="1">
                  <c:v>18.112499999999898</c:v>
                </c:pt>
                <c:pt idx="2" formatCode="0.00">
                  <c:v>17.9375</c:v>
                </c:pt>
                <c:pt idx="3" formatCode="0.00">
                  <c:v>18.204166666666698</c:v>
                </c:pt>
                <c:pt idx="4" formatCode="0.00">
                  <c:v>17.616666666666703</c:v>
                </c:pt>
                <c:pt idx="5" formatCode="0.00">
                  <c:v>17.910416666666706</c:v>
                </c:pt>
                <c:pt idx="6" formatCode="0.00">
                  <c:v>17.716666666666001</c:v>
                </c:pt>
                <c:pt idx="7" formatCode="0.00">
                  <c:v>125.370833333333</c:v>
                </c:pt>
                <c:pt idx="8" formatCode="0.00">
                  <c:v>143.44999999999999</c:v>
                </c:pt>
                <c:pt idx="9" formatCode="0.00">
                  <c:v>161.81666666666598</c:v>
                </c:pt>
                <c:pt idx="10" formatCode="0.00">
                  <c:v>180.579166666666</c:v>
                </c:pt>
                <c:pt idx="11" formatCode="0.00">
                  <c:v>198.96041666666599</c:v>
                </c:pt>
              </c:numCache>
            </c:numRef>
          </c:xVal>
          <c:yVal>
            <c:numRef>
              <c:f>noTB!$U$2:$U$13</c:f>
              <c:numCache>
                <c:formatCode>0.00</c:formatCode>
                <c:ptCount val="12"/>
                <c:pt idx="7">
                  <c:v>10.625999999999999</c:v>
                </c:pt>
                <c:pt idx="8">
                  <c:v>13.994</c:v>
                </c:pt>
                <c:pt idx="9">
                  <c:v>19.432000000000002</c:v>
                </c:pt>
                <c:pt idx="10">
                  <c:v>26.75</c:v>
                </c:pt>
                <c:pt idx="11">
                  <c:v>39.974999999999895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2E7-4C27-9AD8-9B125B03B475}"/>
            </c:ext>
          </c:extLst>
        </c:ser>
        <c:ser>
          <c:idx val="0"/>
          <c:order val="1"/>
          <c:tx>
            <c:strRef>
              <c:f>noTB!$E$1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noTB!$D$2:$D$12</c:f>
              <c:numCache>
                <c:formatCode>0.00</c:formatCode>
                <c:ptCount val="11"/>
                <c:pt idx="0">
                  <c:v>0</c:v>
                </c:pt>
                <c:pt idx="1">
                  <c:v>20.024999999999999</c:v>
                </c:pt>
                <c:pt idx="2">
                  <c:v>40.5208333333333</c:v>
                </c:pt>
                <c:pt idx="3">
                  <c:v>60.5520833333333</c:v>
                </c:pt>
                <c:pt idx="4">
                  <c:v>79.997916666666598</c:v>
                </c:pt>
                <c:pt idx="5">
                  <c:v>99.629166666666606</c:v>
                </c:pt>
                <c:pt idx="6">
                  <c:v>119.59999999999991</c:v>
                </c:pt>
                <c:pt idx="7">
                  <c:v>139.29166666666652</c:v>
                </c:pt>
                <c:pt idx="8">
                  <c:v>159.2416666666665</c:v>
                </c:pt>
                <c:pt idx="9">
                  <c:v>179.78541666666649</c:v>
                </c:pt>
                <c:pt idx="10">
                  <c:v>200.4604166666665</c:v>
                </c:pt>
              </c:numCache>
            </c:numRef>
          </c:xVal>
          <c:yVal>
            <c:numRef>
              <c:f>noTB!$E$2:$E$12</c:f>
              <c:numCache>
                <c:formatCode>0.00</c:formatCode>
                <c:ptCount val="11"/>
                <c:pt idx="0">
                  <c:v>1</c:v>
                </c:pt>
                <c:pt idx="7">
                  <c:v>12.15</c:v>
                </c:pt>
                <c:pt idx="8">
                  <c:v>15.332999999999998</c:v>
                </c:pt>
                <c:pt idx="9">
                  <c:v>21.484166666666667</c:v>
                </c:pt>
                <c:pt idx="10">
                  <c:v>31.558703703703703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7-4C27-9AD8-9B125B03B475}"/>
            </c:ext>
          </c:extLst>
        </c:ser>
        <c:ser>
          <c:idx val="1"/>
          <c:order val="2"/>
          <c:tx>
            <c:strRef>
              <c:f>noTB!$H$1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noTB!$G$2:$G$11</c:f>
              <c:numCache>
                <c:formatCode>0.00</c:formatCode>
                <c:ptCount val="10"/>
                <c:pt idx="0">
                  <c:v>0</c:v>
                </c:pt>
                <c:pt idx="1">
                  <c:v>19.631250000000001</c:v>
                </c:pt>
                <c:pt idx="2">
                  <c:v>39.602083333333297</c:v>
                </c:pt>
                <c:pt idx="3">
                  <c:v>59.293749999999896</c:v>
                </c:pt>
                <c:pt idx="4">
                  <c:v>79.243749999999892</c:v>
                </c:pt>
                <c:pt idx="5">
                  <c:v>99.787499999999895</c:v>
                </c:pt>
                <c:pt idx="6">
                  <c:v>120.46249999999989</c:v>
                </c:pt>
                <c:pt idx="7">
                  <c:v>140.32916666666648</c:v>
                </c:pt>
                <c:pt idx="8">
                  <c:v>161.10833333333309</c:v>
                </c:pt>
                <c:pt idx="9">
                  <c:v>182.4166666666664</c:v>
                </c:pt>
              </c:numCache>
            </c:numRef>
          </c:xVal>
          <c:yVal>
            <c:numRef>
              <c:f>noTB!$H$2:$H$11</c:f>
              <c:numCache>
                <c:formatCode>0.00</c:formatCode>
                <c:ptCount val="10"/>
                <c:pt idx="7">
                  <c:v>11.586</c:v>
                </c:pt>
                <c:pt idx="8">
                  <c:v>15.696666666666669</c:v>
                </c:pt>
                <c:pt idx="9">
                  <c:v>24.294285714285714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7-4C27-9AD8-9B125B03B475}"/>
            </c:ext>
          </c:extLst>
        </c:ser>
        <c:ser>
          <c:idx val="2"/>
          <c:order val="3"/>
          <c:tx>
            <c:strRef>
              <c:f>noTB!$K$1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noTB!$J$2:$J$11</c:f>
              <c:numCache>
                <c:formatCode>0.00</c:formatCode>
                <c:ptCount val="10"/>
                <c:pt idx="0">
                  <c:v>0</c:v>
                </c:pt>
                <c:pt idx="1">
                  <c:v>19.95</c:v>
                </c:pt>
                <c:pt idx="2">
                  <c:v>40.493749999999999</c:v>
                </c:pt>
                <c:pt idx="3">
                  <c:v>61.168750000000003</c:v>
                </c:pt>
                <c:pt idx="4">
                  <c:v>81.035416666666606</c:v>
                </c:pt>
                <c:pt idx="5">
                  <c:v>101.8145833333332</c:v>
                </c:pt>
                <c:pt idx="6">
                  <c:v>123.1229166666665</c:v>
                </c:pt>
                <c:pt idx="7">
                  <c:v>143.8208333333331</c:v>
                </c:pt>
                <c:pt idx="8">
                  <c:v>164.2916666666664</c:v>
                </c:pt>
                <c:pt idx="9">
                  <c:v>184.95208333333301</c:v>
                </c:pt>
              </c:numCache>
            </c:numRef>
          </c:xVal>
          <c:yVal>
            <c:numRef>
              <c:f>noTB!$K$2:$K$11</c:f>
              <c:numCache>
                <c:formatCode>0.00</c:formatCode>
                <c:ptCount val="10"/>
                <c:pt idx="7">
                  <c:v>11.481999999999999</c:v>
                </c:pt>
                <c:pt idx="8">
                  <c:v>15.603333333333335</c:v>
                </c:pt>
                <c:pt idx="9">
                  <c:v>23.441428571428567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7-4C27-9AD8-9B125B03B475}"/>
            </c:ext>
          </c:extLst>
        </c:ser>
        <c:ser>
          <c:idx val="3"/>
          <c:order val="4"/>
          <c:tx>
            <c:strRef>
              <c:f>noTB!$N$1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noTB!$M$2:$M$11</c:f>
              <c:numCache>
                <c:formatCode>0.00</c:formatCode>
                <c:ptCount val="10"/>
                <c:pt idx="0">
                  <c:v>0</c:v>
                </c:pt>
                <c:pt idx="1">
                  <c:v>19.8666666666666</c:v>
                </c:pt>
                <c:pt idx="2">
                  <c:v>40.645833333333201</c:v>
                </c:pt>
                <c:pt idx="3">
                  <c:v>61.954166666666502</c:v>
                </c:pt>
                <c:pt idx="4">
                  <c:v>82.65208333333311</c:v>
                </c:pt>
                <c:pt idx="5">
                  <c:v>103.12291666666641</c:v>
                </c:pt>
                <c:pt idx="6">
                  <c:v>123.78333333333302</c:v>
                </c:pt>
                <c:pt idx="7">
                  <c:v>144.18565891472832</c:v>
                </c:pt>
                <c:pt idx="8">
                  <c:v>164.85857558139492</c:v>
                </c:pt>
                <c:pt idx="9">
                  <c:v>185.15649224806151</c:v>
                </c:pt>
              </c:numCache>
            </c:numRef>
          </c:xVal>
          <c:yVal>
            <c:numRef>
              <c:f>noTB!$N$2:$N$11</c:f>
              <c:numCache>
                <c:formatCode>0.00</c:formatCode>
                <c:ptCount val="10"/>
                <c:pt idx="7">
                  <c:v>11.818888888888889</c:v>
                </c:pt>
                <c:pt idx="8">
                  <c:v>15.766666666666666</c:v>
                </c:pt>
                <c:pt idx="9">
                  <c:v>22.968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E7-4C27-9AD8-9B125B03B475}"/>
            </c:ext>
          </c:extLst>
        </c:ser>
        <c:ser>
          <c:idx val="4"/>
          <c:order val="5"/>
          <c:tx>
            <c:strRef>
              <c:f>noTB!$Q$1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noTB!$P$2:$P$10</c:f>
              <c:numCache>
                <c:formatCode>0.00</c:formatCode>
                <c:ptCount val="9"/>
                <c:pt idx="0">
                  <c:v>0</c:v>
                </c:pt>
                <c:pt idx="1">
                  <c:v>20.6979166666666</c:v>
                </c:pt>
                <c:pt idx="2">
                  <c:v>41.168749999999903</c:v>
                </c:pt>
                <c:pt idx="3">
                  <c:v>61.829166666666502</c:v>
                </c:pt>
                <c:pt idx="4">
                  <c:v>82.231492248061798</c:v>
                </c:pt>
                <c:pt idx="5">
                  <c:v>102.90440891472841</c:v>
                </c:pt>
                <c:pt idx="6">
                  <c:v>123.202325581395</c:v>
                </c:pt>
                <c:pt idx="7">
                  <c:v>143.51899224806161</c:v>
                </c:pt>
                <c:pt idx="8">
                  <c:v>163.78774224806162</c:v>
                </c:pt>
              </c:numCache>
            </c:numRef>
          </c:xVal>
          <c:yVal>
            <c:numRef>
              <c:f>noTB!$Q$2:$Q$10</c:f>
              <c:numCache>
                <c:formatCode>0.00</c:formatCode>
                <c:ptCount val="9"/>
                <c:pt idx="7">
                  <c:v>12.436666666666666</c:v>
                </c:pt>
                <c:pt idx="8">
                  <c:v>16.189999999999998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E7-4C27-9AD8-9B125B03B475}"/>
            </c:ext>
          </c:extLst>
        </c:ser>
        <c:ser>
          <c:idx val="6"/>
          <c:order val="6"/>
          <c:tx>
            <c:strRef>
              <c:f>noTB!$W$1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18919648261934"/>
                  <c:y val="2.6661321880219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noTB!$V$2:$V$13</c:f>
              <c:numCache>
                <c:formatCode>0.00</c:formatCode>
                <c:ptCount val="12"/>
                <c:pt idx="0">
                  <c:v>0</c:v>
                </c:pt>
                <c:pt idx="1">
                  <c:v>19.713888888888849</c:v>
                </c:pt>
                <c:pt idx="2">
                  <c:v>36.728124999999949</c:v>
                </c:pt>
                <c:pt idx="3">
                  <c:v>53.833680555555482</c:v>
                </c:pt>
                <c:pt idx="4">
                  <c:v>70.462887596899108</c:v>
                </c:pt>
                <c:pt idx="5">
                  <c:v>87.528165374676874</c:v>
                </c:pt>
                <c:pt idx="6">
                  <c:v>104.64795704134339</c:v>
                </c:pt>
                <c:pt idx="7">
                  <c:v>139.41952519379814</c:v>
                </c:pt>
                <c:pt idx="8">
                  <c:v>159.45633074935378</c:v>
                </c:pt>
                <c:pt idx="9">
                  <c:v>178.82546511627871</c:v>
                </c:pt>
                <c:pt idx="10">
                  <c:v>190.51979166666626</c:v>
                </c:pt>
                <c:pt idx="11">
                  <c:v>198.96041666666599</c:v>
                </c:pt>
              </c:numCache>
            </c:numRef>
          </c:xVal>
          <c:yVal>
            <c:numRef>
              <c:f>noTB!$W$2:$W$13</c:f>
              <c:numCache>
                <c:formatCode>0.00</c:formatCode>
                <c:ptCount val="12"/>
                <c:pt idx="0">
                  <c:v>1</c:v>
                </c:pt>
                <c:pt idx="7">
                  <c:v>11.683259259259259</c:v>
                </c:pt>
                <c:pt idx="8">
                  <c:v>15.430611111111112</c:v>
                </c:pt>
                <c:pt idx="9">
                  <c:v>22.323976190476191</c:v>
                </c:pt>
                <c:pt idx="10">
                  <c:v>29.15435185185185</c:v>
                </c:pt>
                <c:pt idx="11">
                  <c:v>39.974999999999895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E7-4C27-9AD8-9B125B03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93784"/>
        <c:axId val="675384928"/>
        <c:extLst/>
      </c:scatterChart>
      <c:valAx>
        <c:axId val="6753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time after cut canopy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928"/>
        <c:crosses val="autoZero"/>
        <c:crossBetween val="midCat"/>
      </c:valAx>
      <c:valAx>
        <c:axId val="675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 lenght (cm)</a:t>
                </a:r>
              </a:p>
            </c:rich>
          </c:tx>
          <c:layout>
            <c:manualLayout>
              <c:xMode val="edge"/>
              <c:yMode val="edge"/>
              <c:x val="1.0657521315477774E-2"/>
              <c:y val="0.22025101407778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3784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in chapodo'!$B$1</c:f>
              <c:strCache>
                <c:ptCount val="1"/>
                <c:pt idx="0">
                  <c:v>cut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 in chapodo'!$B$3:$B$30</c:f>
              <c:numCache>
                <c:formatCode>0</c:formatCode>
                <c:ptCount val="2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147</c:v>
                </c:pt>
                <c:pt idx="8">
                  <c:v>150</c:v>
                </c:pt>
                <c:pt idx="9">
                  <c:v>165</c:v>
                </c:pt>
                <c:pt idx="10">
                  <c:v>167</c:v>
                </c:pt>
                <c:pt idx="11">
                  <c:v>169</c:v>
                </c:pt>
                <c:pt idx="12">
                  <c:v>171</c:v>
                </c:pt>
                <c:pt idx="13">
                  <c:v>173</c:v>
                </c:pt>
                <c:pt idx="14">
                  <c:v>175</c:v>
                </c:pt>
                <c:pt idx="15">
                  <c:v>189</c:v>
                </c:pt>
                <c:pt idx="16">
                  <c:v>191</c:v>
                </c:pt>
                <c:pt idx="17">
                  <c:v>193</c:v>
                </c:pt>
                <c:pt idx="18">
                  <c:v>195</c:v>
                </c:pt>
                <c:pt idx="19">
                  <c:v>197</c:v>
                </c:pt>
                <c:pt idx="20">
                  <c:v>199</c:v>
                </c:pt>
                <c:pt idx="21">
                  <c:v>213</c:v>
                </c:pt>
                <c:pt idx="22">
                  <c:v>215</c:v>
                </c:pt>
                <c:pt idx="23">
                  <c:v>217</c:v>
                </c:pt>
                <c:pt idx="24">
                  <c:v>219</c:v>
                </c:pt>
                <c:pt idx="25">
                  <c:v>221</c:v>
                </c:pt>
                <c:pt idx="26">
                  <c:v>223</c:v>
                </c:pt>
              </c:numCache>
            </c:numRef>
          </c:xVal>
          <c:yVal>
            <c:numRef>
              <c:f>'c in chapodo'!$D$3:$D$29</c:f>
              <c:numCache>
                <c:formatCode>0.00</c:formatCode>
                <c:ptCount val="27"/>
                <c:pt idx="0">
                  <c:v>1</c:v>
                </c:pt>
                <c:pt idx="6">
                  <c:v>13.66</c:v>
                </c:pt>
                <c:pt idx="7">
                  <c:v>14.15</c:v>
                </c:pt>
                <c:pt idx="8">
                  <c:v>14.64</c:v>
                </c:pt>
                <c:pt idx="9">
                  <c:v>16.41</c:v>
                </c:pt>
                <c:pt idx="10">
                  <c:v>16.649999999999999</c:v>
                </c:pt>
                <c:pt idx="11">
                  <c:v>17.060000000000002</c:v>
                </c:pt>
                <c:pt idx="12">
                  <c:v>17.238</c:v>
                </c:pt>
                <c:pt idx="13">
                  <c:v>18.100000000000001</c:v>
                </c:pt>
                <c:pt idx="14">
                  <c:v>18.54</c:v>
                </c:pt>
                <c:pt idx="15">
                  <c:v>21.344000000000001</c:v>
                </c:pt>
                <c:pt idx="16">
                  <c:v>21.864999999999998</c:v>
                </c:pt>
                <c:pt idx="17">
                  <c:v>22.95</c:v>
                </c:pt>
                <c:pt idx="18">
                  <c:v>23.845999999999997</c:v>
                </c:pt>
                <c:pt idx="19">
                  <c:v>24.979999999999997</c:v>
                </c:pt>
                <c:pt idx="20">
                  <c:v>25.919999999999998</c:v>
                </c:pt>
                <c:pt idx="21">
                  <c:v>30.57</c:v>
                </c:pt>
                <c:pt idx="22">
                  <c:v>31.155555555555555</c:v>
                </c:pt>
                <c:pt idx="23">
                  <c:v>32.422222222222224</c:v>
                </c:pt>
                <c:pt idx="24">
                  <c:v>33.74444444444444</c:v>
                </c:pt>
                <c:pt idx="25">
                  <c:v>36.020000000000003</c:v>
                </c:pt>
                <c:pt idx="26">
                  <c:v>37.44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1-43E5-A9AA-C55DDA6E9AE5}"/>
            </c:ext>
          </c:extLst>
        </c:ser>
        <c:ser>
          <c:idx val="1"/>
          <c:order val="1"/>
          <c:tx>
            <c:strRef>
              <c:f>'c in chapodo'!$F$1</c:f>
              <c:strCache>
                <c:ptCount val="1"/>
                <c:pt idx="0">
                  <c:v>cut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 in chapodo'!$E$9:$E$26</c:f>
              <c:numCache>
                <c:formatCode>0</c:formatCode>
                <c:ptCount val="18"/>
                <c:pt idx="0">
                  <c:v>144</c:v>
                </c:pt>
                <c:pt idx="1">
                  <c:v>146</c:v>
                </c:pt>
                <c:pt idx="2">
                  <c:v>148</c:v>
                </c:pt>
                <c:pt idx="3">
                  <c:v>150</c:v>
                </c:pt>
                <c:pt idx="4">
                  <c:v>151</c:v>
                </c:pt>
                <c:pt idx="5">
                  <c:v>165</c:v>
                </c:pt>
                <c:pt idx="6">
                  <c:v>168</c:v>
                </c:pt>
                <c:pt idx="7">
                  <c:v>170</c:v>
                </c:pt>
                <c:pt idx="8">
                  <c:v>172</c:v>
                </c:pt>
                <c:pt idx="9">
                  <c:v>174</c:v>
                </c:pt>
                <c:pt idx="10">
                  <c:v>175</c:v>
                </c:pt>
                <c:pt idx="11">
                  <c:v>189</c:v>
                </c:pt>
                <c:pt idx="12">
                  <c:v>192</c:v>
                </c:pt>
                <c:pt idx="13">
                  <c:v>194</c:v>
                </c:pt>
                <c:pt idx="14">
                  <c:v>196</c:v>
                </c:pt>
                <c:pt idx="15">
                  <c:v>198</c:v>
                </c:pt>
                <c:pt idx="16">
                  <c:v>199</c:v>
                </c:pt>
                <c:pt idx="17">
                  <c:v>213</c:v>
                </c:pt>
              </c:numCache>
            </c:numRef>
          </c:xVal>
          <c:yVal>
            <c:numRef>
              <c:f>'c in chapodo'!$H$9:$H$26</c:f>
              <c:numCache>
                <c:formatCode>0.00</c:formatCode>
                <c:ptCount val="18"/>
                <c:pt idx="0">
                  <c:v>12.74</c:v>
                </c:pt>
                <c:pt idx="1">
                  <c:v>13.149999999999999</c:v>
                </c:pt>
                <c:pt idx="2">
                  <c:v>13.81</c:v>
                </c:pt>
                <c:pt idx="3">
                  <c:v>13.92</c:v>
                </c:pt>
                <c:pt idx="4">
                  <c:v>14.309999999999999</c:v>
                </c:pt>
                <c:pt idx="5">
                  <c:v>16.21</c:v>
                </c:pt>
                <c:pt idx="6">
                  <c:v>16.86</c:v>
                </c:pt>
                <c:pt idx="7">
                  <c:v>17.350000000000001</c:v>
                </c:pt>
                <c:pt idx="8">
                  <c:v>17.990000000000002</c:v>
                </c:pt>
                <c:pt idx="9">
                  <c:v>18.649999999999999</c:v>
                </c:pt>
                <c:pt idx="10">
                  <c:v>19.12</c:v>
                </c:pt>
                <c:pt idx="11">
                  <c:v>22.59</c:v>
                </c:pt>
                <c:pt idx="12">
                  <c:v>23.7</c:v>
                </c:pt>
                <c:pt idx="13">
                  <c:v>24.14</c:v>
                </c:pt>
                <c:pt idx="14">
                  <c:v>25.96</c:v>
                </c:pt>
                <c:pt idx="15">
                  <c:v>26.970000000000002</c:v>
                </c:pt>
                <c:pt idx="16">
                  <c:v>27.220000000000002</c:v>
                </c:pt>
                <c:pt idx="17">
                  <c:v>33.480000000000004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1-43E5-A9AA-C55DDA6E9AE5}"/>
            </c:ext>
          </c:extLst>
        </c:ser>
        <c:ser>
          <c:idx val="2"/>
          <c:order val="2"/>
          <c:tx>
            <c:strRef>
              <c:f>'c in chapodo'!$J$1</c:f>
              <c:strCache>
                <c:ptCount val="1"/>
                <c:pt idx="0">
                  <c:v>cut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 in chapodo'!$I$9:$I$26</c:f>
              <c:numCache>
                <c:formatCode>0</c:formatCode>
                <c:ptCount val="18"/>
                <c:pt idx="0">
                  <c:v>144</c:v>
                </c:pt>
                <c:pt idx="1">
                  <c:v>146</c:v>
                </c:pt>
                <c:pt idx="2">
                  <c:v>148</c:v>
                </c:pt>
                <c:pt idx="3">
                  <c:v>150</c:v>
                </c:pt>
                <c:pt idx="4">
                  <c:v>151</c:v>
                </c:pt>
                <c:pt idx="5">
                  <c:v>165</c:v>
                </c:pt>
                <c:pt idx="6">
                  <c:v>168</c:v>
                </c:pt>
                <c:pt idx="7">
                  <c:v>170</c:v>
                </c:pt>
                <c:pt idx="8">
                  <c:v>172</c:v>
                </c:pt>
                <c:pt idx="9">
                  <c:v>174</c:v>
                </c:pt>
                <c:pt idx="10">
                  <c:v>175</c:v>
                </c:pt>
                <c:pt idx="11">
                  <c:v>189</c:v>
                </c:pt>
                <c:pt idx="12">
                  <c:v>191</c:v>
                </c:pt>
                <c:pt idx="13">
                  <c:v>193</c:v>
                </c:pt>
                <c:pt idx="14">
                  <c:v>195</c:v>
                </c:pt>
                <c:pt idx="15">
                  <c:v>197</c:v>
                </c:pt>
                <c:pt idx="16">
                  <c:v>199</c:v>
                </c:pt>
                <c:pt idx="17">
                  <c:v>213</c:v>
                </c:pt>
              </c:numCache>
            </c:numRef>
          </c:xVal>
          <c:yVal>
            <c:numRef>
              <c:f>'c in chapodo'!$L$9:$L$26</c:f>
              <c:numCache>
                <c:formatCode>0.00</c:formatCode>
                <c:ptCount val="18"/>
                <c:pt idx="0">
                  <c:v>12.7</c:v>
                </c:pt>
                <c:pt idx="1">
                  <c:v>13.27</c:v>
                </c:pt>
                <c:pt idx="2">
                  <c:v>13.47</c:v>
                </c:pt>
                <c:pt idx="3">
                  <c:v>13.92</c:v>
                </c:pt>
                <c:pt idx="4">
                  <c:v>14.05</c:v>
                </c:pt>
                <c:pt idx="5">
                  <c:v>16.2</c:v>
                </c:pt>
                <c:pt idx="6">
                  <c:v>16.68</c:v>
                </c:pt>
                <c:pt idx="7">
                  <c:v>17.34</c:v>
                </c:pt>
                <c:pt idx="8">
                  <c:v>18.05</c:v>
                </c:pt>
                <c:pt idx="9">
                  <c:v>18.54</c:v>
                </c:pt>
                <c:pt idx="10">
                  <c:v>18.809999999999999</c:v>
                </c:pt>
                <c:pt idx="11">
                  <c:v>22.25</c:v>
                </c:pt>
                <c:pt idx="12">
                  <c:v>22.99</c:v>
                </c:pt>
                <c:pt idx="13">
                  <c:v>23.75</c:v>
                </c:pt>
                <c:pt idx="14">
                  <c:v>24.57</c:v>
                </c:pt>
                <c:pt idx="15">
                  <c:v>25.48</c:v>
                </c:pt>
                <c:pt idx="16">
                  <c:v>26.29</c:v>
                </c:pt>
                <c:pt idx="17">
                  <c:v>32.76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B1-43E5-A9AA-C55DDA6E9AE5}"/>
            </c:ext>
          </c:extLst>
        </c:ser>
        <c:ser>
          <c:idx val="3"/>
          <c:order val="3"/>
          <c:tx>
            <c:strRef>
              <c:f>'c in chapodo'!$N$1</c:f>
              <c:strCache>
                <c:ptCount val="1"/>
                <c:pt idx="0">
                  <c:v>cut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 in chapodo'!$M$9:$M$24</c:f>
              <c:numCache>
                <c:formatCode>General</c:formatCode>
                <c:ptCount val="16"/>
                <c:pt idx="0" formatCode="0">
                  <c:v>144</c:v>
                </c:pt>
                <c:pt idx="1">
                  <c:v>146</c:v>
                </c:pt>
                <c:pt idx="2" formatCode="0">
                  <c:v>149</c:v>
                </c:pt>
                <c:pt idx="3" formatCode="0">
                  <c:v>151</c:v>
                </c:pt>
                <c:pt idx="4" formatCode="0">
                  <c:v>153</c:v>
                </c:pt>
                <c:pt idx="5" formatCode="0">
                  <c:v>167</c:v>
                </c:pt>
                <c:pt idx="6" formatCode="0">
                  <c:v>169</c:v>
                </c:pt>
                <c:pt idx="7" formatCode="0">
                  <c:v>171</c:v>
                </c:pt>
                <c:pt idx="8" formatCode="0">
                  <c:v>173</c:v>
                </c:pt>
                <c:pt idx="9" formatCode="0">
                  <c:v>175</c:v>
                </c:pt>
                <c:pt idx="10" formatCode="0">
                  <c:v>177</c:v>
                </c:pt>
                <c:pt idx="11" formatCode="0">
                  <c:v>191</c:v>
                </c:pt>
                <c:pt idx="12" formatCode="0">
                  <c:v>193</c:v>
                </c:pt>
                <c:pt idx="13" formatCode="0">
                  <c:v>195</c:v>
                </c:pt>
                <c:pt idx="14" formatCode="0">
                  <c:v>197</c:v>
                </c:pt>
                <c:pt idx="15" formatCode="0">
                  <c:v>199</c:v>
                </c:pt>
              </c:numCache>
            </c:numRef>
          </c:xVal>
          <c:yVal>
            <c:numRef>
              <c:f>'c in chapodo'!$P$9:$P$24</c:f>
              <c:numCache>
                <c:formatCode>0.00</c:formatCode>
                <c:ptCount val="16"/>
                <c:pt idx="0">
                  <c:v>12.01</c:v>
                </c:pt>
                <c:pt idx="1">
                  <c:v>13</c:v>
                </c:pt>
                <c:pt idx="2">
                  <c:v>14.07</c:v>
                </c:pt>
                <c:pt idx="3">
                  <c:v>14.455555555555556</c:v>
                </c:pt>
                <c:pt idx="4">
                  <c:v>14.74</c:v>
                </c:pt>
                <c:pt idx="5">
                  <c:v>16.57</c:v>
                </c:pt>
                <c:pt idx="6">
                  <c:v>16.899999999999999</c:v>
                </c:pt>
                <c:pt idx="7">
                  <c:v>17.28</c:v>
                </c:pt>
                <c:pt idx="8">
                  <c:v>17.940000000000001</c:v>
                </c:pt>
                <c:pt idx="9">
                  <c:v>18.420000000000002</c:v>
                </c:pt>
                <c:pt idx="10">
                  <c:v>19.490000000000002</c:v>
                </c:pt>
                <c:pt idx="11">
                  <c:v>22.84</c:v>
                </c:pt>
                <c:pt idx="12">
                  <c:v>23.46</c:v>
                </c:pt>
                <c:pt idx="13">
                  <c:v>24.56</c:v>
                </c:pt>
                <c:pt idx="14">
                  <c:v>26.229999999999997</c:v>
                </c:pt>
                <c:pt idx="15">
                  <c:v>27.75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B1-43E5-A9AA-C55DDA6E9AE5}"/>
            </c:ext>
          </c:extLst>
        </c:ser>
        <c:ser>
          <c:idx val="4"/>
          <c:order val="4"/>
          <c:tx>
            <c:strRef>
              <c:f>'c in chapodo'!$R$1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 in chapodo'!$Q$9:$Q$16</c:f>
              <c:numCache>
                <c:formatCode>0</c:formatCode>
                <c:ptCount val="8"/>
                <c:pt idx="0">
                  <c:v>144</c:v>
                </c:pt>
                <c:pt idx="1">
                  <c:v>146</c:v>
                </c:pt>
                <c:pt idx="2">
                  <c:v>148</c:v>
                </c:pt>
                <c:pt idx="3">
                  <c:v>150</c:v>
                </c:pt>
                <c:pt idx="4">
                  <c:v>152</c:v>
                </c:pt>
                <c:pt idx="5">
                  <c:v>154</c:v>
                </c:pt>
                <c:pt idx="6">
                  <c:v>168</c:v>
                </c:pt>
                <c:pt idx="7">
                  <c:v>170</c:v>
                </c:pt>
              </c:numCache>
            </c:numRef>
          </c:xVal>
          <c:yVal>
            <c:numRef>
              <c:f>'c in chapodo'!$T$9:$T$16</c:f>
              <c:numCache>
                <c:formatCode>0.00</c:formatCode>
                <c:ptCount val="8"/>
                <c:pt idx="0">
                  <c:v>13.59</c:v>
                </c:pt>
                <c:pt idx="1">
                  <c:v>13.809999999999999</c:v>
                </c:pt>
                <c:pt idx="2">
                  <c:v>14.15</c:v>
                </c:pt>
                <c:pt idx="3">
                  <c:v>14.47</c:v>
                </c:pt>
                <c:pt idx="4">
                  <c:v>15.07</c:v>
                </c:pt>
                <c:pt idx="5">
                  <c:v>15.53</c:v>
                </c:pt>
                <c:pt idx="6">
                  <c:v>17.990000000000002</c:v>
                </c:pt>
                <c:pt idx="7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B1-43E5-A9AA-C55DDA6E9AE5}"/>
            </c:ext>
          </c:extLst>
        </c:ser>
        <c:ser>
          <c:idx val="5"/>
          <c:order val="5"/>
          <c:tx>
            <c:strRef>
              <c:f>'c in chapodo'!$Z$1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3914571864429264"/>
                  <c:y val="0.1609075979890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in chapodo'!$AA$3:$AA$30</c:f>
              <c:numCache>
                <c:formatCode>0</c:formatCode>
                <c:ptCount val="2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147</c:v>
                </c:pt>
                <c:pt idx="8">
                  <c:v>150</c:v>
                </c:pt>
                <c:pt idx="9">
                  <c:v>165</c:v>
                </c:pt>
                <c:pt idx="10">
                  <c:v>167</c:v>
                </c:pt>
                <c:pt idx="11">
                  <c:v>169</c:v>
                </c:pt>
                <c:pt idx="12">
                  <c:v>171</c:v>
                </c:pt>
                <c:pt idx="13">
                  <c:v>173</c:v>
                </c:pt>
                <c:pt idx="14">
                  <c:v>175</c:v>
                </c:pt>
                <c:pt idx="15">
                  <c:v>189</c:v>
                </c:pt>
                <c:pt idx="16">
                  <c:v>191</c:v>
                </c:pt>
                <c:pt idx="17">
                  <c:v>193</c:v>
                </c:pt>
                <c:pt idx="18">
                  <c:v>195</c:v>
                </c:pt>
                <c:pt idx="19">
                  <c:v>197</c:v>
                </c:pt>
                <c:pt idx="20">
                  <c:v>199</c:v>
                </c:pt>
                <c:pt idx="21">
                  <c:v>213</c:v>
                </c:pt>
                <c:pt idx="22">
                  <c:v>215</c:v>
                </c:pt>
                <c:pt idx="23">
                  <c:v>217</c:v>
                </c:pt>
                <c:pt idx="24">
                  <c:v>219</c:v>
                </c:pt>
                <c:pt idx="25">
                  <c:v>221</c:v>
                </c:pt>
                <c:pt idx="26">
                  <c:v>223</c:v>
                </c:pt>
                <c:pt idx="27">
                  <c:v>224</c:v>
                </c:pt>
              </c:numCache>
            </c:numRef>
          </c:xVal>
          <c:yVal>
            <c:numRef>
              <c:f>'c in chapodo'!$Z$3:$Z$30</c:f>
              <c:numCache>
                <c:formatCode>0.00</c:formatCode>
                <c:ptCount val="28"/>
                <c:pt idx="0">
                  <c:v>1</c:v>
                </c:pt>
                <c:pt idx="6">
                  <c:v>12.591999999999999</c:v>
                </c:pt>
                <c:pt idx="7">
                  <c:v>13.373999999999999</c:v>
                </c:pt>
                <c:pt idx="8">
                  <c:v>13.791111111111112</c:v>
                </c:pt>
                <c:pt idx="9">
                  <c:v>14.402000000000001</c:v>
                </c:pt>
                <c:pt idx="10">
                  <c:v>15.006</c:v>
                </c:pt>
                <c:pt idx="11">
                  <c:v>16.257999999999999</c:v>
                </c:pt>
                <c:pt idx="12">
                  <c:v>16.679600000000001</c:v>
                </c:pt>
                <c:pt idx="13">
                  <c:v>17.321999999999999</c:v>
                </c:pt>
                <c:pt idx="14">
                  <c:v>17.911999999999999</c:v>
                </c:pt>
                <c:pt idx="15">
                  <c:v>19.058799999999998</c:v>
                </c:pt>
                <c:pt idx="16">
                  <c:v>20.469000000000001</c:v>
                </c:pt>
                <c:pt idx="17">
                  <c:v>22.35</c:v>
                </c:pt>
                <c:pt idx="18">
                  <c:v>23.277200000000001</c:v>
                </c:pt>
                <c:pt idx="19">
                  <c:v>24.285999999999998</c:v>
                </c:pt>
                <c:pt idx="20">
                  <c:v>25.505999999999997</c:v>
                </c:pt>
                <c:pt idx="21">
                  <c:v>27.642000000000003</c:v>
                </c:pt>
                <c:pt idx="22">
                  <c:v>28.343888888888891</c:v>
                </c:pt>
                <c:pt idx="23">
                  <c:v>32.190555555555555</c:v>
                </c:pt>
                <c:pt idx="24">
                  <c:v>36.547222222222217</c:v>
                </c:pt>
                <c:pt idx="25">
                  <c:v>38.319999999999951</c:v>
                </c:pt>
                <c:pt idx="26">
                  <c:v>40.319999999999951</c:v>
                </c:pt>
                <c:pt idx="27">
                  <c:v>44.73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B1-43E5-A9AA-C55DDA6E9AE5}"/>
            </c:ext>
          </c:extLst>
        </c:ser>
        <c:ser>
          <c:idx val="6"/>
          <c:order val="6"/>
          <c:tx>
            <c:strRef>
              <c:f>'c in chapodo'!$V$1</c:f>
              <c:strCache>
                <c:ptCount val="1"/>
                <c:pt idx="0">
                  <c:v>Cut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 in chapodo'!$U$9:$U$30</c:f>
              <c:numCache>
                <c:formatCode>0</c:formatCode>
                <c:ptCount val="22"/>
                <c:pt idx="0">
                  <c:v>144</c:v>
                </c:pt>
                <c:pt idx="1">
                  <c:v>146.43969444444443</c:v>
                </c:pt>
                <c:pt idx="2">
                  <c:v>148.75636111111112</c:v>
                </c:pt>
                <c:pt idx="3">
                  <c:v>151.26566666666665</c:v>
                </c:pt>
                <c:pt idx="4">
                  <c:v>153.2355</c:v>
                </c:pt>
                <c:pt idx="5">
                  <c:v>162.3671388888888</c:v>
                </c:pt>
                <c:pt idx="6">
                  <c:v>164.74902777777771</c:v>
                </c:pt>
                <c:pt idx="7">
                  <c:v>167.07247222222219</c:v>
                </c:pt>
                <c:pt idx="8">
                  <c:v>169.1823055555555</c:v>
                </c:pt>
                <c:pt idx="9">
                  <c:v>171.31683333333331</c:v>
                </c:pt>
                <c:pt idx="10">
                  <c:v>184.0224444444444</c:v>
                </c:pt>
                <c:pt idx="11">
                  <c:v>186.49658333333329</c:v>
                </c:pt>
                <c:pt idx="12">
                  <c:v>188.56652777777771</c:v>
                </c:pt>
                <c:pt idx="13">
                  <c:v>190.7581944444444</c:v>
                </c:pt>
                <c:pt idx="14">
                  <c:v>192.92736111111111</c:v>
                </c:pt>
                <c:pt idx="15">
                  <c:v>203.20838888888881</c:v>
                </c:pt>
                <c:pt idx="16">
                  <c:v>205.6271666666666</c:v>
                </c:pt>
                <c:pt idx="17">
                  <c:v>207.53880555555548</c:v>
                </c:pt>
                <c:pt idx="18">
                  <c:v>221.55441666666661</c:v>
                </c:pt>
                <c:pt idx="19">
                  <c:v>223.58694444444438</c:v>
                </c:pt>
                <c:pt idx="20">
                  <c:v>226.8301666666666</c:v>
                </c:pt>
                <c:pt idx="21">
                  <c:v>228.72513888888881</c:v>
                </c:pt>
              </c:numCache>
            </c:numRef>
          </c:xVal>
          <c:yVal>
            <c:numRef>
              <c:f>'c in chapodo'!$X$9:$X$30</c:f>
              <c:numCache>
                <c:formatCode>0.00</c:formatCode>
                <c:ptCount val="22"/>
                <c:pt idx="0">
                  <c:v>11.85</c:v>
                </c:pt>
                <c:pt idx="1">
                  <c:v>12.23</c:v>
                </c:pt>
                <c:pt idx="2">
                  <c:v>12.58</c:v>
                </c:pt>
                <c:pt idx="3">
                  <c:v>13.02</c:v>
                </c:pt>
                <c:pt idx="4">
                  <c:v>13.45</c:v>
                </c:pt>
                <c:pt idx="5">
                  <c:v>14.919999999999991</c:v>
                </c:pt>
                <c:pt idx="6">
                  <c:v>15.34</c:v>
                </c:pt>
                <c:pt idx="7">
                  <c:v>15.879999999999999</c:v>
                </c:pt>
                <c:pt idx="8">
                  <c:v>16.559999999999999</c:v>
                </c:pt>
                <c:pt idx="9">
                  <c:v>17.27</c:v>
                </c:pt>
                <c:pt idx="10">
                  <c:v>19.70999999999999</c:v>
                </c:pt>
                <c:pt idx="11">
                  <c:v>20.5</c:v>
                </c:pt>
                <c:pt idx="12">
                  <c:v>21.29</c:v>
                </c:pt>
                <c:pt idx="13">
                  <c:v>22.33</c:v>
                </c:pt>
                <c:pt idx="14">
                  <c:v>23.33</c:v>
                </c:pt>
                <c:pt idx="15">
                  <c:v>27.44</c:v>
                </c:pt>
                <c:pt idx="16">
                  <c:v>28.71</c:v>
                </c:pt>
                <c:pt idx="17">
                  <c:v>30.1</c:v>
                </c:pt>
                <c:pt idx="18">
                  <c:v>39.35</c:v>
                </c:pt>
                <c:pt idx="19">
                  <c:v>40.619999999999905</c:v>
                </c:pt>
                <c:pt idx="20">
                  <c:v>43.199999999999903</c:v>
                </c:pt>
                <c:pt idx="21">
                  <c:v>44.73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B1-43E5-A9AA-C55DDA6E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58968"/>
        <c:axId val="678359624"/>
      </c:scatterChart>
      <c:valAx>
        <c:axId val="67835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cum after chapodo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9624"/>
        <c:crosses val="autoZero"/>
        <c:crossBetween val="midCat"/>
      </c:valAx>
      <c:valAx>
        <c:axId val="67835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39206825463869"/>
          <c:y val="0.14814814814814814"/>
          <c:w val="0.49279244964026259"/>
          <c:h val="0.11523834374504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9899755471024"/>
          <c:y val="0.1387295303572996"/>
          <c:w val="0.81270683207583649"/>
          <c:h val="0.70202929164705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 in chapodo'!$B$1</c:f>
              <c:strCache>
                <c:ptCount val="1"/>
                <c:pt idx="0">
                  <c:v>cut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 in chapodo'!$B$3:$B$30</c:f>
              <c:numCache>
                <c:formatCode>0</c:formatCode>
                <c:ptCount val="2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147</c:v>
                </c:pt>
                <c:pt idx="8">
                  <c:v>150</c:v>
                </c:pt>
                <c:pt idx="9">
                  <c:v>165</c:v>
                </c:pt>
                <c:pt idx="10">
                  <c:v>167</c:v>
                </c:pt>
                <c:pt idx="11">
                  <c:v>169</c:v>
                </c:pt>
                <c:pt idx="12">
                  <c:v>171</c:v>
                </c:pt>
                <c:pt idx="13">
                  <c:v>173</c:v>
                </c:pt>
                <c:pt idx="14">
                  <c:v>175</c:v>
                </c:pt>
                <c:pt idx="15">
                  <c:v>189</c:v>
                </c:pt>
                <c:pt idx="16">
                  <c:v>191</c:v>
                </c:pt>
                <c:pt idx="17">
                  <c:v>193</c:v>
                </c:pt>
                <c:pt idx="18">
                  <c:v>195</c:v>
                </c:pt>
                <c:pt idx="19">
                  <c:v>197</c:v>
                </c:pt>
                <c:pt idx="20">
                  <c:v>199</c:v>
                </c:pt>
                <c:pt idx="21">
                  <c:v>213</c:v>
                </c:pt>
                <c:pt idx="22">
                  <c:v>215</c:v>
                </c:pt>
                <c:pt idx="23">
                  <c:v>217</c:v>
                </c:pt>
                <c:pt idx="24">
                  <c:v>219</c:v>
                </c:pt>
                <c:pt idx="25">
                  <c:v>221</c:v>
                </c:pt>
                <c:pt idx="26">
                  <c:v>223</c:v>
                </c:pt>
              </c:numCache>
            </c:numRef>
          </c:xVal>
          <c:yVal>
            <c:numRef>
              <c:f>'c in chapodo'!$D$3:$D$29</c:f>
              <c:numCache>
                <c:formatCode>0.00</c:formatCode>
                <c:ptCount val="27"/>
                <c:pt idx="0">
                  <c:v>1</c:v>
                </c:pt>
                <c:pt idx="6">
                  <c:v>13.66</c:v>
                </c:pt>
                <c:pt idx="7">
                  <c:v>14.15</c:v>
                </c:pt>
                <c:pt idx="8">
                  <c:v>14.64</c:v>
                </c:pt>
                <c:pt idx="9">
                  <c:v>16.41</c:v>
                </c:pt>
                <c:pt idx="10">
                  <c:v>16.649999999999999</c:v>
                </c:pt>
                <c:pt idx="11">
                  <c:v>17.060000000000002</c:v>
                </c:pt>
                <c:pt idx="12">
                  <c:v>17.238</c:v>
                </c:pt>
                <c:pt idx="13">
                  <c:v>18.100000000000001</c:v>
                </c:pt>
                <c:pt idx="14">
                  <c:v>18.54</c:v>
                </c:pt>
                <c:pt idx="15">
                  <c:v>21.344000000000001</c:v>
                </c:pt>
                <c:pt idx="16">
                  <c:v>21.864999999999998</c:v>
                </c:pt>
                <c:pt idx="17">
                  <c:v>22.95</c:v>
                </c:pt>
                <c:pt idx="18">
                  <c:v>23.845999999999997</c:v>
                </c:pt>
                <c:pt idx="19">
                  <c:v>24.979999999999997</c:v>
                </c:pt>
                <c:pt idx="20">
                  <c:v>25.919999999999998</c:v>
                </c:pt>
                <c:pt idx="21">
                  <c:v>30.57</c:v>
                </c:pt>
                <c:pt idx="22">
                  <c:v>31.155555555555555</c:v>
                </c:pt>
                <c:pt idx="23">
                  <c:v>32.422222222222224</c:v>
                </c:pt>
                <c:pt idx="24">
                  <c:v>33.74444444444444</c:v>
                </c:pt>
                <c:pt idx="25">
                  <c:v>36.020000000000003</c:v>
                </c:pt>
                <c:pt idx="26">
                  <c:v>37.44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B4E-9416-3B29AAEF926B}"/>
            </c:ext>
          </c:extLst>
        </c:ser>
        <c:ser>
          <c:idx val="1"/>
          <c:order val="1"/>
          <c:tx>
            <c:strRef>
              <c:f>'c in chapodo'!$F$1</c:f>
              <c:strCache>
                <c:ptCount val="1"/>
                <c:pt idx="0">
                  <c:v>cut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 in chapodo'!$E$9:$E$26</c:f>
              <c:numCache>
                <c:formatCode>0</c:formatCode>
                <c:ptCount val="18"/>
                <c:pt idx="0">
                  <c:v>144</c:v>
                </c:pt>
                <c:pt idx="1">
                  <c:v>146</c:v>
                </c:pt>
                <c:pt idx="2">
                  <c:v>148</c:v>
                </c:pt>
                <c:pt idx="3">
                  <c:v>150</c:v>
                </c:pt>
                <c:pt idx="4">
                  <c:v>151</c:v>
                </c:pt>
                <c:pt idx="5">
                  <c:v>165</c:v>
                </c:pt>
                <c:pt idx="6">
                  <c:v>168</c:v>
                </c:pt>
                <c:pt idx="7">
                  <c:v>170</c:v>
                </c:pt>
                <c:pt idx="8">
                  <c:v>172</c:v>
                </c:pt>
                <c:pt idx="9">
                  <c:v>174</c:v>
                </c:pt>
                <c:pt idx="10">
                  <c:v>175</c:v>
                </c:pt>
                <c:pt idx="11">
                  <c:v>189</c:v>
                </c:pt>
                <c:pt idx="12">
                  <c:v>192</c:v>
                </c:pt>
                <c:pt idx="13">
                  <c:v>194</c:v>
                </c:pt>
                <c:pt idx="14">
                  <c:v>196</c:v>
                </c:pt>
                <c:pt idx="15">
                  <c:v>198</c:v>
                </c:pt>
                <c:pt idx="16">
                  <c:v>199</c:v>
                </c:pt>
                <c:pt idx="17">
                  <c:v>213</c:v>
                </c:pt>
              </c:numCache>
            </c:numRef>
          </c:xVal>
          <c:yVal>
            <c:numRef>
              <c:f>'c in chapodo'!$H$9:$H$26</c:f>
              <c:numCache>
                <c:formatCode>0.00</c:formatCode>
                <c:ptCount val="18"/>
                <c:pt idx="0">
                  <c:v>12.74</c:v>
                </c:pt>
                <c:pt idx="1">
                  <c:v>13.149999999999999</c:v>
                </c:pt>
                <c:pt idx="2">
                  <c:v>13.81</c:v>
                </c:pt>
                <c:pt idx="3">
                  <c:v>13.92</c:v>
                </c:pt>
                <c:pt idx="4">
                  <c:v>14.309999999999999</c:v>
                </c:pt>
                <c:pt idx="5">
                  <c:v>16.21</c:v>
                </c:pt>
                <c:pt idx="6">
                  <c:v>16.86</c:v>
                </c:pt>
                <c:pt idx="7">
                  <c:v>17.350000000000001</c:v>
                </c:pt>
                <c:pt idx="8">
                  <c:v>17.990000000000002</c:v>
                </c:pt>
                <c:pt idx="9">
                  <c:v>18.649999999999999</c:v>
                </c:pt>
                <c:pt idx="10">
                  <c:v>19.12</c:v>
                </c:pt>
                <c:pt idx="11">
                  <c:v>22.59</c:v>
                </c:pt>
                <c:pt idx="12">
                  <c:v>23.7</c:v>
                </c:pt>
                <c:pt idx="13">
                  <c:v>24.14</c:v>
                </c:pt>
                <c:pt idx="14">
                  <c:v>25.96</c:v>
                </c:pt>
                <c:pt idx="15">
                  <c:v>26.970000000000002</c:v>
                </c:pt>
                <c:pt idx="16">
                  <c:v>27.220000000000002</c:v>
                </c:pt>
                <c:pt idx="17">
                  <c:v>33.480000000000004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B4E-9416-3B29AAEF926B}"/>
            </c:ext>
          </c:extLst>
        </c:ser>
        <c:ser>
          <c:idx val="2"/>
          <c:order val="2"/>
          <c:tx>
            <c:strRef>
              <c:f>'c in chapodo'!$J$1</c:f>
              <c:strCache>
                <c:ptCount val="1"/>
                <c:pt idx="0">
                  <c:v>cut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 in chapodo'!$I$9:$I$26</c:f>
              <c:numCache>
                <c:formatCode>0</c:formatCode>
                <c:ptCount val="18"/>
                <c:pt idx="0">
                  <c:v>144</c:v>
                </c:pt>
                <c:pt idx="1">
                  <c:v>146</c:v>
                </c:pt>
                <c:pt idx="2">
                  <c:v>148</c:v>
                </c:pt>
                <c:pt idx="3">
                  <c:v>150</c:v>
                </c:pt>
                <c:pt idx="4">
                  <c:v>151</c:v>
                </c:pt>
                <c:pt idx="5">
                  <c:v>165</c:v>
                </c:pt>
                <c:pt idx="6">
                  <c:v>168</c:v>
                </c:pt>
                <c:pt idx="7">
                  <c:v>170</c:v>
                </c:pt>
                <c:pt idx="8">
                  <c:v>172</c:v>
                </c:pt>
                <c:pt idx="9">
                  <c:v>174</c:v>
                </c:pt>
                <c:pt idx="10">
                  <c:v>175</c:v>
                </c:pt>
                <c:pt idx="11">
                  <c:v>189</c:v>
                </c:pt>
                <c:pt idx="12">
                  <c:v>191</c:v>
                </c:pt>
                <c:pt idx="13">
                  <c:v>193</c:v>
                </c:pt>
                <c:pt idx="14">
                  <c:v>195</c:v>
                </c:pt>
                <c:pt idx="15">
                  <c:v>197</c:v>
                </c:pt>
                <c:pt idx="16">
                  <c:v>199</c:v>
                </c:pt>
                <c:pt idx="17">
                  <c:v>213</c:v>
                </c:pt>
              </c:numCache>
            </c:numRef>
          </c:xVal>
          <c:yVal>
            <c:numRef>
              <c:f>'c in chapodo'!$L$9:$L$26</c:f>
              <c:numCache>
                <c:formatCode>0.00</c:formatCode>
                <c:ptCount val="18"/>
                <c:pt idx="0">
                  <c:v>12.7</c:v>
                </c:pt>
                <c:pt idx="1">
                  <c:v>13.27</c:v>
                </c:pt>
                <c:pt idx="2">
                  <c:v>13.47</c:v>
                </c:pt>
                <c:pt idx="3">
                  <c:v>13.92</c:v>
                </c:pt>
                <c:pt idx="4">
                  <c:v>14.05</c:v>
                </c:pt>
                <c:pt idx="5">
                  <c:v>16.2</c:v>
                </c:pt>
                <c:pt idx="6">
                  <c:v>16.68</c:v>
                </c:pt>
                <c:pt idx="7">
                  <c:v>17.34</c:v>
                </c:pt>
                <c:pt idx="8">
                  <c:v>18.05</c:v>
                </c:pt>
                <c:pt idx="9">
                  <c:v>18.54</c:v>
                </c:pt>
                <c:pt idx="10">
                  <c:v>18.809999999999999</c:v>
                </c:pt>
                <c:pt idx="11">
                  <c:v>22.25</c:v>
                </c:pt>
                <c:pt idx="12">
                  <c:v>22.99</c:v>
                </c:pt>
                <c:pt idx="13">
                  <c:v>23.75</c:v>
                </c:pt>
                <c:pt idx="14">
                  <c:v>24.57</c:v>
                </c:pt>
                <c:pt idx="15">
                  <c:v>25.48</c:v>
                </c:pt>
                <c:pt idx="16">
                  <c:v>26.29</c:v>
                </c:pt>
                <c:pt idx="17">
                  <c:v>32.76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3-4B4E-9416-3B29AAEF926B}"/>
            </c:ext>
          </c:extLst>
        </c:ser>
        <c:ser>
          <c:idx val="3"/>
          <c:order val="3"/>
          <c:tx>
            <c:strRef>
              <c:f>'c in chapodo'!$N$1</c:f>
              <c:strCache>
                <c:ptCount val="1"/>
                <c:pt idx="0">
                  <c:v>cut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 in chapodo'!$M$9:$M$24</c:f>
              <c:numCache>
                <c:formatCode>General</c:formatCode>
                <c:ptCount val="16"/>
                <c:pt idx="0" formatCode="0">
                  <c:v>144</c:v>
                </c:pt>
                <c:pt idx="1">
                  <c:v>146</c:v>
                </c:pt>
                <c:pt idx="2" formatCode="0">
                  <c:v>149</c:v>
                </c:pt>
                <c:pt idx="3" formatCode="0">
                  <c:v>151</c:v>
                </c:pt>
                <c:pt idx="4" formatCode="0">
                  <c:v>153</c:v>
                </c:pt>
                <c:pt idx="5" formatCode="0">
                  <c:v>167</c:v>
                </c:pt>
                <c:pt idx="6" formatCode="0">
                  <c:v>169</c:v>
                </c:pt>
                <c:pt idx="7" formatCode="0">
                  <c:v>171</c:v>
                </c:pt>
                <c:pt idx="8" formatCode="0">
                  <c:v>173</c:v>
                </c:pt>
                <c:pt idx="9" formatCode="0">
                  <c:v>175</c:v>
                </c:pt>
                <c:pt idx="10" formatCode="0">
                  <c:v>177</c:v>
                </c:pt>
                <c:pt idx="11" formatCode="0">
                  <c:v>191</c:v>
                </c:pt>
                <c:pt idx="12" formatCode="0">
                  <c:v>193</c:v>
                </c:pt>
                <c:pt idx="13" formatCode="0">
                  <c:v>195</c:v>
                </c:pt>
                <c:pt idx="14" formatCode="0">
                  <c:v>197</c:v>
                </c:pt>
                <c:pt idx="15" formatCode="0">
                  <c:v>199</c:v>
                </c:pt>
              </c:numCache>
            </c:numRef>
          </c:xVal>
          <c:yVal>
            <c:numRef>
              <c:f>'c in chapodo'!$P$9:$P$24</c:f>
              <c:numCache>
                <c:formatCode>0.00</c:formatCode>
                <c:ptCount val="16"/>
                <c:pt idx="0">
                  <c:v>12.01</c:v>
                </c:pt>
                <c:pt idx="1">
                  <c:v>13</c:v>
                </c:pt>
                <c:pt idx="2">
                  <c:v>14.07</c:v>
                </c:pt>
                <c:pt idx="3">
                  <c:v>14.455555555555556</c:v>
                </c:pt>
                <c:pt idx="4">
                  <c:v>14.74</c:v>
                </c:pt>
                <c:pt idx="5">
                  <c:v>16.57</c:v>
                </c:pt>
                <c:pt idx="6">
                  <c:v>16.899999999999999</c:v>
                </c:pt>
                <c:pt idx="7">
                  <c:v>17.28</c:v>
                </c:pt>
                <c:pt idx="8">
                  <c:v>17.940000000000001</c:v>
                </c:pt>
                <c:pt idx="9">
                  <c:v>18.420000000000002</c:v>
                </c:pt>
                <c:pt idx="10">
                  <c:v>19.490000000000002</c:v>
                </c:pt>
                <c:pt idx="11">
                  <c:v>22.84</c:v>
                </c:pt>
                <c:pt idx="12">
                  <c:v>23.46</c:v>
                </c:pt>
                <c:pt idx="13">
                  <c:v>24.56</c:v>
                </c:pt>
                <c:pt idx="14">
                  <c:v>26.229999999999997</c:v>
                </c:pt>
                <c:pt idx="15">
                  <c:v>27.75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3-4B4E-9416-3B29AAEF926B}"/>
            </c:ext>
          </c:extLst>
        </c:ser>
        <c:ser>
          <c:idx val="4"/>
          <c:order val="4"/>
          <c:tx>
            <c:strRef>
              <c:f>'c in chapodo'!$R$1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 in chapodo'!$Q$9:$Q$16</c:f>
              <c:numCache>
                <c:formatCode>0</c:formatCode>
                <c:ptCount val="8"/>
                <c:pt idx="0">
                  <c:v>144</c:v>
                </c:pt>
                <c:pt idx="1">
                  <c:v>146</c:v>
                </c:pt>
                <c:pt idx="2">
                  <c:v>148</c:v>
                </c:pt>
                <c:pt idx="3">
                  <c:v>150</c:v>
                </c:pt>
                <c:pt idx="4">
                  <c:v>152</c:v>
                </c:pt>
                <c:pt idx="5">
                  <c:v>154</c:v>
                </c:pt>
                <c:pt idx="6">
                  <c:v>168</c:v>
                </c:pt>
                <c:pt idx="7">
                  <c:v>170</c:v>
                </c:pt>
              </c:numCache>
            </c:numRef>
          </c:xVal>
          <c:yVal>
            <c:numRef>
              <c:f>'c in chapodo'!$T$9:$T$16</c:f>
              <c:numCache>
                <c:formatCode>0.00</c:formatCode>
                <c:ptCount val="8"/>
                <c:pt idx="0">
                  <c:v>13.59</c:v>
                </c:pt>
                <c:pt idx="1">
                  <c:v>13.809999999999999</c:v>
                </c:pt>
                <c:pt idx="2">
                  <c:v>14.15</c:v>
                </c:pt>
                <c:pt idx="3">
                  <c:v>14.47</c:v>
                </c:pt>
                <c:pt idx="4">
                  <c:v>15.07</c:v>
                </c:pt>
                <c:pt idx="5">
                  <c:v>15.53</c:v>
                </c:pt>
                <c:pt idx="6">
                  <c:v>17.990000000000002</c:v>
                </c:pt>
                <c:pt idx="7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53-4B4E-9416-3B29AAEF926B}"/>
            </c:ext>
          </c:extLst>
        </c:ser>
        <c:ser>
          <c:idx val="5"/>
          <c:order val="5"/>
          <c:tx>
            <c:strRef>
              <c:f>'c in chapodo'!$Z$1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1060896131340754"/>
                  <c:y val="0.150281142868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in chapodo'!$Y$3:$Y$30</c:f>
              <c:numCache>
                <c:formatCode>0</c:formatCode>
                <c:ptCount val="2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144.5</c:v>
                </c:pt>
                <c:pt idx="7">
                  <c:v>147.23994907407408</c:v>
                </c:pt>
                <c:pt idx="8">
                  <c:v>151.45939351851851</c:v>
                </c:pt>
                <c:pt idx="9">
                  <c:v>153.54427777777778</c:v>
                </c:pt>
                <c:pt idx="10">
                  <c:v>157.20591666666667</c:v>
                </c:pt>
                <c:pt idx="11">
                  <c:v>164.39452314814812</c:v>
                </c:pt>
                <c:pt idx="12">
                  <c:v>168.7915046296296</c:v>
                </c:pt>
                <c:pt idx="13">
                  <c:v>170.84541203703702</c:v>
                </c:pt>
                <c:pt idx="14">
                  <c:v>175.4364611111111</c:v>
                </c:pt>
                <c:pt idx="15">
                  <c:v>177.46336666666667</c:v>
                </c:pt>
                <c:pt idx="16">
                  <c:v>183.60448888888888</c:v>
                </c:pt>
                <c:pt idx="17">
                  <c:v>190.49931666666666</c:v>
                </c:pt>
                <c:pt idx="18">
                  <c:v>192.71330555555556</c:v>
                </c:pt>
                <c:pt idx="19">
                  <c:v>194.75163888888886</c:v>
                </c:pt>
                <c:pt idx="20">
                  <c:v>199.18547222222224</c:v>
                </c:pt>
                <c:pt idx="21">
                  <c:v>202.44167777777776</c:v>
                </c:pt>
                <c:pt idx="22">
                  <c:v>205.15679166666666</c:v>
                </c:pt>
                <c:pt idx="23">
                  <c:v>213.13470138888886</c:v>
                </c:pt>
                <c:pt idx="24">
                  <c:v>221.27720833333331</c:v>
                </c:pt>
                <c:pt idx="25">
                  <c:v>223.29347222222219</c:v>
                </c:pt>
                <c:pt idx="26">
                  <c:v>226.8301666666666</c:v>
                </c:pt>
                <c:pt idx="27">
                  <c:v>228.72513888888881</c:v>
                </c:pt>
              </c:numCache>
            </c:numRef>
          </c:xVal>
          <c:yVal>
            <c:numRef>
              <c:f>'c in chapodo'!$Z$3:$Z$30</c:f>
              <c:numCache>
                <c:formatCode>0.00</c:formatCode>
                <c:ptCount val="28"/>
                <c:pt idx="0">
                  <c:v>1</c:v>
                </c:pt>
                <c:pt idx="6">
                  <c:v>12.591999999999999</c:v>
                </c:pt>
                <c:pt idx="7">
                  <c:v>13.373999999999999</c:v>
                </c:pt>
                <c:pt idx="8">
                  <c:v>13.791111111111112</c:v>
                </c:pt>
                <c:pt idx="9">
                  <c:v>14.402000000000001</c:v>
                </c:pt>
                <c:pt idx="10">
                  <c:v>15.006</c:v>
                </c:pt>
                <c:pt idx="11">
                  <c:v>16.257999999999999</c:v>
                </c:pt>
                <c:pt idx="12">
                  <c:v>16.679600000000001</c:v>
                </c:pt>
                <c:pt idx="13">
                  <c:v>17.321999999999999</c:v>
                </c:pt>
                <c:pt idx="14">
                  <c:v>17.911999999999999</c:v>
                </c:pt>
                <c:pt idx="15">
                  <c:v>19.058799999999998</c:v>
                </c:pt>
                <c:pt idx="16">
                  <c:v>20.469000000000001</c:v>
                </c:pt>
                <c:pt idx="17">
                  <c:v>22.35</c:v>
                </c:pt>
                <c:pt idx="18">
                  <c:v>23.277200000000001</c:v>
                </c:pt>
                <c:pt idx="19">
                  <c:v>24.285999999999998</c:v>
                </c:pt>
                <c:pt idx="20">
                  <c:v>25.505999999999997</c:v>
                </c:pt>
                <c:pt idx="21">
                  <c:v>27.642000000000003</c:v>
                </c:pt>
                <c:pt idx="22">
                  <c:v>28.343888888888891</c:v>
                </c:pt>
                <c:pt idx="23">
                  <c:v>32.190555555555555</c:v>
                </c:pt>
                <c:pt idx="24">
                  <c:v>36.547222222222217</c:v>
                </c:pt>
                <c:pt idx="25">
                  <c:v>38.319999999999951</c:v>
                </c:pt>
                <c:pt idx="26">
                  <c:v>40.319999999999951</c:v>
                </c:pt>
                <c:pt idx="27">
                  <c:v>44.73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53-4B4E-9416-3B29AAEF926B}"/>
            </c:ext>
          </c:extLst>
        </c:ser>
        <c:ser>
          <c:idx val="6"/>
          <c:order val="6"/>
          <c:tx>
            <c:strRef>
              <c:f>'c in chapodo'!$V$1</c:f>
              <c:strCache>
                <c:ptCount val="1"/>
                <c:pt idx="0">
                  <c:v>Cut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 in chapodo'!$U$9:$U$30</c:f>
              <c:numCache>
                <c:formatCode>0</c:formatCode>
                <c:ptCount val="22"/>
                <c:pt idx="0">
                  <c:v>144</c:v>
                </c:pt>
                <c:pt idx="1">
                  <c:v>146.43969444444443</c:v>
                </c:pt>
                <c:pt idx="2">
                  <c:v>148.75636111111112</c:v>
                </c:pt>
                <c:pt idx="3">
                  <c:v>151.26566666666665</c:v>
                </c:pt>
                <c:pt idx="4">
                  <c:v>153.2355</c:v>
                </c:pt>
                <c:pt idx="5">
                  <c:v>162.3671388888888</c:v>
                </c:pt>
                <c:pt idx="6">
                  <c:v>164.74902777777771</c:v>
                </c:pt>
                <c:pt idx="7">
                  <c:v>167.07247222222219</c:v>
                </c:pt>
                <c:pt idx="8">
                  <c:v>169.1823055555555</c:v>
                </c:pt>
                <c:pt idx="9">
                  <c:v>171.31683333333331</c:v>
                </c:pt>
                <c:pt idx="10">
                  <c:v>184.0224444444444</c:v>
                </c:pt>
                <c:pt idx="11">
                  <c:v>186.49658333333329</c:v>
                </c:pt>
                <c:pt idx="12">
                  <c:v>188.56652777777771</c:v>
                </c:pt>
                <c:pt idx="13">
                  <c:v>190.7581944444444</c:v>
                </c:pt>
                <c:pt idx="14">
                  <c:v>192.92736111111111</c:v>
                </c:pt>
                <c:pt idx="15">
                  <c:v>203.20838888888881</c:v>
                </c:pt>
                <c:pt idx="16">
                  <c:v>205.6271666666666</c:v>
                </c:pt>
                <c:pt idx="17">
                  <c:v>207.53880555555548</c:v>
                </c:pt>
                <c:pt idx="18">
                  <c:v>221.55441666666661</c:v>
                </c:pt>
                <c:pt idx="19">
                  <c:v>223.58694444444438</c:v>
                </c:pt>
                <c:pt idx="20">
                  <c:v>226.8301666666666</c:v>
                </c:pt>
                <c:pt idx="21">
                  <c:v>228.72513888888881</c:v>
                </c:pt>
              </c:numCache>
            </c:numRef>
          </c:xVal>
          <c:yVal>
            <c:numRef>
              <c:f>'c in chapodo'!$X$9:$X$30</c:f>
              <c:numCache>
                <c:formatCode>0.00</c:formatCode>
                <c:ptCount val="22"/>
                <c:pt idx="0">
                  <c:v>11.85</c:v>
                </c:pt>
                <c:pt idx="1">
                  <c:v>12.23</c:v>
                </c:pt>
                <c:pt idx="2">
                  <c:v>12.58</c:v>
                </c:pt>
                <c:pt idx="3">
                  <c:v>13.02</c:v>
                </c:pt>
                <c:pt idx="4">
                  <c:v>13.45</c:v>
                </c:pt>
                <c:pt idx="5">
                  <c:v>14.919999999999991</c:v>
                </c:pt>
                <c:pt idx="6">
                  <c:v>15.34</c:v>
                </c:pt>
                <c:pt idx="7">
                  <c:v>15.879999999999999</c:v>
                </c:pt>
                <c:pt idx="8">
                  <c:v>16.559999999999999</c:v>
                </c:pt>
                <c:pt idx="9">
                  <c:v>17.27</c:v>
                </c:pt>
                <c:pt idx="10">
                  <c:v>19.70999999999999</c:v>
                </c:pt>
                <c:pt idx="11">
                  <c:v>20.5</c:v>
                </c:pt>
                <c:pt idx="12">
                  <c:v>21.29</c:v>
                </c:pt>
                <c:pt idx="13">
                  <c:v>22.33</c:v>
                </c:pt>
                <c:pt idx="14">
                  <c:v>23.33</c:v>
                </c:pt>
                <c:pt idx="15">
                  <c:v>27.44</c:v>
                </c:pt>
                <c:pt idx="16">
                  <c:v>28.71</c:v>
                </c:pt>
                <c:pt idx="17">
                  <c:v>30.1</c:v>
                </c:pt>
                <c:pt idx="18">
                  <c:v>39.35</c:v>
                </c:pt>
                <c:pt idx="19">
                  <c:v>40.619999999999905</c:v>
                </c:pt>
                <c:pt idx="20">
                  <c:v>43.199999999999903</c:v>
                </c:pt>
                <c:pt idx="21">
                  <c:v>44.73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53-4B4E-9416-3B29AAEF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58968"/>
        <c:axId val="678359624"/>
      </c:scatterChart>
      <c:valAx>
        <c:axId val="67835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cum after chapodo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9624"/>
        <c:crosses val="autoZero"/>
        <c:crossBetween val="midCat"/>
      </c:valAx>
      <c:valAx>
        <c:axId val="67835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39206825463869"/>
          <c:y val="0.14814814814814814"/>
          <c:w val="0.49279244964026259"/>
          <c:h val="0.11523834374504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325210</xdr:colOff>
      <xdr:row>13</xdr:row>
      <xdr:rowOff>137432</xdr:rowOff>
    </xdr:from>
    <xdr:to>
      <xdr:col>41</xdr:col>
      <xdr:colOff>394606</xdr:colOff>
      <xdr:row>47</xdr:row>
      <xdr:rowOff>178646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C25A3-9009-41B2-A4FF-DB73B2BC7C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323850</xdr:colOff>
      <xdr:row>2</xdr:row>
      <xdr:rowOff>90486</xdr:rowOff>
    </xdr:from>
    <xdr:to>
      <xdr:col>37</xdr:col>
      <xdr:colOff>419100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78A3A-8103-45E7-AD75-4536742D5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590549</xdr:colOff>
      <xdr:row>3</xdr:row>
      <xdr:rowOff>180975</xdr:rowOff>
    </xdr:from>
    <xdr:to>
      <xdr:col>44</xdr:col>
      <xdr:colOff>219075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A0D1F-4565-463C-BBFD-E450B146D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323850</xdr:colOff>
      <xdr:row>3</xdr:row>
      <xdr:rowOff>90486</xdr:rowOff>
    </xdr:from>
    <xdr:to>
      <xdr:col>41</xdr:col>
      <xdr:colOff>419100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35058-CC83-4EE0-A90F-0857DA964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36287</xdr:colOff>
      <xdr:row>16</xdr:row>
      <xdr:rowOff>123973</xdr:rowOff>
    </xdr:from>
    <xdr:to>
      <xdr:col>37</xdr:col>
      <xdr:colOff>397634</xdr:colOff>
      <xdr:row>47</xdr:row>
      <xdr:rowOff>7558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C04C6-E294-43FE-A44B-C52DC5385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323850</xdr:colOff>
      <xdr:row>3</xdr:row>
      <xdr:rowOff>90486</xdr:rowOff>
    </xdr:from>
    <xdr:to>
      <xdr:col>42</xdr:col>
      <xdr:colOff>419100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8FD11-458F-4418-94E1-75DFA3DD7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612322</xdr:colOff>
      <xdr:row>18</xdr:row>
      <xdr:rowOff>122466</xdr:rowOff>
    </xdr:from>
    <xdr:to>
      <xdr:col>27</xdr:col>
      <xdr:colOff>326572</xdr:colOff>
      <xdr:row>46</xdr:row>
      <xdr:rowOff>27216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68AC3-B47E-410B-91E6-A4434B31D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423864</xdr:colOff>
      <xdr:row>4</xdr:row>
      <xdr:rowOff>33336</xdr:rowOff>
    </xdr:from>
    <xdr:to>
      <xdr:col>43</xdr:col>
      <xdr:colOff>380998</xdr:colOff>
      <xdr:row>30</xdr:row>
      <xdr:rowOff>59532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369C4-6E26-452A-821B-DD668B44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48</xdr:row>
      <xdr:rowOff>23813</xdr:rowOff>
    </xdr:from>
    <xdr:to>
      <xdr:col>25</xdr:col>
      <xdr:colOff>223836</xdr:colOff>
      <xdr:row>73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DD1A8-CD40-4E39-A002-ABE4119DD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E43D-FEB7-424B-A6F8-4280C15F03AE}">
  <dimension ref="A1:Y35"/>
  <sheetViews>
    <sheetView zoomScale="70" zoomScaleNormal="70" workbookViewId="0">
      <selection activeCell="Y9" sqref="Y9:Y23"/>
    </sheetView>
  </sheetViews>
  <sheetFormatPr defaultRowHeight="15" x14ac:dyDescent="0.25"/>
  <cols>
    <col min="1" max="1" width="12.5703125" customWidth="1"/>
  </cols>
  <sheetData>
    <row r="1" spans="1:25" ht="15.75" x14ac:dyDescent="0.25">
      <c r="B1" s="58" t="s">
        <v>0</v>
      </c>
      <c r="C1" s="59"/>
      <c r="D1" s="58" t="s">
        <v>1</v>
      </c>
      <c r="E1" s="58"/>
      <c r="F1" s="10"/>
      <c r="G1" s="60" t="s">
        <v>2</v>
      </c>
      <c r="H1" s="61"/>
      <c r="I1" s="8"/>
      <c r="J1" s="58" t="s">
        <v>3</v>
      </c>
      <c r="K1" s="58"/>
      <c r="L1" s="62" t="s">
        <v>9</v>
      </c>
      <c r="M1" s="62"/>
      <c r="N1" s="19"/>
      <c r="O1" s="57" t="s">
        <v>10</v>
      </c>
      <c r="P1" s="57"/>
      <c r="Q1" s="16" t="s">
        <v>11</v>
      </c>
      <c r="U1" s="26" t="s">
        <v>22</v>
      </c>
    </row>
    <row r="2" spans="1:25" ht="15.75" x14ac:dyDescent="0.25">
      <c r="A2" s="5" t="s">
        <v>7</v>
      </c>
      <c r="B2" s="1" t="s">
        <v>8</v>
      </c>
      <c r="C2" s="2" t="s">
        <v>6</v>
      </c>
      <c r="D2" s="1" t="s">
        <v>5</v>
      </c>
      <c r="E2" s="3" t="s">
        <v>6</v>
      </c>
      <c r="F2" s="3"/>
      <c r="G2" s="4" t="s">
        <v>5</v>
      </c>
      <c r="H2" s="2" t="s">
        <v>6</v>
      </c>
      <c r="I2" s="9"/>
      <c r="J2" s="1" t="s">
        <v>5</v>
      </c>
      <c r="K2" s="3" t="s">
        <v>6</v>
      </c>
      <c r="L2" s="1" t="s">
        <v>5</v>
      </c>
      <c r="M2" s="3" t="s">
        <v>6</v>
      </c>
      <c r="N2" s="3"/>
      <c r="O2" s="1" t="s">
        <v>5</v>
      </c>
      <c r="P2" s="3" t="s">
        <v>6</v>
      </c>
      <c r="Q2" s="1" t="s">
        <v>5</v>
      </c>
      <c r="R2" s="3" t="s">
        <v>12</v>
      </c>
      <c r="S2" s="1" t="s">
        <v>8</v>
      </c>
      <c r="U2" t="s">
        <v>27</v>
      </c>
      <c r="V2" t="s">
        <v>28</v>
      </c>
    </row>
    <row r="3" spans="1:25" x14ac:dyDescent="0.25">
      <c r="A3" s="6">
        <v>43795</v>
      </c>
      <c r="B3" s="12">
        <f t="shared" ref="B3:B8" si="0">B4-24</f>
        <v>-144</v>
      </c>
      <c r="C3" s="14">
        <v>1</v>
      </c>
      <c r="Q3" s="20">
        <f>AVERAGE(B3,D3,G3,J3,L3,O3)</f>
        <v>-144</v>
      </c>
      <c r="R3" s="15">
        <f>AVERAGE(M3,K3,H3,E3,C3)</f>
        <v>1</v>
      </c>
      <c r="S3" s="11">
        <v>0</v>
      </c>
      <c r="U3">
        <f>V3-10</f>
        <v>-8.9761480915752152</v>
      </c>
      <c r="V3" s="28">
        <f>10.253*($W$3^(0.016*Q3))</f>
        <v>1.023851908424785</v>
      </c>
      <c r="W3">
        <v>2.71828</v>
      </c>
    </row>
    <row r="4" spans="1:25" x14ac:dyDescent="0.25">
      <c r="A4" s="7">
        <v>43796</v>
      </c>
      <c r="B4" s="12">
        <f t="shared" si="0"/>
        <v>-120</v>
      </c>
      <c r="C4" s="14"/>
      <c r="Q4" s="20">
        <f t="shared" ref="Q4:Q30" si="1">AVERAGE(B4,D4,G4,J4,L4,O4)</f>
        <v>-120</v>
      </c>
      <c r="R4" s="15"/>
      <c r="S4" s="12">
        <v>24</v>
      </c>
      <c r="T4" s="27"/>
      <c r="U4" s="27">
        <f t="shared" ref="U4:U29" si="2">V4-10</f>
        <v>-8.4968368759537931</v>
      </c>
      <c r="V4" s="29">
        <f t="shared" ref="V4:V29" si="3">10.253*($W$3^(0.016*Q4))</f>
        <v>1.5031631240462076</v>
      </c>
      <c r="W4" s="27"/>
    </row>
    <row r="5" spans="1:25" x14ac:dyDescent="0.25">
      <c r="A5" s="7">
        <v>43797</v>
      </c>
      <c r="B5" s="12">
        <f t="shared" si="0"/>
        <v>-96</v>
      </c>
      <c r="C5" s="14"/>
      <c r="Q5" s="20">
        <f t="shared" si="1"/>
        <v>-96</v>
      </c>
      <c r="R5" s="15"/>
      <c r="S5" s="12">
        <v>48</v>
      </c>
      <c r="T5" s="27"/>
      <c r="U5" s="27">
        <f t="shared" si="2"/>
        <v>-7.7931384813565128</v>
      </c>
      <c r="V5" s="29">
        <f t="shared" si="3"/>
        <v>2.2068615186434877</v>
      </c>
      <c r="W5" s="27"/>
    </row>
    <row r="6" spans="1:25" x14ac:dyDescent="0.25">
      <c r="A6" s="7">
        <v>43798</v>
      </c>
      <c r="B6" s="12">
        <f t="shared" si="0"/>
        <v>-72</v>
      </c>
      <c r="C6" s="14"/>
      <c r="Q6" s="20">
        <f t="shared" si="1"/>
        <v>-72</v>
      </c>
      <c r="R6" s="15"/>
      <c r="S6" s="12">
        <v>72</v>
      </c>
      <c r="T6" s="27"/>
      <c r="U6" s="27">
        <f t="shared" si="2"/>
        <v>-6.7600071578660366</v>
      </c>
      <c r="V6" s="29">
        <f t="shared" si="3"/>
        <v>3.2399928421339634</v>
      </c>
      <c r="W6" s="27"/>
    </row>
    <row r="7" spans="1:25" x14ac:dyDescent="0.25">
      <c r="A7" s="7">
        <v>43799</v>
      </c>
      <c r="B7" s="12">
        <f t="shared" si="0"/>
        <v>-48</v>
      </c>
      <c r="C7" s="14"/>
      <c r="Q7" s="20">
        <f t="shared" si="1"/>
        <v>-48</v>
      </c>
      <c r="R7" s="15"/>
      <c r="S7" s="12">
        <v>96</v>
      </c>
      <c r="T7" s="27"/>
      <c r="U7" s="27">
        <f t="shared" si="2"/>
        <v>-5.2432205064085977</v>
      </c>
      <c r="V7" s="29">
        <f t="shared" si="3"/>
        <v>4.7567794935914023</v>
      </c>
      <c r="W7" s="27"/>
    </row>
    <row r="8" spans="1:25" x14ac:dyDescent="0.25">
      <c r="A8" s="7">
        <v>43800</v>
      </c>
      <c r="B8" s="12">
        <f t="shared" si="0"/>
        <v>-24</v>
      </c>
      <c r="C8" s="14"/>
      <c r="Q8" s="20">
        <f t="shared" si="1"/>
        <v>-24</v>
      </c>
      <c r="R8" s="15"/>
      <c r="S8" s="12">
        <v>120</v>
      </c>
      <c r="T8" s="27"/>
      <c r="U8" s="27">
        <f t="shared" si="2"/>
        <v>-3.0163576732629958</v>
      </c>
      <c r="V8" s="29">
        <f t="shared" si="3"/>
        <v>6.9836423267370042</v>
      </c>
      <c r="W8" s="27"/>
    </row>
    <row r="9" spans="1:25" x14ac:dyDescent="0.25">
      <c r="B9" s="12">
        <v>0</v>
      </c>
      <c r="C9" s="15">
        <v>11.66</v>
      </c>
      <c r="D9" s="13">
        <v>0</v>
      </c>
      <c r="E9" s="14">
        <v>10.74</v>
      </c>
      <c r="G9" s="13">
        <v>0</v>
      </c>
      <c r="H9" s="14">
        <v>10.7</v>
      </c>
      <c r="J9" s="13">
        <v>0</v>
      </c>
      <c r="K9" s="14">
        <v>10.01</v>
      </c>
      <c r="L9" s="13">
        <v>0</v>
      </c>
      <c r="M9" s="14">
        <v>11.59</v>
      </c>
      <c r="N9" s="14"/>
      <c r="O9">
        <v>0</v>
      </c>
      <c r="P9">
        <v>9.85</v>
      </c>
      <c r="Q9" s="20">
        <f t="shared" si="1"/>
        <v>0</v>
      </c>
      <c r="R9" s="15">
        <f>AVERAGE(C9,E9,H9,K9,P9)</f>
        <v>10.591999999999999</v>
      </c>
      <c r="S9" s="12">
        <v>144</v>
      </c>
      <c r="U9">
        <f t="shared" si="2"/>
        <v>0.25300000000000011</v>
      </c>
      <c r="V9" s="28">
        <f t="shared" si="3"/>
        <v>10.253</v>
      </c>
      <c r="Y9">
        <v>144</v>
      </c>
    </row>
    <row r="10" spans="1:25" x14ac:dyDescent="0.25">
      <c r="B10" s="13">
        <v>3</v>
      </c>
      <c r="C10" s="15">
        <v>12.15</v>
      </c>
      <c r="D10" s="13">
        <v>2</v>
      </c>
      <c r="E10" s="14">
        <v>11.149999999999999</v>
      </c>
      <c r="G10" s="13">
        <v>2</v>
      </c>
      <c r="H10" s="14">
        <v>11.27</v>
      </c>
      <c r="J10" s="13">
        <v>5</v>
      </c>
      <c r="K10" s="14">
        <v>12.07</v>
      </c>
      <c r="L10" s="13">
        <v>2</v>
      </c>
      <c r="M10" s="14">
        <v>11.809999999999999</v>
      </c>
      <c r="N10" s="14"/>
      <c r="O10">
        <v>2.4396944444444402</v>
      </c>
      <c r="P10">
        <v>10.23</v>
      </c>
      <c r="Q10" s="20">
        <f t="shared" si="1"/>
        <v>2.7399490740740737</v>
      </c>
      <c r="R10" s="15">
        <f t="shared" ref="R10:R29" si="4">AVERAGE(C10,E10,H10,K10,P10)</f>
        <v>11.373999999999999</v>
      </c>
      <c r="S10" s="13">
        <v>147</v>
      </c>
      <c r="U10">
        <f t="shared" si="2"/>
        <v>0.71248090456470514</v>
      </c>
      <c r="V10" s="28">
        <f t="shared" si="3"/>
        <v>10.712480904564705</v>
      </c>
      <c r="Y10" s="20">
        <f>144+J10</f>
        <v>149</v>
      </c>
    </row>
    <row r="11" spans="1:25" x14ac:dyDescent="0.25">
      <c r="B11" s="13">
        <v>6</v>
      </c>
      <c r="C11" s="15">
        <v>12.64</v>
      </c>
      <c r="D11" s="13">
        <v>4</v>
      </c>
      <c r="E11" s="14">
        <v>11.81</v>
      </c>
      <c r="G11" s="13">
        <v>4</v>
      </c>
      <c r="H11" s="14">
        <v>11.47</v>
      </c>
      <c r="J11" s="13">
        <v>7</v>
      </c>
      <c r="K11" s="14">
        <v>12.455555555555556</v>
      </c>
      <c r="L11" s="13">
        <v>4</v>
      </c>
      <c r="M11" s="14">
        <v>12.15</v>
      </c>
      <c r="N11" s="14"/>
      <c r="O11">
        <v>4.7563611111111097</v>
      </c>
      <c r="P11">
        <v>10.58</v>
      </c>
      <c r="Q11" s="20">
        <f t="shared" si="1"/>
        <v>4.9593935185185183</v>
      </c>
      <c r="R11" s="15">
        <f t="shared" si="4"/>
        <v>11.79111111111111</v>
      </c>
      <c r="S11" s="13">
        <v>150</v>
      </c>
      <c r="U11">
        <f t="shared" si="2"/>
        <v>1.0997278345642645</v>
      </c>
      <c r="V11" s="28">
        <f t="shared" si="3"/>
        <v>11.099727834564264</v>
      </c>
      <c r="Y11" s="20">
        <f t="shared" ref="Y11:Y23" si="5">144+J11</f>
        <v>151</v>
      </c>
    </row>
    <row r="12" spans="1:25" x14ac:dyDescent="0.25">
      <c r="B12" s="12">
        <v>21</v>
      </c>
      <c r="C12" s="15">
        <v>14.41</v>
      </c>
      <c r="D12" s="13">
        <v>6</v>
      </c>
      <c r="E12" s="14">
        <v>11.92</v>
      </c>
      <c r="G12" s="13">
        <v>6</v>
      </c>
      <c r="H12" s="14">
        <v>11.92</v>
      </c>
      <c r="J12" s="13">
        <v>9</v>
      </c>
      <c r="K12" s="14">
        <v>12.74</v>
      </c>
      <c r="L12" s="13">
        <v>6</v>
      </c>
      <c r="M12" s="14">
        <v>12.47</v>
      </c>
      <c r="N12" s="14"/>
      <c r="O12">
        <v>7.2656666666666601</v>
      </c>
      <c r="P12">
        <v>11.02</v>
      </c>
      <c r="Q12" s="20">
        <f t="shared" si="1"/>
        <v>9.2109444444444435</v>
      </c>
      <c r="R12" s="15">
        <f t="shared" si="4"/>
        <v>12.402000000000001</v>
      </c>
      <c r="S12" s="13">
        <v>165</v>
      </c>
      <c r="U12">
        <f t="shared" si="2"/>
        <v>1.8810578866380823</v>
      </c>
      <c r="V12" s="28">
        <f t="shared" si="3"/>
        <v>11.881057886638082</v>
      </c>
      <c r="Y12" s="20">
        <f t="shared" si="5"/>
        <v>153</v>
      </c>
    </row>
    <row r="13" spans="1:25" x14ac:dyDescent="0.25">
      <c r="B13" s="13">
        <v>23</v>
      </c>
      <c r="C13" s="15">
        <v>14.65</v>
      </c>
      <c r="D13" s="13">
        <v>7</v>
      </c>
      <c r="E13" s="14">
        <v>12.309999999999999</v>
      </c>
      <c r="G13" s="13">
        <v>7</v>
      </c>
      <c r="H13" s="14">
        <v>12.05</v>
      </c>
      <c r="J13" s="12">
        <v>23</v>
      </c>
      <c r="K13" s="14">
        <v>14.57</v>
      </c>
      <c r="L13" s="13">
        <v>8</v>
      </c>
      <c r="M13" s="14">
        <v>13.07</v>
      </c>
      <c r="N13" s="14"/>
      <c r="O13">
        <v>9.2354999999999894</v>
      </c>
      <c r="P13">
        <v>11.45</v>
      </c>
      <c r="Q13" s="20">
        <f t="shared" si="1"/>
        <v>12.872583333333331</v>
      </c>
      <c r="R13" s="15">
        <f t="shared" si="4"/>
        <v>13.006</v>
      </c>
      <c r="S13" s="13">
        <v>167</v>
      </c>
      <c r="U13">
        <f t="shared" si="2"/>
        <v>2.5979177262719464</v>
      </c>
      <c r="V13" s="28">
        <f t="shared" si="3"/>
        <v>12.597917726271946</v>
      </c>
      <c r="Y13" s="20">
        <f t="shared" si="5"/>
        <v>167</v>
      </c>
    </row>
    <row r="14" spans="1:25" x14ac:dyDescent="0.25">
      <c r="B14" s="13">
        <v>25</v>
      </c>
      <c r="C14" s="15">
        <v>15.06</v>
      </c>
      <c r="D14" s="12">
        <v>21</v>
      </c>
      <c r="E14" s="14">
        <v>14.209999999999999</v>
      </c>
      <c r="G14" s="12">
        <v>21</v>
      </c>
      <c r="H14" s="14">
        <v>14.2</v>
      </c>
      <c r="J14" s="13">
        <v>25</v>
      </c>
      <c r="K14" s="14">
        <v>14.899999999999999</v>
      </c>
      <c r="L14" s="13">
        <v>10</v>
      </c>
      <c r="M14" s="14">
        <v>13.53</v>
      </c>
      <c r="N14" s="14"/>
      <c r="O14">
        <v>18.3671388888888</v>
      </c>
      <c r="P14">
        <v>12.919999999999991</v>
      </c>
      <c r="Q14" s="20">
        <f t="shared" si="1"/>
        <v>20.061189814814799</v>
      </c>
      <c r="R14" s="15">
        <f t="shared" si="4"/>
        <v>14.257999999999999</v>
      </c>
      <c r="S14" s="13">
        <v>169</v>
      </c>
      <c r="U14">
        <f t="shared" si="2"/>
        <v>4.1335183857799063</v>
      </c>
      <c r="V14" s="28">
        <f t="shared" si="3"/>
        <v>14.133518385779906</v>
      </c>
      <c r="Y14" s="20">
        <f t="shared" si="5"/>
        <v>169</v>
      </c>
    </row>
    <row r="15" spans="1:25" x14ac:dyDescent="0.25">
      <c r="B15" s="13">
        <v>27</v>
      </c>
      <c r="C15" s="15">
        <v>15.238</v>
      </c>
      <c r="D15" s="13">
        <v>24</v>
      </c>
      <c r="E15" s="14">
        <v>14.86</v>
      </c>
      <c r="G15" s="13">
        <v>24</v>
      </c>
      <c r="H15" s="14">
        <v>14.68</v>
      </c>
      <c r="J15" s="13">
        <v>27</v>
      </c>
      <c r="K15" s="14">
        <v>15.28</v>
      </c>
      <c r="L15" s="12">
        <v>24</v>
      </c>
      <c r="M15" s="14">
        <v>15.99</v>
      </c>
      <c r="N15" s="14"/>
      <c r="O15">
        <v>20.749027777777702</v>
      </c>
      <c r="P15">
        <v>13.34</v>
      </c>
      <c r="Q15" s="20">
        <f t="shared" si="1"/>
        <v>24.458171296296285</v>
      </c>
      <c r="R15" s="15">
        <f t="shared" si="4"/>
        <v>14.679599999999999</v>
      </c>
      <c r="S15" s="13">
        <v>171</v>
      </c>
      <c r="U15">
        <f t="shared" si="2"/>
        <v>5.1636455539056758</v>
      </c>
      <c r="V15" s="28">
        <f t="shared" si="3"/>
        <v>15.163645553905676</v>
      </c>
      <c r="Y15" s="20">
        <f t="shared" si="5"/>
        <v>171</v>
      </c>
    </row>
    <row r="16" spans="1:25" x14ac:dyDescent="0.25">
      <c r="B16" s="13">
        <v>29</v>
      </c>
      <c r="C16" s="15">
        <v>16.100000000000001</v>
      </c>
      <c r="D16" s="13">
        <v>26</v>
      </c>
      <c r="E16" s="14">
        <v>15.35</v>
      </c>
      <c r="G16" s="13">
        <v>26</v>
      </c>
      <c r="H16" s="14">
        <v>15.34</v>
      </c>
      <c r="J16" s="13">
        <v>29</v>
      </c>
      <c r="K16" s="14">
        <v>15.940000000000001</v>
      </c>
      <c r="L16" s="13">
        <v>26</v>
      </c>
      <c r="M16" s="14">
        <v>16.39</v>
      </c>
      <c r="N16" s="14"/>
      <c r="O16">
        <v>23.072472222222199</v>
      </c>
      <c r="P16">
        <v>13.879999999999999</v>
      </c>
      <c r="Q16" s="20">
        <f t="shared" si="1"/>
        <v>26.512078703703697</v>
      </c>
      <c r="R16" s="15">
        <f t="shared" si="4"/>
        <v>15.321999999999999</v>
      </c>
      <c r="S16" s="13">
        <v>173</v>
      </c>
      <c r="U16">
        <f t="shared" si="2"/>
        <v>5.6702391768671685</v>
      </c>
      <c r="V16" s="28">
        <f t="shared" si="3"/>
        <v>15.670239176867168</v>
      </c>
      <c r="Y16" s="20">
        <f t="shared" si="5"/>
        <v>173</v>
      </c>
    </row>
    <row r="17" spans="2:25" x14ac:dyDescent="0.25">
      <c r="B17" s="13">
        <v>31</v>
      </c>
      <c r="C17" s="15">
        <v>16.54</v>
      </c>
      <c r="D17" s="13">
        <v>28</v>
      </c>
      <c r="E17" s="14">
        <v>15.99</v>
      </c>
      <c r="G17" s="13">
        <v>28</v>
      </c>
      <c r="H17" s="14">
        <v>16.05</v>
      </c>
      <c r="J17" s="13">
        <v>31</v>
      </c>
      <c r="K17" s="14">
        <v>16.420000000000002</v>
      </c>
      <c r="O17">
        <v>25.182305555555502</v>
      </c>
      <c r="P17">
        <v>14.559999999999999</v>
      </c>
      <c r="Q17" s="20">
        <f t="shared" si="1"/>
        <v>28.6364611111111</v>
      </c>
      <c r="R17" s="15">
        <f t="shared" si="4"/>
        <v>15.912000000000001</v>
      </c>
      <c r="S17" s="13">
        <v>175</v>
      </c>
      <c r="U17">
        <f t="shared" si="2"/>
        <v>6.2120276658239035</v>
      </c>
      <c r="V17" s="28">
        <f t="shared" si="3"/>
        <v>16.212027665823904</v>
      </c>
      <c r="Y17" s="20">
        <f t="shared" si="5"/>
        <v>175</v>
      </c>
    </row>
    <row r="18" spans="2:25" x14ac:dyDescent="0.25">
      <c r="B18" s="12">
        <v>45</v>
      </c>
      <c r="C18" s="15">
        <v>19.344000000000001</v>
      </c>
      <c r="D18" s="13">
        <v>30</v>
      </c>
      <c r="E18" s="14">
        <v>16.649999999999999</v>
      </c>
      <c r="G18" s="13">
        <v>30</v>
      </c>
      <c r="H18" s="14">
        <v>16.54</v>
      </c>
      <c r="J18" s="13">
        <v>33</v>
      </c>
      <c r="K18" s="14">
        <v>17.490000000000002</v>
      </c>
      <c r="O18">
        <v>27.3168333333333</v>
      </c>
      <c r="P18">
        <v>15.27</v>
      </c>
      <c r="Q18" s="20">
        <f t="shared" si="1"/>
        <v>33.06336666666666</v>
      </c>
      <c r="R18" s="15">
        <f t="shared" si="4"/>
        <v>17.058799999999998</v>
      </c>
      <c r="S18" s="13">
        <v>189</v>
      </c>
      <c r="U18">
        <f t="shared" si="2"/>
        <v>7.4019776274493267</v>
      </c>
      <c r="V18" s="28">
        <f t="shared" si="3"/>
        <v>17.401977627449327</v>
      </c>
      <c r="Y18" s="20">
        <f t="shared" si="5"/>
        <v>177</v>
      </c>
    </row>
    <row r="19" spans="2:25" x14ac:dyDescent="0.25">
      <c r="B19" s="13">
        <v>47</v>
      </c>
      <c r="C19" s="15">
        <v>19.864999999999998</v>
      </c>
      <c r="D19" s="13">
        <v>31</v>
      </c>
      <c r="E19" s="14">
        <v>17.12</v>
      </c>
      <c r="G19" s="13">
        <v>31</v>
      </c>
      <c r="H19" s="14">
        <v>16.809999999999999</v>
      </c>
      <c r="J19" s="12">
        <v>47</v>
      </c>
      <c r="K19" s="14">
        <v>20.84</v>
      </c>
      <c r="O19">
        <v>40.022444444444403</v>
      </c>
      <c r="P19">
        <v>17.70999999999999</v>
      </c>
      <c r="Q19" s="20">
        <f t="shared" si="1"/>
        <v>39.204488888888882</v>
      </c>
      <c r="R19" s="15">
        <f t="shared" si="4"/>
        <v>18.469000000000001</v>
      </c>
      <c r="S19" s="13">
        <v>191</v>
      </c>
      <c r="U19">
        <f t="shared" si="2"/>
        <v>9.1986842103426696</v>
      </c>
      <c r="V19" s="28">
        <f t="shared" si="3"/>
        <v>19.19868421034267</v>
      </c>
      <c r="Y19" s="20">
        <f t="shared" si="5"/>
        <v>191</v>
      </c>
    </row>
    <row r="20" spans="2:25" x14ac:dyDescent="0.25">
      <c r="B20" s="13">
        <v>49</v>
      </c>
      <c r="C20" s="15">
        <v>20.95</v>
      </c>
      <c r="D20" s="12">
        <v>45</v>
      </c>
      <c r="E20" s="14">
        <v>20.59</v>
      </c>
      <c r="G20" s="12">
        <v>45</v>
      </c>
      <c r="H20" s="14">
        <v>20.25</v>
      </c>
      <c r="J20" s="13">
        <v>49</v>
      </c>
      <c r="K20" s="14">
        <v>21.46</v>
      </c>
      <c r="M20" s="15">
        <f>AVERAGE(K9,M9,H9,E9,C9)</f>
        <v>10.940000000000001</v>
      </c>
      <c r="O20">
        <v>42.496583333333298</v>
      </c>
      <c r="P20">
        <v>18.5</v>
      </c>
      <c r="Q20" s="20">
        <f t="shared" si="1"/>
        <v>46.09931666666666</v>
      </c>
      <c r="R20" s="15">
        <f t="shared" si="4"/>
        <v>20.350000000000001</v>
      </c>
      <c r="S20" s="13">
        <v>193</v>
      </c>
      <c r="U20">
        <f t="shared" si="2"/>
        <v>11.437868541386585</v>
      </c>
      <c r="V20" s="28">
        <f t="shared" si="3"/>
        <v>21.437868541386585</v>
      </c>
      <c r="Y20" s="20">
        <f t="shared" si="5"/>
        <v>193</v>
      </c>
    </row>
    <row r="21" spans="2:25" x14ac:dyDescent="0.25">
      <c r="B21" s="13">
        <v>51</v>
      </c>
      <c r="C21" s="15">
        <v>21.845999999999997</v>
      </c>
      <c r="D21" s="13">
        <v>48</v>
      </c>
      <c r="E21" s="14">
        <v>21.7</v>
      </c>
      <c r="G21" s="13">
        <v>47</v>
      </c>
      <c r="H21" s="14">
        <v>20.99</v>
      </c>
      <c r="J21" s="13">
        <v>51</v>
      </c>
      <c r="K21" s="14">
        <v>22.56</v>
      </c>
      <c r="M21" s="15">
        <f>M20-9</f>
        <v>1.9400000000000013</v>
      </c>
      <c r="O21">
        <v>44.566527777777701</v>
      </c>
      <c r="P21">
        <v>19.29</v>
      </c>
      <c r="Q21" s="20">
        <f t="shared" si="1"/>
        <v>48.313305555555544</v>
      </c>
      <c r="R21" s="15">
        <f t="shared" si="4"/>
        <v>21.277200000000001</v>
      </c>
      <c r="S21" s="13">
        <v>195</v>
      </c>
      <c r="U21">
        <f t="shared" si="2"/>
        <v>12.21089012137201</v>
      </c>
      <c r="V21" s="28">
        <f t="shared" si="3"/>
        <v>22.21089012137201</v>
      </c>
      <c r="Y21" s="20">
        <f t="shared" si="5"/>
        <v>195</v>
      </c>
    </row>
    <row r="22" spans="2:25" x14ac:dyDescent="0.25">
      <c r="B22" s="13">
        <v>53</v>
      </c>
      <c r="C22" s="15">
        <v>22.979999999999997</v>
      </c>
      <c r="D22" s="13">
        <v>50</v>
      </c>
      <c r="E22" s="14">
        <v>22.14</v>
      </c>
      <c r="G22" s="13">
        <v>49</v>
      </c>
      <c r="H22" s="14">
        <v>21.75</v>
      </c>
      <c r="J22" s="13">
        <v>53</v>
      </c>
      <c r="K22" s="14">
        <v>24.229999999999997</v>
      </c>
      <c r="O22">
        <v>46.758194444444399</v>
      </c>
      <c r="P22">
        <v>20.329999999999998</v>
      </c>
      <c r="Q22" s="20">
        <f t="shared" si="1"/>
        <v>50.351638888888878</v>
      </c>
      <c r="R22" s="15">
        <f t="shared" si="4"/>
        <v>22.285999999999998</v>
      </c>
      <c r="S22" s="13">
        <v>197</v>
      </c>
      <c r="U22">
        <f t="shared" si="2"/>
        <v>12.947202324491574</v>
      </c>
      <c r="V22" s="28">
        <f t="shared" si="3"/>
        <v>22.947202324491574</v>
      </c>
      <c r="Y22" s="20">
        <f t="shared" si="5"/>
        <v>197</v>
      </c>
    </row>
    <row r="23" spans="2:25" ht="15.75" thickBot="1" x14ac:dyDescent="0.3">
      <c r="B23" s="13">
        <v>55</v>
      </c>
      <c r="C23" s="15">
        <v>23.919999999999998</v>
      </c>
      <c r="D23" s="13">
        <v>52</v>
      </c>
      <c r="E23" s="14">
        <v>23.96</v>
      </c>
      <c r="G23" s="13">
        <v>51</v>
      </c>
      <c r="H23" s="14">
        <v>22.57</v>
      </c>
      <c r="J23" s="18">
        <v>55</v>
      </c>
      <c r="K23" s="14">
        <v>25.75</v>
      </c>
      <c r="O23">
        <v>48.927361111111097</v>
      </c>
      <c r="P23">
        <v>21.33</v>
      </c>
      <c r="Q23" s="20">
        <f t="shared" si="1"/>
        <v>52.385472222222219</v>
      </c>
      <c r="R23" s="15">
        <f t="shared" si="4"/>
        <v>23.505999999999997</v>
      </c>
      <c r="S23" s="13">
        <v>199</v>
      </c>
      <c r="U23">
        <f t="shared" si="2"/>
        <v>13.70621707186983</v>
      </c>
      <c r="V23" s="28">
        <f t="shared" si="3"/>
        <v>23.70621707186983</v>
      </c>
      <c r="Y23" s="20">
        <f t="shared" si="5"/>
        <v>199</v>
      </c>
    </row>
    <row r="24" spans="2:25" x14ac:dyDescent="0.25">
      <c r="B24" s="12">
        <v>69</v>
      </c>
      <c r="C24" s="15">
        <v>28.57</v>
      </c>
      <c r="D24" s="13">
        <v>54</v>
      </c>
      <c r="E24" s="14">
        <v>24.970000000000002</v>
      </c>
      <c r="G24" s="13">
        <v>53</v>
      </c>
      <c r="H24" s="14">
        <v>23.48</v>
      </c>
      <c r="O24">
        <v>59.208388888888798</v>
      </c>
      <c r="P24">
        <v>25.44</v>
      </c>
      <c r="Q24" s="20">
        <f t="shared" si="1"/>
        <v>58.802097222222201</v>
      </c>
      <c r="R24" s="15">
        <f t="shared" si="4"/>
        <v>25.615000000000002</v>
      </c>
      <c r="S24" s="13">
        <v>213</v>
      </c>
      <c r="U24">
        <f t="shared" si="2"/>
        <v>16.269360719232498</v>
      </c>
      <c r="V24" s="28">
        <f t="shared" si="3"/>
        <v>26.269360719232498</v>
      </c>
      <c r="Y24" s="20"/>
    </row>
    <row r="25" spans="2:25" x14ac:dyDescent="0.25">
      <c r="B25" s="13">
        <v>71</v>
      </c>
      <c r="C25" s="15">
        <v>29.155555555555555</v>
      </c>
      <c r="D25" s="13">
        <v>55</v>
      </c>
      <c r="E25" s="14">
        <v>25.220000000000002</v>
      </c>
      <c r="G25" s="13">
        <v>55</v>
      </c>
      <c r="H25" s="14">
        <v>24.29</v>
      </c>
      <c r="O25">
        <v>61.627166666666596</v>
      </c>
      <c r="P25">
        <v>26.71</v>
      </c>
      <c r="Q25" s="20">
        <f t="shared" si="1"/>
        <v>60.656791666666649</v>
      </c>
      <c r="R25" s="15">
        <f t="shared" si="4"/>
        <v>26.343888888888891</v>
      </c>
      <c r="S25" s="13">
        <v>215</v>
      </c>
      <c r="U25">
        <f t="shared" si="2"/>
        <v>17.060588204111138</v>
      </c>
      <c r="V25" s="28">
        <f t="shared" si="3"/>
        <v>27.060588204111138</v>
      </c>
      <c r="Y25" s="20"/>
    </row>
    <row r="26" spans="2:25" ht="15.75" thickBot="1" x14ac:dyDescent="0.3">
      <c r="B26" s="13">
        <v>73</v>
      </c>
      <c r="C26" s="15">
        <v>30.422222222222224</v>
      </c>
      <c r="D26" s="18">
        <v>69</v>
      </c>
      <c r="E26" s="14">
        <v>31.48</v>
      </c>
      <c r="G26" s="18">
        <v>69</v>
      </c>
      <c r="H26" s="14">
        <v>30.759999999999998</v>
      </c>
      <c r="O26">
        <v>63.538805555555498</v>
      </c>
      <c r="P26">
        <v>28.1</v>
      </c>
      <c r="Q26" s="20">
        <f t="shared" si="1"/>
        <v>68.634701388888871</v>
      </c>
      <c r="R26" s="15">
        <f t="shared" si="4"/>
        <v>30.190555555555555</v>
      </c>
      <c r="S26" s="13">
        <v>217</v>
      </c>
      <c r="U26">
        <f t="shared" si="2"/>
        <v>20.744921595051014</v>
      </c>
      <c r="V26" s="28">
        <f t="shared" si="3"/>
        <v>30.744921595051014</v>
      </c>
      <c r="Y26" s="20"/>
    </row>
    <row r="27" spans="2:25" x14ac:dyDescent="0.25">
      <c r="B27" s="13">
        <v>75</v>
      </c>
      <c r="C27" s="15">
        <v>31.744444444444444</v>
      </c>
      <c r="O27">
        <v>77.554416666666597</v>
      </c>
      <c r="P27">
        <v>37.35</v>
      </c>
      <c r="Q27" s="20">
        <f t="shared" si="1"/>
        <v>76.277208333333306</v>
      </c>
      <c r="R27" s="15">
        <f t="shared" si="4"/>
        <v>34.547222222222224</v>
      </c>
      <c r="S27" s="13">
        <v>219</v>
      </c>
      <c r="U27">
        <f t="shared" si="2"/>
        <v>24.743929221666811</v>
      </c>
      <c r="V27" s="28">
        <f t="shared" si="3"/>
        <v>34.743929221666811</v>
      </c>
      <c r="Y27" s="20"/>
    </row>
    <row r="28" spans="2:25" x14ac:dyDescent="0.25">
      <c r="B28" s="13">
        <v>77</v>
      </c>
      <c r="C28" s="15">
        <v>34.020000000000003</v>
      </c>
      <c r="O28">
        <v>79.586944444444399</v>
      </c>
      <c r="P28">
        <v>38.619999999999905</v>
      </c>
      <c r="Q28" s="20">
        <f t="shared" si="1"/>
        <v>78.293472222222192</v>
      </c>
      <c r="R28" s="15">
        <f t="shared" si="4"/>
        <v>36.319999999999951</v>
      </c>
      <c r="S28" s="13">
        <v>221</v>
      </c>
      <c r="U28">
        <f t="shared" si="2"/>
        <v>25.883050698373026</v>
      </c>
      <c r="V28" s="28">
        <f t="shared" si="3"/>
        <v>35.883050698373026</v>
      </c>
      <c r="Y28" s="20"/>
    </row>
    <row r="29" spans="2:25" x14ac:dyDescent="0.25">
      <c r="B29" s="13">
        <v>79</v>
      </c>
      <c r="C29" s="15">
        <v>35.44</v>
      </c>
      <c r="O29">
        <v>82.830166666666599</v>
      </c>
      <c r="P29">
        <v>41.199999999999903</v>
      </c>
      <c r="Q29" s="20">
        <f t="shared" si="1"/>
        <v>80.9150833333333</v>
      </c>
      <c r="R29" s="15">
        <f t="shared" si="4"/>
        <v>38.319999999999951</v>
      </c>
      <c r="S29" s="13">
        <v>223</v>
      </c>
      <c r="U29">
        <f t="shared" si="2"/>
        <v>27.420205336501816</v>
      </c>
      <c r="V29" s="28">
        <f t="shared" si="3"/>
        <v>37.420205336501816</v>
      </c>
      <c r="Y29" s="20"/>
    </row>
    <row r="30" spans="2:25" ht="15.75" thickBot="1" x14ac:dyDescent="0.3">
      <c r="B30" s="17">
        <v>81</v>
      </c>
      <c r="C30" s="14"/>
      <c r="O30">
        <v>84.725138888888793</v>
      </c>
      <c r="P30">
        <v>42.73</v>
      </c>
      <c r="Q30" s="20">
        <f t="shared" si="1"/>
        <v>82.862569444444404</v>
      </c>
      <c r="R30">
        <v>42.73</v>
      </c>
      <c r="S30" s="13">
        <v>224</v>
      </c>
      <c r="U30">
        <f>V30-10</f>
        <v>28.604566207107588</v>
      </c>
      <c r="V30" s="28">
        <f>10.253*($W$3^(0.016*Q30))</f>
        <v>38.604566207107588</v>
      </c>
      <c r="Y30" s="20"/>
    </row>
    <row r="31" spans="2:25" x14ac:dyDescent="0.25">
      <c r="Q31">
        <v>84.725138888888793</v>
      </c>
      <c r="T31" t="s">
        <v>29</v>
      </c>
      <c r="U31">
        <f>V31-10</f>
        <v>29.772338419113971</v>
      </c>
      <c r="V31" s="28">
        <f>10.253*($W$3^(0.016*Q31))</f>
        <v>39.772338419113971</v>
      </c>
      <c r="Y31" s="20"/>
    </row>
    <row r="34" spans="1:1" x14ac:dyDescent="0.25">
      <c r="A34" s="27" t="s">
        <v>23</v>
      </c>
    </row>
    <row r="35" spans="1:1" x14ac:dyDescent="0.25">
      <c r="A35" s="27" t="s">
        <v>24</v>
      </c>
    </row>
  </sheetData>
  <mergeCells count="6">
    <mergeCell ref="O1:P1"/>
    <mergeCell ref="B1:C1"/>
    <mergeCell ref="D1:E1"/>
    <mergeCell ref="G1:H1"/>
    <mergeCell ref="J1:K1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6095-5F14-4418-8558-EDD2F0DADF0B}">
  <dimension ref="A1:AB27"/>
  <sheetViews>
    <sheetView workbookViewId="0">
      <selection activeCell="F3" sqref="F3"/>
    </sheetView>
  </sheetViews>
  <sheetFormatPr defaultRowHeight="15" x14ac:dyDescent="0.25"/>
  <cols>
    <col min="1" max="1" width="12.85546875" customWidth="1"/>
    <col min="2" max="2" width="12.140625" customWidth="1"/>
    <col min="8" max="9" width="13.5703125" customWidth="1"/>
  </cols>
  <sheetData>
    <row r="1" spans="1:28" x14ac:dyDescent="0.25">
      <c r="A1" t="s">
        <v>14</v>
      </c>
      <c r="B1" t="s">
        <v>15</v>
      </c>
      <c r="C1" t="s">
        <v>16</v>
      </c>
      <c r="D1" t="s">
        <v>21</v>
      </c>
      <c r="F1" t="s">
        <v>13</v>
      </c>
      <c r="G1" t="s">
        <v>21</v>
      </c>
      <c r="H1" t="s">
        <v>17</v>
      </c>
      <c r="I1" t="s">
        <v>21</v>
      </c>
      <c r="J1" t="s">
        <v>18</v>
      </c>
      <c r="K1" t="s">
        <v>21</v>
      </c>
      <c r="L1" t="s">
        <v>19</v>
      </c>
      <c r="M1" t="s">
        <v>21</v>
      </c>
      <c r="N1" t="s">
        <v>9</v>
      </c>
      <c r="O1" t="s">
        <v>21</v>
      </c>
      <c r="P1" t="s">
        <v>20</v>
      </c>
      <c r="Q1" t="s">
        <v>21</v>
      </c>
      <c r="R1" t="s">
        <v>11</v>
      </c>
      <c r="S1" s="27">
        <v>11</v>
      </c>
      <c r="T1" s="30" t="s">
        <v>30</v>
      </c>
      <c r="U1" s="30" t="s">
        <v>31</v>
      </c>
      <c r="V1" t="s">
        <v>13</v>
      </c>
      <c r="W1" t="s">
        <v>17</v>
      </c>
      <c r="X1" t="s">
        <v>18</v>
      </c>
      <c r="Y1" t="s">
        <v>19</v>
      </c>
      <c r="Z1" t="s">
        <v>9</v>
      </c>
      <c r="AA1" t="s">
        <v>20</v>
      </c>
      <c r="AB1" t="s">
        <v>4</v>
      </c>
    </row>
    <row r="2" spans="1:28" x14ac:dyDescent="0.25">
      <c r="A2" s="6">
        <v>43795</v>
      </c>
      <c r="B2">
        <v>20.024999999999999</v>
      </c>
      <c r="C2">
        <f>B2-7.1</f>
        <v>12.924999999999999</v>
      </c>
      <c r="D2">
        <f t="shared" ref="D2:D7" si="0">D3-C2</f>
        <v>-76.999999999999901</v>
      </c>
      <c r="E2">
        <v>0</v>
      </c>
      <c r="F2">
        <v>1</v>
      </c>
      <c r="H2" s="22"/>
      <c r="I2" s="22"/>
      <c r="Q2" s="21">
        <f t="shared" ref="Q2:Q7" si="1">AVERAGE(O2,M2,K2,I2,G2,D2)</f>
        <v>-76.999999999999901</v>
      </c>
      <c r="R2" s="15">
        <f>AVERAGE(F2:P2)</f>
        <v>1</v>
      </c>
      <c r="T2">
        <f>10.389*(2.7183^(0.0299*Q2))</f>
        <v>1.0391802315245364</v>
      </c>
      <c r="U2">
        <f>T2-10</f>
        <v>-8.9608197684754636</v>
      </c>
    </row>
    <row r="3" spans="1:28" x14ac:dyDescent="0.25">
      <c r="A3" s="7">
        <v>43796</v>
      </c>
      <c r="B3">
        <v>20.495833333333302</v>
      </c>
      <c r="C3">
        <f t="shared" ref="C3:C27" si="2">B3-7.1</f>
        <v>13.395833333333302</v>
      </c>
      <c r="D3">
        <f t="shared" si="0"/>
        <v>-64.074999999999903</v>
      </c>
      <c r="E3">
        <f>E2+C3</f>
        <v>13.395833333333302</v>
      </c>
      <c r="H3" s="22"/>
      <c r="I3" s="22"/>
      <c r="Q3" s="21">
        <f t="shared" si="1"/>
        <v>-64.074999999999903</v>
      </c>
      <c r="R3" s="15"/>
      <c r="T3">
        <f t="shared" ref="T3:T12" si="3">10.389*(2.7183^(0.0299*Q3))</f>
        <v>1.5294256103509616</v>
      </c>
      <c r="U3">
        <f t="shared" ref="U3:U12" si="4">T3-10</f>
        <v>-8.4705743896490375</v>
      </c>
    </row>
    <row r="4" spans="1:28" x14ac:dyDescent="0.25">
      <c r="A4" s="7">
        <v>43797</v>
      </c>
      <c r="B4">
        <v>20.03125</v>
      </c>
      <c r="C4">
        <f t="shared" si="2"/>
        <v>12.93125</v>
      </c>
      <c r="D4">
        <f t="shared" si="0"/>
        <v>-50.679166666666603</v>
      </c>
      <c r="E4">
        <f t="shared" ref="E4:E11" si="5">E3+C4</f>
        <v>26.327083333333302</v>
      </c>
      <c r="H4" s="22"/>
      <c r="I4" s="22"/>
      <c r="Q4" s="21">
        <f t="shared" si="1"/>
        <v>-50.679166666666603</v>
      </c>
      <c r="R4" s="15"/>
      <c r="T4">
        <f t="shared" si="3"/>
        <v>2.2828629636360209</v>
      </c>
      <c r="U4">
        <f t="shared" si="4"/>
        <v>-7.7171370363639795</v>
      </c>
    </row>
    <row r="5" spans="1:28" x14ac:dyDescent="0.25">
      <c r="A5" s="7">
        <v>43798</v>
      </c>
      <c r="B5">
        <v>19.445833333333301</v>
      </c>
      <c r="C5">
        <f t="shared" si="2"/>
        <v>12.345833333333301</v>
      </c>
      <c r="D5">
        <f t="shared" si="0"/>
        <v>-37.747916666666605</v>
      </c>
      <c r="E5">
        <f t="shared" si="5"/>
        <v>38.672916666666602</v>
      </c>
      <c r="H5" s="12"/>
      <c r="I5" s="25"/>
      <c r="J5" s="15"/>
      <c r="K5" s="15"/>
      <c r="L5" s="15"/>
      <c r="M5" s="15"/>
      <c r="Q5" s="21">
        <f t="shared" si="1"/>
        <v>-37.747916666666605</v>
      </c>
      <c r="R5" s="15"/>
      <c r="T5">
        <f t="shared" si="3"/>
        <v>3.3604580891607263</v>
      </c>
      <c r="U5">
        <f t="shared" si="4"/>
        <v>-6.6395419108392737</v>
      </c>
    </row>
    <row r="6" spans="1:28" x14ac:dyDescent="0.25">
      <c r="A6" s="7">
        <v>43799</v>
      </c>
      <c r="B6">
        <v>19.631250000000001</v>
      </c>
      <c r="C6">
        <f t="shared" si="2"/>
        <v>12.531250000000002</v>
      </c>
      <c r="D6">
        <f t="shared" si="0"/>
        <v>-25.402083333333302</v>
      </c>
      <c r="E6">
        <f t="shared" si="5"/>
        <v>51.204166666666602</v>
      </c>
      <c r="H6" s="13"/>
      <c r="I6" s="25"/>
      <c r="J6" s="15"/>
      <c r="K6" s="15"/>
      <c r="Q6" s="21">
        <f t="shared" si="1"/>
        <v>-25.402083333333302</v>
      </c>
      <c r="R6" s="15"/>
      <c r="T6">
        <f t="shared" si="3"/>
        <v>4.8608833715098383</v>
      </c>
      <c r="U6">
        <f t="shared" si="4"/>
        <v>-5.1391166284901617</v>
      </c>
    </row>
    <row r="7" spans="1:28" x14ac:dyDescent="0.25">
      <c r="A7" s="7">
        <v>43800</v>
      </c>
      <c r="B7">
        <v>19.970833333333299</v>
      </c>
      <c r="C7">
        <f t="shared" si="2"/>
        <v>12.8708333333333</v>
      </c>
      <c r="D7">
        <f t="shared" si="0"/>
        <v>-12.8708333333333</v>
      </c>
      <c r="E7">
        <f t="shared" si="5"/>
        <v>64.074999999999903</v>
      </c>
      <c r="H7" s="13"/>
      <c r="I7" s="25"/>
      <c r="J7" s="15"/>
      <c r="K7" s="15"/>
      <c r="Q7" s="21">
        <f t="shared" si="1"/>
        <v>-12.8708333333333</v>
      </c>
      <c r="R7" s="15"/>
      <c r="T7">
        <f t="shared" si="3"/>
        <v>7.0703293629490798</v>
      </c>
      <c r="U7">
        <f t="shared" si="4"/>
        <v>-2.9296706370509202</v>
      </c>
    </row>
    <row r="8" spans="1:28" x14ac:dyDescent="0.25">
      <c r="A8" s="7">
        <v>43801</v>
      </c>
      <c r="B8">
        <v>19.691666666666599</v>
      </c>
      <c r="C8">
        <f t="shared" si="2"/>
        <v>12.591666666666599</v>
      </c>
      <c r="D8">
        <v>0</v>
      </c>
      <c r="E8">
        <f t="shared" si="5"/>
        <v>76.666666666666501</v>
      </c>
      <c r="F8" s="21">
        <f>V8+$S$1</f>
        <v>14.15</v>
      </c>
      <c r="G8">
        <v>0</v>
      </c>
      <c r="H8" s="21">
        <f>W12+$S$1</f>
        <v>13.586</v>
      </c>
      <c r="I8" s="20">
        <v>0</v>
      </c>
      <c r="J8" s="21">
        <f>X15+$S$1</f>
        <v>13.481999999999999</v>
      </c>
      <c r="K8">
        <v>0</v>
      </c>
      <c r="L8" s="21">
        <f>Y18+$S$1</f>
        <v>13.818888888888889</v>
      </c>
      <c r="M8">
        <v>0</v>
      </c>
      <c r="N8" s="21">
        <f>Z21+$S$1</f>
        <v>14.436666666666666</v>
      </c>
      <c r="O8">
        <v>0</v>
      </c>
      <c r="P8" s="21">
        <f>AA23+$S$1</f>
        <v>12.625999999999999</v>
      </c>
      <c r="Q8" s="21">
        <f>AVERAGE(O8,M8,K8,I8,G8,D8)</f>
        <v>0</v>
      </c>
      <c r="R8" s="15">
        <f t="shared" ref="R8:R11" si="6">AVERAGE(P8,N8,L8,J8,H8,F8)</f>
        <v>13.683259259259259</v>
      </c>
      <c r="T8">
        <f t="shared" si="3"/>
        <v>10.388999999999999</v>
      </c>
      <c r="U8">
        <f t="shared" si="4"/>
        <v>0.38899999999999935</v>
      </c>
      <c r="V8" s="15">
        <v>3.15</v>
      </c>
      <c r="AB8" s="15"/>
    </row>
    <row r="9" spans="1:28" x14ac:dyDescent="0.25">
      <c r="A9" s="7">
        <v>43802</v>
      </c>
      <c r="B9">
        <v>19.95</v>
      </c>
      <c r="C9">
        <f t="shared" si="2"/>
        <v>12.85</v>
      </c>
      <c r="D9">
        <f>D8+C9</f>
        <v>12.85</v>
      </c>
      <c r="E9">
        <f t="shared" si="5"/>
        <v>89.516666666666495</v>
      </c>
      <c r="F9" s="21">
        <f>V9+$S$1</f>
        <v>17.332999999999998</v>
      </c>
      <c r="G9">
        <v>13.679166666666601</v>
      </c>
      <c r="H9" s="21">
        <f>W13+$S$1</f>
        <v>17.696666666666669</v>
      </c>
      <c r="I9" s="20">
        <v>13.3708333333333</v>
      </c>
      <c r="J9" s="21">
        <f>X16+$S$1</f>
        <v>17.603333333333335</v>
      </c>
      <c r="K9">
        <v>13.572916666666602</v>
      </c>
      <c r="L9" s="21">
        <f>Y19+$S$1</f>
        <v>17.766666666666666</v>
      </c>
      <c r="M9">
        <v>13.168750000000001</v>
      </c>
      <c r="N9" s="21">
        <f>Z22+$S$1</f>
        <v>18.189999999999998</v>
      </c>
      <c r="O9">
        <v>10.979166666666602</v>
      </c>
      <c r="P9" s="21">
        <f>AA24+$S$1</f>
        <v>15.994</v>
      </c>
      <c r="Q9" s="21">
        <f>AVERAGE(O9,M9,K9,I9,G9,D9)</f>
        <v>12.936805555555516</v>
      </c>
      <c r="R9" s="15">
        <f t="shared" si="6"/>
        <v>17.430611111111112</v>
      </c>
      <c r="T9">
        <f t="shared" si="3"/>
        <v>15.295529956328501</v>
      </c>
      <c r="U9">
        <f t="shared" si="4"/>
        <v>5.295529956328501</v>
      </c>
      <c r="V9" s="15">
        <v>6.3329999999999993</v>
      </c>
      <c r="AB9" s="15"/>
    </row>
    <row r="10" spans="1:28" x14ac:dyDescent="0.25">
      <c r="A10" s="7">
        <v>43803</v>
      </c>
      <c r="B10">
        <v>20.543749999999999</v>
      </c>
      <c r="C10">
        <f t="shared" si="2"/>
        <v>13.44375</v>
      </c>
      <c r="D10">
        <f t="shared" ref="D10:D27" si="7">D9+C10</f>
        <v>26.293749999999999</v>
      </c>
      <c r="E10">
        <f t="shared" si="5"/>
        <v>102.96041666666649</v>
      </c>
      <c r="F10" s="21">
        <f>V10+$S$1</f>
        <v>23.484166666666667</v>
      </c>
      <c r="G10">
        <v>27.887499999999903</v>
      </c>
      <c r="H10" s="21">
        <f>W14+$S$1</f>
        <v>26.294285714285714</v>
      </c>
      <c r="I10" s="20">
        <v>26.931249999999899</v>
      </c>
      <c r="J10" s="21">
        <f>X17+$S$1</f>
        <v>25.441428571428567</v>
      </c>
      <c r="K10">
        <v>26.770833333333204</v>
      </c>
      <c r="L10" s="21">
        <f>Y20+$S$1</f>
        <v>24.968</v>
      </c>
      <c r="M10" s="21"/>
      <c r="N10" s="21"/>
      <c r="O10">
        <v>22.245833333333202</v>
      </c>
      <c r="P10" s="21">
        <f>AA25+$S$1</f>
        <v>21.432000000000002</v>
      </c>
      <c r="Q10" s="21">
        <f>AVERAGE(O10,M10,K10,I10,G10,D10)</f>
        <v>26.025833333333242</v>
      </c>
      <c r="R10" s="15">
        <f t="shared" si="6"/>
        <v>24.323976190476188</v>
      </c>
      <c r="T10">
        <f t="shared" si="3"/>
        <v>22.622051774160653</v>
      </c>
      <c r="U10">
        <f t="shared" si="4"/>
        <v>12.622051774160653</v>
      </c>
      <c r="V10" s="15">
        <v>12.484166666666665</v>
      </c>
      <c r="AB10" s="15"/>
    </row>
    <row r="11" spans="1:28" ht="15.75" thickBot="1" x14ac:dyDescent="0.3">
      <c r="A11" s="7">
        <v>43804</v>
      </c>
      <c r="B11">
        <v>20.675000000000001</v>
      </c>
      <c r="C11">
        <f t="shared" si="2"/>
        <v>13.575000000000001</v>
      </c>
      <c r="D11">
        <f t="shared" si="7"/>
        <v>39.868749999999999</v>
      </c>
      <c r="E11">
        <f t="shared" si="5"/>
        <v>116.53541666666649</v>
      </c>
      <c r="F11" s="21">
        <f>V11+$S$1</f>
        <v>33.558703703703699</v>
      </c>
      <c r="G11" s="21"/>
      <c r="H11" s="21"/>
      <c r="I11" s="21"/>
      <c r="J11" s="21"/>
      <c r="K11" s="21"/>
      <c r="L11" s="21"/>
      <c r="M11" s="21"/>
      <c r="N11" s="21"/>
      <c r="O11">
        <v>33.908333333333204</v>
      </c>
      <c r="P11" s="21">
        <f>AA26+$S$1</f>
        <v>28.75</v>
      </c>
      <c r="Q11" s="21">
        <f>AVERAGE(O11,M11,K11,I11,G11,D11)</f>
        <v>36.888541666666598</v>
      </c>
      <c r="R11" s="15">
        <f t="shared" si="6"/>
        <v>31.15435185185185</v>
      </c>
      <c r="T11">
        <f t="shared" si="3"/>
        <v>31.303262431848378</v>
      </c>
      <c r="U11">
        <f t="shared" si="4"/>
        <v>21.303262431848378</v>
      </c>
      <c r="V11" s="23">
        <v>22.558703703703703</v>
      </c>
      <c r="AB11" s="15"/>
    </row>
    <row r="12" spans="1:28" x14ac:dyDescent="0.25">
      <c r="A12" s="22">
        <v>43805</v>
      </c>
      <c r="B12">
        <v>19.8666666666666</v>
      </c>
      <c r="C12">
        <f t="shared" si="2"/>
        <v>12.7666666666666</v>
      </c>
      <c r="D12">
        <v>0</v>
      </c>
      <c r="F12" s="21"/>
      <c r="G12" s="21"/>
      <c r="I12" s="21"/>
      <c r="J12" s="21"/>
      <c r="K12" s="21"/>
      <c r="L12" s="21"/>
      <c r="M12" s="21"/>
      <c r="N12" s="21"/>
      <c r="O12">
        <v>45.189583333333204</v>
      </c>
      <c r="P12" s="21">
        <f>AA27+$S$1</f>
        <v>41.974999999999895</v>
      </c>
      <c r="Q12" s="21">
        <f>AVERAGE(O12,M12,K12,I12,G12)</f>
        <v>45.189583333333204</v>
      </c>
      <c r="R12" s="15">
        <f>AVERAGE(P12,N12,L12,J12,H12,F12)</f>
        <v>41.974999999999895</v>
      </c>
      <c r="T12">
        <f t="shared" si="3"/>
        <v>40.122012674567678</v>
      </c>
      <c r="U12">
        <f t="shared" si="4"/>
        <v>30.122012674567678</v>
      </c>
      <c r="W12" s="15">
        <v>2.5859999999999999</v>
      </c>
      <c r="AB12" s="15"/>
    </row>
    <row r="13" spans="1:28" x14ac:dyDescent="0.25">
      <c r="A13" s="22">
        <v>43806</v>
      </c>
      <c r="B13">
        <v>20.779166666666601</v>
      </c>
      <c r="C13">
        <f t="shared" si="2"/>
        <v>13.679166666666601</v>
      </c>
      <c r="D13">
        <f t="shared" si="7"/>
        <v>13.679166666666601</v>
      </c>
      <c r="F13" s="21"/>
      <c r="H13" s="21">
        <f>W12+9</f>
        <v>11.586</v>
      </c>
      <c r="I13" s="21"/>
      <c r="J13" s="21"/>
      <c r="K13" s="21"/>
      <c r="L13" s="21"/>
      <c r="M13" s="21"/>
      <c r="N13" s="21"/>
      <c r="O13" s="21"/>
      <c r="P13" s="21"/>
      <c r="Q13" s="21"/>
      <c r="R13" s="15"/>
      <c r="W13" s="15">
        <v>6.6966666666666681</v>
      </c>
      <c r="AB13" s="15"/>
    </row>
    <row r="14" spans="1:28" ht="15.75" thickBot="1" x14ac:dyDescent="0.3">
      <c r="A14" s="22">
        <v>43807</v>
      </c>
      <c r="B14">
        <v>21.308333333333302</v>
      </c>
      <c r="C14">
        <f t="shared" si="2"/>
        <v>14.208333333333302</v>
      </c>
      <c r="D14">
        <f t="shared" si="7"/>
        <v>27.887499999999903</v>
      </c>
      <c r="F14" s="21"/>
      <c r="G14" s="21"/>
      <c r="H14" s="21">
        <f>W13+9</f>
        <v>15.696666666666669</v>
      </c>
      <c r="I14" s="21"/>
      <c r="J14" s="21"/>
      <c r="K14" s="21"/>
      <c r="L14" s="21"/>
      <c r="M14" s="21"/>
      <c r="N14" s="21"/>
      <c r="O14" s="21"/>
      <c r="P14" s="21"/>
      <c r="Q14" s="21"/>
      <c r="R14" s="15"/>
      <c r="W14" s="23">
        <v>15.294285714285715</v>
      </c>
      <c r="AB14" s="15"/>
    </row>
    <row r="15" spans="1:28" x14ac:dyDescent="0.25">
      <c r="A15" s="22">
        <v>43808</v>
      </c>
      <c r="B15">
        <v>20.6979166666666</v>
      </c>
      <c r="C15">
        <f t="shared" si="2"/>
        <v>13.597916666666601</v>
      </c>
      <c r="D15">
        <v>0</v>
      </c>
      <c r="F15" s="21"/>
      <c r="G15" s="21"/>
      <c r="H15" s="21">
        <f>W14+9</f>
        <v>24.294285714285714</v>
      </c>
      <c r="I15" s="21"/>
      <c r="J15" s="21">
        <f>X15+9</f>
        <v>11.481999999999999</v>
      </c>
      <c r="K15" s="21"/>
      <c r="L15" s="21"/>
      <c r="M15" s="21"/>
      <c r="N15" s="21"/>
      <c r="O15" s="21"/>
      <c r="P15" s="21"/>
      <c r="Q15" s="21"/>
      <c r="R15" s="15"/>
      <c r="X15" s="15">
        <v>2.4820000000000002</v>
      </c>
      <c r="AB15" s="15"/>
    </row>
    <row r="16" spans="1:28" x14ac:dyDescent="0.25">
      <c r="A16" s="22">
        <v>43809</v>
      </c>
      <c r="B16">
        <v>20.470833333333299</v>
      </c>
      <c r="C16">
        <f t="shared" si="2"/>
        <v>13.3708333333333</v>
      </c>
      <c r="D16">
        <f t="shared" si="7"/>
        <v>13.3708333333333</v>
      </c>
      <c r="F16" s="21"/>
      <c r="G16" s="21"/>
      <c r="H16" s="21"/>
      <c r="I16" s="21"/>
      <c r="J16" s="21">
        <f>X16+9</f>
        <v>15.603333333333335</v>
      </c>
      <c r="K16" s="21"/>
      <c r="L16" s="21"/>
      <c r="M16" s="21"/>
      <c r="N16" s="21"/>
      <c r="O16" s="21"/>
      <c r="P16" s="21"/>
      <c r="Q16" s="21"/>
      <c r="R16" s="15"/>
      <c r="X16" s="15">
        <v>6.6033333333333344</v>
      </c>
      <c r="AB16" s="15"/>
    </row>
    <row r="17" spans="1:28" ht="15.75" thickBot="1" x14ac:dyDescent="0.3">
      <c r="A17" s="22">
        <v>43810</v>
      </c>
      <c r="B17">
        <v>20.660416666666599</v>
      </c>
      <c r="C17">
        <f t="shared" si="2"/>
        <v>13.560416666666599</v>
      </c>
      <c r="D17">
        <f t="shared" si="7"/>
        <v>26.931249999999899</v>
      </c>
      <c r="F17" s="21"/>
      <c r="G17" s="21"/>
      <c r="H17" s="21"/>
      <c r="I17" s="21"/>
      <c r="J17" s="21">
        <f>X17+9</f>
        <v>23.441428571428567</v>
      </c>
      <c r="K17" s="21"/>
      <c r="L17" s="21"/>
      <c r="M17" s="21"/>
      <c r="N17" s="21"/>
      <c r="O17" s="21"/>
      <c r="P17" s="21"/>
      <c r="Q17" s="21"/>
      <c r="R17" s="15"/>
      <c r="X17" s="23">
        <v>14.441428571428569</v>
      </c>
      <c r="AB17" s="15"/>
    </row>
    <row r="18" spans="1:28" x14ac:dyDescent="0.25">
      <c r="A18" s="22">
        <v>43811</v>
      </c>
      <c r="B18">
        <v>20.402325581395299</v>
      </c>
      <c r="C18">
        <f t="shared" si="2"/>
        <v>13.3023255813953</v>
      </c>
      <c r="D18">
        <v>0</v>
      </c>
      <c r="F18" s="21"/>
      <c r="G18" s="21"/>
      <c r="H18" s="21"/>
      <c r="I18" s="21"/>
      <c r="J18" s="21"/>
      <c r="K18" s="21"/>
      <c r="L18" s="21">
        <f>Y18+9</f>
        <v>11.818888888888889</v>
      </c>
      <c r="M18" s="21"/>
      <c r="N18" s="21"/>
      <c r="O18" s="21"/>
      <c r="P18" s="21"/>
      <c r="Q18" s="21"/>
      <c r="R18" s="15"/>
      <c r="Y18" s="15">
        <v>2.818888888888889</v>
      </c>
      <c r="AB18" s="15"/>
    </row>
    <row r="19" spans="1:28" x14ac:dyDescent="0.25">
      <c r="A19" s="22">
        <v>43812</v>
      </c>
      <c r="B19">
        <v>20.672916666666602</v>
      </c>
      <c r="C19">
        <f t="shared" si="2"/>
        <v>13.572916666666602</v>
      </c>
      <c r="D19">
        <f t="shared" si="7"/>
        <v>13.572916666666602</v>
      </c>
      <c r="F19" s="21"/>
      <c r="G19" s="21"/>
      <c r="H19" s="21"/>
      <c r="I19" s="21"/>
      <c r="J19" s="21"/>
      <c r="K19" s="21"/>
      <c r="L19" s="21">
        <f>Y19+9</f>
        <v>15.766666666666666</v>
      </c>
      <c r="M19" s="21"/>
      <c r="N19" s="21"/>
      <c r="O19" s="21"/>
      <c r="P19" s="21"/>
      <c r="Q19" s="21"/>
      <c r="R19" s="15"/>
      <c r="Y19" s="15">
        <v>6.7666666666666666</v>
      </c>
      <c r="AB19" s="15"/>
    </row>
    <row r="20" spans="1:28" ht="15.75" thickBot="1" x14ac:dyDescent="0.3">
      <c r="A20" s="22">
        <v>43813</v>
      </c>
      <c r="B20">
        <v>20.297916666666602</v>
      </c>
      <c r="C20">
        <f t="shared" si="2"/>
        <v>13.197916666666602</v>
      </c>
      <c r="D20">
        <f t="shared" si="7"/>
        <v>26.770833333333204</v>
      </c>
      <c r="F20" s="21"/>
      <c r="G20" s="21"/>
      <c r="H20" s="21"/>
      <c r="I20" s="21"/>
      <c r="J20" s="21"/>
      <c r="K20" s="21"/>
      <c r="L20" s="21">
        <f>Y20+9</f>
        <v>22.968</v>
      </c>
      <c r="M20" s="21"/>
      <c r="N20" s="21"/>
      <c r="O20" s="21"/>
      <c r="P20" s="21"/>
      <c r="Q20" s="21"/>
      <c r="R20" s="15"/>
      <c r="Y20" s="23">
        <v>13.968</v>
      </c>
      <c r="AB20" s="15"/>
    </row>
    <row r="21" spans="1:28" x14ac:dyDescent="0.25">
      <c r="A21" s="22">
        <v>43814</v>
      </c>
      <c r="B21">
        <v>20.316666666666599</v>
      </c>
      <c r="C21">
        <f t="shared" si="2"/>
        <v>13.216666666666599</v>
      </c>
      <c r="D21">
        <v>0</v>
      </c>
      <c r="F21" s="21"/>
      <c r="G21" s="21"/>
      <c r="H21" s="21"/>
      <c r="I21" s="21"/>
      <c r="J21" s="21"/>
      <c r="K21" s="21"/>
      <c r="L21" s="21"/>
      <c r="M21" s="21"/>
      <c r="N21" s="21">
        <f>Z21+9</f>
        <v>12.436666666666666</v>
      </c>
      <c r="O21" s="21"/>
      <c r="P21" s="21"/>
      <c r="Q21" s="21"/>
      <c r="R21" s="15"/>
      <c r="Z21" s="15">
        <v>3.4366666666666661</v>
      </c>
      <c r="AB21" s="15"/>
    </row>
    <row r="22" spans="1:28" x14ac:dyDescent="0.25">
      <c r="A22" s="22">
        <v>43815</v>
      </c>
      <c r="B22">
        <v>20.268750000000001</v>
      </c>
      <c r="C22">
        <f t="shared" si="2"/>
        <v>13.168750000000001</v>
      </c>
      <c r="D22">
        <f t="shared" si="7"/>
        <v>13.168750000000001</v>
      </c>
      <c r="F22" s="21"/>
      <c r="G22" s="21"/>
      <c r="H22" s="21"/>
      <c r="I22" s="21"/>
      <c r="J22" s="21"/>
      <c r="K22" s="21"/>
      <c r="L22" s="21"/>
      <c r="M22" s="21"/>
      <c r="N22" s="21">
        <f>Z22+9</f>
        <v>16.189999999999998</v>
      </c>
      <c r="O22" s="21"/>
      <c r="P22" s="21"/>
      <c r="Q22" s="21"/>
      <c r="R22" s="15"/>
      <c r="Z22" s="15">
        <v>7.1899999999999995</v>
      </c>
      <c r="AB22" s="15"/>
    </row>
    <row r="23" spans="1:28" ht="14.25" customHeight="1" x14ac:dyDescent="0.25">
      <c r="A23" s="24">
        <v>43776</v>
      </c>
      <c r="B23">
        <v>17.872916666666601</v>
      </c>
      <c r="C23">
        <f t="shared" si="2"/>
        <v>10.772916666666601</v>
      </c>
      <c r="D23">
        <v>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>
        <f>AA23+9</f>
        <v>10.625999999999999</v>
      </c>
      <c r="Q23" s="21"/>
      <c r="R23" s="15"/>
      <c r="AA23">
        <v>1.6259999999999999</v>
      </c>
      <c r="AB23" s="15"/>
    </row>
    <row r="24" spans="1:28" x14ac:dyDescent="0.25">
      <c r="A24" s="24">
        <v>43777</v>
      </c>
      <c r="B24">
        <v>18.079166666666602</v>
      </c>
      <c r="C24">
        <f t="shared" si="2"/>
        <v>10.979166666666602</v>
      </c>
      <c r="D24">
        <f t="shared" si="7"/>
        <v>10.979166666666602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>
        <f>AA24+9</f>
        <v>13.994</v>
      </c>
      <c r="Q24" s="21"/>
      <c r="R24" s="15"/>
      <c r="AA24">
        <v>4.9939999999999998</v>
      </c>
      <c r="AB24" s="15"/>
    </row>
    <row r="25" spans="1:28" x14ac:dyDescent="0.25">
      <c r="A25" s="24">
        <v>43778</v>
      </c>
      <c r="B25">
        <v>18.3666666666666</v>
      </c>
      <c r="C25">
        <f t="shared" si="2"/>
        <v>11.2666666666666</v>
      </c>
      <c r="D25">
        <f t="shared" si="7"/>
        <v>22.245833333333202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>
        <f>AA25+9</f>
        <v>19.432000000000002</v>
      </c>
      <c r="Q25" s="21"/>
      <c r="R25" s="15"/>
      <c r="AA25">
        <v>10.432</v>
      </c>
      <c r="AB25" s="15"/>
    </row>
    <row r="26" spans="1:28" x14ac:dyDescent="0.25">
      <c r="A26" s="24">
        <v>43779</v>
      </c>
      <c r="B26">
        <v>18.762499999999999</v>
      </c>
      <c r="C26">
        <f t="shared" si="2"/>
        <v>11.6625</v>
      </c>
      <c r="D26">
        <f t="shared" si="7"/>
        <v>33.908333333333204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>
        <f>AA26+9</f>
        <v>26.75</v>
      </c>
      <c r="Q26" s="21"/>
      <c r="R26" s="15"/>
      <c r="AA26">
        <v>17.75</v>
      </c>
      <c r="AB26" s="15"/>
    </row>
    <row r="27" spans="1:28" x14ac:dyDescent="0.25">
      <c r="A27" s="24">
        <v>43780</v>
      </c>
      <c r="B27">
        <v>18.381250000000001</v>
      </c>
      <c r="C27">
        <f t="shared" si="2"/>
        <v>11.281250000000002</v>
      </c>
      <c r="D27">
        <f t="shared" si="7"/>
        <v>45.189583333333204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>
        <f>AA27+9</f>
        <v>39.974999999999895</v>
      </c>
      <c r="Q27" s="21"/>
      <c r="R27" s="15"/>
      <c r="AA27">
        <v>30.974999999999898</v>
      </c>
      <c r="AB27" s="15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097C-145A-48D8-99F2-4F6BAB76AD40}">
  <dimension ref="A1:AF28"/>
  <sheetViews>
    <sheetView topLeftCell="P1" zoomScale="90" zoomScaleNormal="90" workbookViewId="0">
      <selection activeCell="Y2" sqref="Y2:Y15"/>
    </sheetView>
  </sheetViews>
  <sheetFormatPr defaultRowHeight="15" x14ac:dyDescent="0.25"/>
  <cols>
    <col min="1" max="1" width="12.85546875" style="15" customWidth="1"/>
    <col min="2" max="2" width="12.140625" style="15" customWidth="1"/>
    <col min="3" max="7" width="9.140625" style="15"/>
    <col min="8" max="10" width="13.5703125" style="15" customWidth="1"/>
    <col min="11" max="16384" width="9.140625" style="15"/>
  </cols>
  <sheetData>
    <row r="1" spans="1:32" x14ac:dyDescent="0.25">
      <c r="A1" s="15" t="s">
        <v>14</v>
      </c>
      <c r="B1" s="15" t="s">
        <v>15</v>
      </c>
      <c r="C1" s="15" t="s">
        <v>16</v>
      </c>
      <c r="D1" s="15" t="s">
        <v>21</v>
      </c>
      <c r="E1" s="15" t="s">
        <v>13</v>
      </c>
      <c r="G1" s="15" t="s">
        <v>21</v>
      </c>
      <c r="H1" s="15" t="s">
        <v>17</v>
      </c>
      <c r="J1" s="15" t="s">
        <v>21</v>
      </c>
      <c r="K1" s="15" t="s">
        <v>18</v>
      </c>
      <c r="M1" s="15" t="s">
        <v>21</v>
      </c>
      <c r="N1" s="15" t="s">
        <v>19</v>
      </c>
      <c r="P1" s="15" t="s">
        <v>21</v>
      </c>
      <c r="Q1" s="15" t="s">
        <v>9</v>
      </c>
      <c r="S1" s="15" t="s">
        <v>21</v>
      </c>
      <c r="T1" s="15" t="s">
        <v>20</v>
      </c>
      <c r="U1" s="15" t="s">
        <v>21</v>
      </c>
      <c r="V1" s="15" t="s">
        <v>11</v>
      </c>
      <c r="W1" s="49">
        <v>9</v>
      </c>
      <c r="X1" s="51" t="s">
        <v>30</v>
      </c>
      <c r="Y1" s="51" t="s">
        <v>31</v>
      </c>
      <c r="Z1" s="15" t="s">
        <v>13</v>
      </c>
      <c r="AA1" s="15" t="s">
        <v>17</v>
      </c>
      <c r="AB1" s="15" t="s">
        <v>18</v>
      </c>
      <c r="AC1" s="15" t="s">
        <v>19</v>
      </c>
      <c r="AD1" s="15" t="s">
        <v>9</v>
      </c>
      <c r="AE1" s="15" t="s">
        <v>20</v>
      </c>
      <c r="AF1" s="15" t="s">
        <v>4</v>
      </c>
    </row>
    <row r="2" spans="1:32" x14ac:dyDescent="0.25">
      <c r="D2" s="15">
        <v>0</v>
      </c>
      <c r="E2" s="15">
        <f>-8+W1</f>
        <v>1</v>
      </c>
      <c r="G2" s="15">
        <v>0</v>
      </c>
      <c r="J2" s="15">
        <v>0</v>
      </c>
      <c r="M2" s="15">
        <v>0</v>
      </c>
      <c r="P2" s="15">
        <v>0</v>
      </c>
      <c r="R2" s="15">
        <v>0</v>
      </c>
      <c r="U2" s="15">
        <f>AVERAGE(P2,M2,J2,G2,D2,R2)</f>
        <v>0</v>
      </c>
      <c r="V2" s="15">
        <v>1</v>
      </c>
      <c r="W2" s="49"/>
      <c r="X2" s="51">
        <v>0</v>
      </c>
      <c r="Y2" s="51">
        <v>0</v>
      </c>
    </row>
    <row r="3" spans="1:32" x14ac:dyDescent="0.25">
      <c r="A3" s="68">
        <v>43795</v>
      </c>
      <c r="B3" s="15">
        <v>20.024999999999999</v>
      </c>
      <c r="C3" s="15">
        <f>B3-7.1</f>
        <v>12.924999999999999</v>
      </c>
      <c r="D3" s="15">
        <v>12.924999999999999</v>
      </c>
      <c r="F3" s="15">
        <v>12.531250000000002</v>
      </c>
      <c r="G3" s="15">
        <v>12.531250000000002</v>
      </c>
      <c r="I3" s="15">
        <v>12.85</v>
      </c>
      <c r="J3" s="15">
        <v>12.85</v>
      </c>
      <c r="L3" s="15">
        <v>12.7666666666666</v>
      </c>
      <c r="M3" s="15">
        <v>12.7666666666666</v>
      </c>
      <c r="O3" s="15">
        <v>13.597916666666601</v>
      </c>
      <c r="P3" s="15">
        <v>13.597916666666601</v>
      </c>
      <c r="R3" s="15">
        <v>11.012499999999898</v>
      </c>
      <c r="U3" s="15">
        <f>AVERAGE(P3,M3,J3,G3,D3)</f>
        <v>12.934166666666641</v>
      </c>
      <c r="X3" s="15">
        <f>0.9992*(2.7183^(0.0265*U3))</f>
        <v>1.4077003110096615</v>
      </c>
      <c r="Y3" s="15">
        <f>X3-9</f>
        <v>-7.5922996889903382</v>
      </c>
    </row>
    <row r="4" spans="1:32" x14ac:dyDescent="0.25">
      <c r="A4" s="69">
        <v>43796</v>
      </c>
      <c r="B4" s="15">
        <v>20.495833333333302</v>
      </c>
      <c r="C4" s="15">
        <f t="shared" ref="C4:C28" si="0">B4-7.1</f>
        <v>13.395833333333302</v>
      </c>
      <c r="D4" s="15">
        <f>D3+C4</f>
        <v>26.320833333333301</v>
      </c>
      <c r="F4" s="15">
        <v>12.8708333333333</v>
      </c>
      <c r="G4" s="15">
        <f>G3+F4</f>
        <v>25.402083333333302</v>
      </c>
      <c r="I4" s="15">
        <v>13.44375</v>
      </c>
      <c r="J4" s="15">
        <f>J3+I4</f>
        <v>26.293749999999999</v>
      </c>
      <c r="L4" s="15">
        <v>13.679166666666601</v>
      </c>
      <c r="M4" s="15">
        <f>M3+L4</f>
        <v>26.445833333333201</v>
      </c>
      <c r="O4" s="15">
        <v>13.3708333333333</v>
      </c>
      <c r="P4" s="15">
        <f>P3+O4</f>
        <v>26.968749999999901</v>
      </c>
      <c r="R4" s="15">
        <v>21.849999999999898</v>
      </c>
      <c r="U4" s="15">
        <f t="shared" ref="U4:U12" si="1">AVERAGE(P4,M4,J4,G4,D4)</f>
        <v>26.286249999999939</v>
      </c>
      <c r="X4" s="15">
        <f t="shared" ref="X4:X15" si="2">0.9992*(2.7183^(0.0265*U4))</f>
        <v>2.0052925522160634</v>
      </c>
      <c r="Y4" s="15">
        <f t="shared" ref="Y4:Y15" si="3">X4-9</f>
        <v>-6.9947074477839362</v>
      </c>
    </row>
    <row r="5" spans="1:32" x14ac:dyDescent="0.25">
      <c r="A5" s="69">
        <v>43797</v>
      </c>
      <c r="B5" s="15">
        <v>20.03125</v>
      </c>
      <c r="C5" s="15">
        <f t="shared" si="0"/>
        <v>12.93125</v>
      </c>
      <c r="D5" s="15">
        <f t="shared" ref="D5:D12" si="4">D4+C5</f>
        <v>39.252083333333303</v>
      </c>
      <c r="F5" s="15">
        <v>12.591666666666599</v>
      </c>
      <c r="G5" s="15">
        <f t="shared" ref="G5:G11" si="5">G4+F5</f>
        <v>37.993749999999899</v>
      </c>
      <c r="I5" s="15">
        <v>13.575000000000001</v>
      </c>
      <c r="J5" s="15">
        <f t="shared" ref="J5:J11" si="6">J4+I5</f>
        <v>39.868749999999999</v>
      </c>
      <c r="L5" s="15">
        <v>14.208333333333302</v>
      </c>
      <c r="M5" s="15">
        <f t="shared" ref="M5:M11" si="7">M4+L5</f>
        <v>40.654166666666505</v>
      </c>
      <c r="O5" s="15">
        <v>13.560416666666599</v>
      </c>
      <c r="P5" s="15">
        <f t="shared" ref="P5:P9" si="8">P4+O5</f>
        <v>40.529166666666498</v>
      </c>
      <c r="R5" s="15">
        <v>32.954166666666595</v>
      </c>
      <c r="U5" s="15">
        <f t="shared" si="1"/>
        <v>39.659583333333238</v>
      </c>
      <c r="X5" s="15">
        <f t="shared" si="2"/>
        <v>2.8581817298750507</v>
      </c>
      <c r="Y5" s="15">
        <f t="shared" si="3"/>
        <v>-6.1418182701249489</v>
      </c>
    </row>
    <row r="6" spans="1:32" x14ac:dyDescent="0.25">
      <c r="A6" s="69">
        <v>43798</v>
      </c>
      <c r="B6" s="15">
        <v>19.445833333333301</v>
      </c>
      <c r="C6" s="15">
        <f t="shared" si="0"/>
        <v>12.345833333333301</v>
      </c>
      <c r="D6" s="15">
        <f t="shared" si="4"/>
        <v>51.597916666666606</v>
      </c>
      <c r="F6" s="15">
        <v>12.85</v>
      </c>
      <c r="G6" s="15">
        <f t="shared" si="5"/>
        <v>50.843749999999901</v>
      </c>
      <c r="H6" s="52"/>
      <c r="I6" s="15">
        <v>12.7666666666666</v>
      </c>
      <c r="J6" s="15">
        <f t="shared" si="6"/>
        <v>52.6354166666666</v>
      </c>
      <c r="L6" s="15">
        <v>13.597916666666601</v>
      </c>
      <c r="M6" s="15">
        <f t="shared" si="7"/>
        <v>54.252083333333104</v>
      </c>
      <c r="O6" s="15">
        <v>13.3023255813953</v>
      </c>
      <c r="P6" s="15">
        <f t="shared" si="8"/>
        <v>53.831492248061799</v>
      </c>
      <c r="R6" s="15">
        <v>43.470833333333296</v>
      </c>
      <c r="U6" s="15">
        <f t="shared" si="1"/>
        <v>52.632131782945599</v>
      </c>
      <c r="X6" s="15">
        <f t="shared" si="2"/>
        <v>4.0307823791824369</v>
      </c>
      <c r="Y6" s="15">
        <f t="shared" si="3"/>
        <v>-4.9692176208175631</v>
      </c>
    </row>
    <row r="7" spans="1:32" x14ac:dyDescent="0.25">
      <c r="A7" s="69">
        <v>43799</v>
      </c>
      <c r="B7" s="15">
        <v>19.631250000000001</v>
      </c>
      <c r="C7" s="53">
        <f t="shared" si="0"/>
        <v>12.531250000000002</v>
      </c>
      <c r="D7" s="15">
        <f t="shared" si="4"/>
        <v>64.129166666666606</v>
      </c>
      <c r="F7" s="15">
        <v>13.44375</v>
      </c>
      <c r="G7" s="15">
        <f t="shared" si="5"/>
        <v>64.287499999999895</v>
      </c>
      <c r="H7" s="54"/>
      <c r="I7" s="15">
        <v>13.679166666666601</v>
      </c>
      <c r="J7" s="15">
        <f t="shared" si="6"/>
        <v>66.314583333333204</v>
      </c>
      <c r="L7" s="15">
        <v>13.3708333333333</v>
      </c>
      <c r="M7" s="15">
        <f t="shared" si="7"/>
        <v>67.622916666666399</v>
      </c>
      <c r="O7" s="15">
        <v>13.572916666666602</v>
      </c>
      <c r="P7" s="15">
        <f t="shared" si="8"/>
        <v>67.404408914728407</v>
      </c>
      <c r="R7" s="15">
        <v>54.28125</v>
      </c>
      <c r="U7" s="15">
        <f t="shared" si="1"/>
        <v>65.951715116278905</v>
      </c>
      <c r="X7" s="15">
        <f t="shared" si="2"/>
        <v>5.7369735418877417</v>
      </c>
      <c r="Y7" s="15">
        <f t="shared" si="3"/>
        <v>-3.2630264581122583</v>
      </c>
    </row>
    <row r="8" spans="1:32" x14ac:dyDescent="0.25">
      <c r="A8" s="69">
        <v>43800</v>
      </c>
      <c r="B8" s="15">
        <v>19.970833333333299</v>
      </c>
      <c r="C8" s="15">
        <f t="shared" si="0"/>
        <v>12.8708333333333</v>
      </c>
      <c r="D8" s="15">
        <f t="shared" si="4"/>
        <v>76.999999999999901</v>
      </c>
      <c r="F8" s="15">
        <v>13.575000000000001</v>
      </c>
      <c r="G8" s="15">
        <f t="shared" si="5"/>
        <v>77.862499999999898</v>
      </c>
      <c r="H8" s="54"/>
      <c r="I8" s="15">
        <v>14.208333333333302</v>
      </c>
      <c r="J8" s="15">
        <f t="shared" si="6"/>
        <v>80.522916666666504</v>
      </c>
      <c r="L8" s="15">
        <v>13.560416666666599</v>
      </c>
      <c r="M8" s="15">
        <f t="shared" si="7"/>
        <v>81.183333333332996</v>
      </c>
      <c r="O8" s="15">
        <v>13.197916666666602</v>
      </c>
      <c r="P8" s="15">
        <f t="shared" si="8"/>
        <v>80.602325581395007</v>
      </c>
      <c r="R8" s="15">
        <v>64.897916666666006</v>
      </c>
      <c r="U8" s="15">
        <f t="shared" si="1"/>
        <v>79.434215116278864</v>
      </c>
      <c r="X8" s="15">
        <f t="shared" si="2"/>
        <v>8.2007076735539712</v>
      </c>
      <c r="Y8" s="15">
        <f t="shared" si="3"/>
        <v>-0.79929232644602877</v>
      </c>
    </row>
    <row r="9" spans="1:32" s="32" customFormat="1" x14ac:dyDescent="0.25">
      <c r="A9" s="70">
        <v>43801</v>
      </c>
      <c r="B9" s="32">
        <v>19.691666666666599</v>
      </c>
      <c r="C9" s="32">
        <f t="shared" si="0"/>
        <v>12.591666666666599</v>
      </c>
      <c r="D9" s="15">
        <f t="shared" si="4"/>
        <v>89.591666666666498</v>
      </c>
      <c r="E9" s="32">
        <f>Z9+$W$1</f>
        <v>12.15</v>
      </c>
      <c r="F9" s="32">
        <v>12.7666666666666</v>
      </c>
      <c r="G9" s="32">
        <f t="shared" si="5"/>
        <v>90.629166666666492</v>
      </c>
      <c r="H9" s="32">
        <f>AA13+$W$1</f>
        <v>11.586</v>
      </c>
      <c r="I9" s="32">
        <v>13.597916666666601</v>
      </c>
      <c r="J9" s="32">
        <f t="shared" si="6"/>
        <v>94.12083333333311</v>
      </c>
      <c r="K9" s="32">
        <f>AB16+$W$1</f>
        <v>11.481999999999999</v>
      </c>
      <c r="L9" s="32">
        <v>13.3023255813953</v>
      </c>
      <c r="M9" s="32">
        <f t="shared" si="7"/>
        <v>94.48565891472829</v>
      </c>
      <c r="N9" s="32">
        <f>AC19+$W$1</f>
        <v>11.818888888888889</v>
      </c>
      <c r="O9" s="32">
        <v>13.216666666666599</v>
      </c>
      <c r="P9" s="32">
        <f t="shared" si="8"/>
        <v>93.818992248061605</v>
      </c>
      <c r="Q9" s="32">
        <f>AD22+$W$1</f>
        <v>12.436666666666666</v>
      </c>
      <c r="R9" s="15">
        <v>75.670833333333007</v>
      </c>
      <c r="S9" s="15">
        <v>86.65</v>
      </c>
      <c r="T9" s="32">
        <f>AE24+$W$1</f>
        <v>10.625999999999999</v>
      </c>
      <c r="U9" s="15">
        <f t="shared" si="1"/>
        <v>92.529263565891185</v>
      </c>
      <c r="V9" s="32">
        <f>AVERAGE(Q9,N9,K9,H9,E9)</f>
        <v>11.894711111111111</v>
      </c>
      <c r="X9" s="15">
        <f t="shared" si="2"/>
        <v>11.60274323470969</v>
      </c>
      <c r="Y9" s="15">
        <f t="shared" si="3"/>
        <v>2.6027432347096902</v>
      </c>
      <c r="Z9" s="32">
        <v>3.15</v>
      </c>
    </row>
    <row r="10" spans="1:32" x14ac:dyDescent="0.25">
      <c r="A10" s="69">
        <v>43802</v>
      </c>
      <c r="B10" s="15">
        <v>19.95</v>
      </c>
      <c r="C10" s="55">
        <f t="shared" si="0"/>
        <v>12.85</v>
      </c>
      <c r="D10" s="15">
        <f t="shared" si="4"/>
        <v>102.44166666666649</v>
      </c>
      <c r="E10" s="15">
        <f>Z10+$W$1</f>
        <v>15.332999999999998</v>
      </c>
      <c r="F10" s="15">
        <v>13.679166666666601</v>
      </c>
      <c r="G10" s="15">
        <f>G9+F10</f>
        <v>104.3083333333331</v>
      </c>
      <c r="H10" s="15">
        <f>AA14+$W$1</f>
        <v>15.696666666666669</v>
      </c>
      <c r="I10" s="15">
        <v>13.3708333333333</v>
      </c>
      <c r="J10" s="15">
        <f>J9+I10</f>
        <v>107.4916666666664</v>
      </c>
      <c r="K10" s="15">
        <f>AB17+$W$1</f>
        <v>15.603333333333335</v>
      </c>
      <c r="L10" s="15">
        <v>13.572916666666602</v>
      </c>
      <c r="M10" s="15">
        <f>M9+L10</f>
        <v>108.05857558139489</v>
      </c>
      <c r="N10" s="15">
        <f>AC20+$W$1</f>
        <v>15.766666666666666</v>
      </c>
      <c r="O10" s="15">
        <v>13.168750000000001</v>
      </c>
      <c r="P10" s="15">
        <f>P9+O10</f>
        <v>106.98774224806161</v>
      </c>
      <c r="Q10" s="15">
        <f>AD23+$W$1</f>
        <v>16.189999999999998</v>
      </c>
      <c r="R10" s="15">
        <v>86.65</v>
      </c>
      <c r="S10" s="15">
        <v>97.916666666666003</v>
      </c>
      <c r="T10" s="32">
        <f t="shared" ref="T10:V13" si="9">AE25+$W$1</f>
        <v>13.994</v>
      </c>
      <c r="U10" s="15">
        <f t="shared" si="1"/>
        <v>105.85759689922449</v>
      </c>
      <c r="V10" s="32">
        <f t="shared" ref="V10:V12" si="10">AVERAGE(Q10,N10,K10,H10,E10)</f>
        <v>15.717933333333335</v>
      </c>
      <c r="X10" s="15">
        <f t="shared" si="2"/>
        <v>16.517901800233584</v>
      </c>
      <c r="Y10" s="15">
        <f t="shared" si="3"/>
        <v>7.5179018002335845</v>
      </c>
      <c r="Z10" s="15">
        <v>6.3329999999999993</v>
      </c>
    </row>
    <row r="11" spans="1:32" x14ac:dyDescent="0.25">
      <c r="A11" s="69">
        <v>43803</v>
      </c>
      <c r="B11" s="15">
        <v>20.543749999999999</v>
      </c>
      <c r="C11" s="15">
        <f t="shared" si="0"/>
        <v>13.44375</v>
      </c>
      <c r="D11" s="15">
        <f t="shared" si="4"/>
        <v>115.88541666666649</v>
      </c>
      <c r="E11" s="15">
        <f>Z11+$W$1</f>
        <v>21.484166666666667</v>
      </c>
      <c r="F11" s="15">
        <v>14.208333333333302</v>
      </c>
      <c r="G11" s="15">
        <f t="shared" si="5"/>
        <v>118.5166666666664</v>
      </c>
      <c r="H11" s="15">
        <f>AA15+$W$1</f>
        <v>24.294285714285714</v>
      </c>
      <c r="I11" s="15">
        <v>13.560416666666599</v>
      </c>
      <c r="J11" s="15">
        <f t="shared" si="6"/>
        <v>121.052083333333</v>
      </c>
      <c r="K11" s="15">
        <f>AB18+$W$1</f>
        <v>23.441428571428567</v>
      </c>
      <c r="L11" s="15">
        <v>13.197916666666602</v>
      </c>
      <c r="M11" s="15">
        <f t="shared" si="7"/>
        <v>121.25649224806149</v>
      </c>
      <c r="N11" s="15">
        <f>AC21+$W$1</f>
        <v>22.968</v>
      </c>
      <c r="R11" s="15">
        <v>97.916666666666003</v>
      </c>
      <c r="S11" s="15">
        <v>109.57916666666603</v>
      </c>
      <c r="T11" s="32">
        <f t="shared" si="9"/>
        <v>19.432000000000002</v>
      </c>
      <c r="U11" s="15">
        <f t="shared" si="1"/>
        <v>119.17766472868186</v>
      </c>
      <c r="V11" s="32">
        <f t="shared" si="10"/>
        <v>23.046970238095238</v>
      </c>
      <c r="X11" s="15">
        <f t="shared" si="2"/>
        <v>23.51007158657616</v>
      </c>
      <c r="Y11" s="15">
        <f t="shared" si="3"/>
        <v>14.51007158657616</v>
      </c>
      <c r="Z11" s="15">
        <v>12.484166666666665</v>
      </c>
    </row>
    <row r="12" spans="1:32" ht="15.75" thickBot="1" x14ac:dyDescent="0.3">
      <c r="A12" s="69">
        <v>43804</v>
      </c>
      <c r="B12" s="15">
        <v>20.675000000000001</v>
      </c>
      <c r="C12" s="15">
        <f t="shared" si="0"/>
        <v>13.575000000000001</v>
      </c>
      <c r="D12" s="15">
        <f t="shared" si="4"/>
        <v>129.46041666666648</v>
      </c>
      <c r="E12" s="15">
        <f>Z12+$W$1</f>
        <v>31.558703703703703</v>
      </c>
      <c r="R12" s="15">
        <v>109.57916666666603</v>
      </c>
      <c r="S12" s="15">
        <v>120.86041666666603</v>
      </c>
      <c r="T12" s="32">
        <f t="shared" si="9"/>
        <v>26.75</v>
      </c>
      <c r="U12" s="15">
        <f t="shared" si="1"/>
        <v>129.46041666666648</v>
      </c>
      <c r="V12" s="32">
        <f t="shared" si="10"/>
        <v>31.558703703703703</v>
      </c>
      <c r="X12" s="15">
        <f t="shared" si="2"/>
        <v>30.874285575867706</v>
      </c>
      <c r="Y12" s="15">
        <f t="shared" si="3"/>
        <v>21.874285575867706</v>
      </c>
      <c r="Z12" s="23">
        <v>22.558703703703703</v>
      </c>
    </row>
    <row r="13" spans="1:32" x14ac:dyDescent="0.25">
      <c r="A13" s="15">
        <v>43805</v>
      </c>
      <c r="B13" s="15">
        <v>19.8666666666666</v>
      </c>
      <c r="C13" s="15">
        <f t="shared" si="0"/>
        <v>12.7666666666666</v>
      </c>
      <c r="D13" s="53">
        <v>0</v>
      </c>
      <c r="R13" s="15">
        <v>120.86041666666603</v>
      </c>
      <c r="T13" s="32">
        <f t="shared" si="9"/>
        <v>39.974999999999895</v>
      </c>
      <c r="U13" s="15">
        <v>135</v>
      </c>
      <c r="V13" s="32"/>
      <c r="X13" s="15">
        <f t="shared" si="2"/>
        <v>35.756196940421766</v>
      </c>
      <c r="Y13" s="15">
        <f t="shared" si="3"/>
        <v>26.756196940421766</v>
      </c>
      <c r="AA13" s="15">
        <v>2.5859999999999999</v>
      </c>
    </row>
    <row r="14" spans="1:32" x14ac:dyDescent="0.25">
      <c r="A14" s="15">
        <v>43806</v>
      </c>
      <c r="B14" s="15">
        <v>20.779166666666601</v>
      </c>
      <c r="C14" s="15">
        <f t="shared" si="0"/>
        <v>13.679166666666601</v>
      </c>
      <c r="D14" s="15">
        <f t="shared" ref="D14:D28" si="11">D13+C14</f>
        <v>13.679166666666601</v>
      </c>
      <c r="H14" s="15">
        <f>AA13+9</f>
        <v>11.586</v>
      </c>
      <c r="U14" s="15">
        <v>140</v>
      </c>
      <c r="X14" s="15">
        <f t="shared" si="2"/>
        <v>40.822135900267739</v>
      </c>
      <c r="Y14" s="15">
        <f t="shared" si="3"/>
        <v>31.822135900267739</v>
      </c>
      <c r="AA14" s="15">
        <v>6.6966666666666681</v>
      </c>
    </row>
    <row r="15" spans="1:32" ht="15.75" thickBot="1" x14ac:dyDescent="0.3">
      <c r="A15" s="15">
        <v>43807</v>
      </c>
      <c r="B15" s="15">
        <v>21.308333333333302</v>
      </c>
      <c r="C15" s="15">
        <f t="shared" si="0"/>
        <v>14.208333333333302</v>
      </c>
      <c r="D15" s="15">
        <f t="shared" si="11"/>
        <v>27.887499999999903</v>
      </c>
      <c r="H15" s="15">
        <f>AA14+9</f>
        <v>15.696666666666669</v>
      </c>
      <c r="U15" s="15">
        <v>150</v>
      </c>
      <c r="X15" s="15">
        <f t="shared" si="2"/>
        <v>53.208930689497812</v>
      </c>
      <c r="Y15" s="15">
        <f t="shared" si="3"/>
        <v>44.208930689497812</v>
      </c>
      <c r="AA15" s="23">
        <v>15.294285714285715</v>
      </c>
    </row>
    <row r="16" spans="1:32" x14ac:dyDescent="0.25">
      <c r="A16" s="15">
        <v>43808</v>
      </c>
      <c r="B16" s="15">
        <v>20.6979166666666</v>
      </c>
      <c r="C16" s="15">
        <f t="shared" si="0"/>
        <v>13.597916666666601</v>
      </c>
      <c r="D16" s="55">
        <v>0</v>
      </c>
      <c r="H16" s="15">
        <f>AA15+9</f>
        <v>24.294285714285714</v>
      </c>
      <c r="K16" s="15">
        <f>AB16+9</f>
        <v>11.481999999999999</v>
      </c>
      <c r="AB16" s="15">
        <v>2.4820000000000002</v>
      </c>
    </row>
    <row r="17" spans="1:31" x14ac:dyDescent="0.25">
      <c r="A17" s="15">
        <v>43809</v>
      </c>
      <c r="B17" s="15">
        <v>20.470833333333299</v>
      </c>
      <c r="C17" s="15">
        <f t="shared" si="0"/>
        <v>13.3708333333333</v>
      </c>
      <c r="D17" s="15">
        <f t="shared" si="11"/>
        <v>13.3708333333333</v>
      </c>
      <c r="G17" s="15">
        <v>11.0124999999999</v>
      </c>
      <c r="K17" s="15">
        <f>AB17+9</f>
        <v>15.603333333333335</v>
      </c>
      <c r="AB17" s="15">
        <v>6.6033333333333344</v>
      </c>
    </row>
    <row r="18" spans="1:31" ht="15.75" thickBot="1" x14ac:dyDescent="0.3">
      <c r="A18" s="15">
        <v>43810</v>
      </c>
      <c r="B18" s="15">
        <v>20.660416666666599</v>
      </c>
      <c r="C18" s="15">
        <f t="shared" si="0"/>
        <v>13.560416666666599</v>
      </c>
      <c r="D18" s="15">
        <f t="shared" si="11"/>
        <v>26.931249999999899</v>
      </c>
      <c r="G18" s="15">
        <v>28.9499999999999</v>
      </c>
      <c r="I18" s="15">
        <f>E9-Z9</f>
        <v>9</v>
      </c>
      <c r="K18" s="15">
        <f>AB18+9</f>
        <v>23.441428571428567</v>
      </c>
      <c r="AB18" s="23">
        <v>14.441428571428569</v>
      </c>
    </row>
    <row r="19" spans="1:31" x14ac:dyDescent="0.25">
      <c r="A19" s="15">
        <v>43811</v>
      </c>
      <c r="B19" s="15">
        <v>20.402325581395299</v>
      </c>
      <c r="C19" s="15">
        <f t="shared" si="0"/>
        <v>13.3023255813953</v>
      </c>
      <c r="D19" s="55">
        <v>0</v>
      </c>
      <c r="G19" s="15">
        <v>47.154166666666598</v>
      </c>
      <c r="N19" s="15">
        <f>AC19+9</f>
        <v>11.818888888888889</v>
      </c>
      <c r="AC19" s="15">
        <v>2.818888888888889</v>
      </c>
    </row>
    <row r="20" spans="1:31" x14ac:dyDescent="0.25">
      <c r="A20" s="15">
        <v>43812</v>
      </c>
      <c r="B20" s="15">
        <v>20.672916666666602</v>
      </c>
      <c r="C20" s="15">
        <f t="shared" si="0"/>
        <v>13.572916666666602</v>
      </c>
      <c r="D20" s="15">
        <f t="shared" si="11"/>
        <v>13.572916666666602</v>
      </c>
      <c r="G20" s="15">
        <v>64.7708333333333</v>
      </c>
      <c r="N20" s="15">
        <f>AC20+9</f>
        <v>15.766666666666666</v>
      </c>
      <c r="AC20" s="15">
        <v>6.7666666666666666</v>
      </c>
    </row>
    <row r="21" spans="1:31" ht="15.75" thickBot="1" x14ac:dyDescent="0.3">
      <c r="A21" s="15">
        <v>43813</v>
      </c>
      <c r="B21" s="15">
        <v>20.297916666666602</v>
      </c>
      <c r="C21" s="15">
        <f t="shared" si="0"/>
        <v>13.197916666666602</v>
      </c>
      <c r="D21" s="15">
        <f t="shared" si="11"/>
        <v>26.770833333333204</v>
      </c>
      <c r="G21" s="15">
        <v>82.681250000000006</v>
      </c>
      <c r="N21" s="15">
        <f>AC21+9</f>
        <v>22.968</v>
      </c>
      <c r="AC21" s="23">
        <v>13.968</v>
      </c>
    </row>
    <row r="22" spans="1:31" x14ac:dyDescent="0.25">
      <c r="A22" s="15">
        <v>43814</v>
      </c>
      <c r="B22" s="15">
        <v>20.316666666666599</v>
      </c>
      <c r="C22" s="15">
        <f t="shared" si="0"/>
        <v>13.216666666666599</v>
      </c>
      <c r="D22" s="15">
        <v>0</v>
      </c>
      <c r="G22" s="15">
        <v>100.39791666666601</v>
      </c>
      <c r="Q22" s="15">
        <f>AD22+9</f>
        <v>12.436666666666666</v>
      </c>
      <c r="AD22" s="15">
        <v>3.4366666666666661</v>
      </c>
    </row>
    <row r="23" spans="1:31" x14ac:dyDescent="0.25">
      <c r="A23" s="15">
        <v>43815</v>
      </c>
      <c r="B23" s="15">
        <v>20.268750000000001</v>
      </c>
      <c r="C23" s="15">
        <f t="shared" si="0"/>
        <v>13.168750000000001</v>
      </c>
      <c r="D23" s="15">
        <f t="shared" si="11"/>
        <v>13.168750000000001</v>
      </c>
      <c r="G23" s="15">
        <v>118.270833333333</v>
      </c>
      <c r="Q23" s="15">
        <f>AD23+9</f>
        <v>16.189999999999998</v>
      </c>
      <c r="AD23" s="15">
        <v>7.1899999999999995</v>
      </c>
    </row>
    <row r="24" spans="1:31" ht="14.25" customHeight="1" x14ac:dyDescent="0.25">
      <c r="A24" s="49">
        <v>43776</v>
      </c>
      <c r="B24" s="15">
        <v>17.872916666666601</v>
      </c>
      <c r="C24" s="15">
        <f t="shared" si="0"/>
        <v>10.772916666666601</v>
      </c>
      <c r="D24" s="15">
        <v>0</v>
      </c>
      <c r="G24" s="15">
        <v>136.35</v>
      </c>
      <c r="T24" s="15">
        <f>AE24+9</f>
        <v>10.625999999999999</v>
      </c>
      <c r="AE24" s="15">
        <v>1.6259999999999999</v>
      </c>
    </row>
    <row r="25" spans="1:31" x14ac:dyDescent="0.25">
      <c r="A25" s="49">
        <v>43777</v>
      </c>
      <c r="B25" s="15">
        <v>18.079166666666602</v>
      </c>
      <c r="C25" s="15">
        <f t="shared" si="0"/>
        <v>10.979166666666602</v>
      </c>
      <c r="D25" s="15">
        <f t="shared" si="11"/>
        <v>10.979166666666602</v>
      </c>
      <c r="G25" s="15">
        <v>154.71666666666599</v>
      </c>
      <c r="T25" s="15">
        <f>AE25+9</f>
        <v>13.994</v>
      </c>
      <c r="AE25" s="15">
        <v>4.9939999999999998</v>
      </c>
    </row>
    <row r="26" spans="1:31" x14ac:dyDescent="0.25">
      <c r="A26" s="49">
        <v>43778</v>
      </c>
      <c r="B26" s="15">
        <v>18.3666666666666</v>
      </c>
      <c r="C26" s="15">
        <f t="shared" si="0"/>
        <v>11.2666666666666</v>
      </c>
      <c r="D26" s="15">
        <f t="shared" si="11"/>
        <v>22.245833333333202</v>
      </c>
      <c r="G26" s="15">
        <v>173.479166666666</v>
      </c>
      <c r="T26" s="15">
        <f>AE26+9</f>
        <v>19.432000000000002</v>
      </c>
      <c r="AE26" s="15">
        <v>10.432</v>
      </c>
    </row>
    <row r="27" spans="1:31" x14ac:dyDescent="0.25">
      <c r="A27" s="49">
        <v>43779</v>
      </c>
      <c r="B27" s="15">
        <v>18.762499999999999</v>
      </c>
      <c r="C27" s="15">
        <f t="shared" si="0"/>
        <v>11.6625</v>
      </c>
      <c r="D27" s="15">
        <f t="shared" si="11"/>
        <v>33.908333333333204</v>
      </c>
      <c r="G27" s="15">
        <v>191.860416666666</v>
      </c>
      <c r="T27" s="15">
        <f>AE27+9</f>
        <v>26.75</v>
      </c>
      <c r="AE27" s="15">
        <v>17.75</v>
      </c>
    </row>
    <row r="28" spans="1:31" x14ac:dyDescent="0.25">
      <c r="A28" s="49">
        <v>43780</v>
      </c>
      <c r="B28" s="15">
        <v>18.381250000000001</v>
      </c>
      <c r="C28" s="15">
        <f t="shared" si="0"/>
        <v>11.281250000000002</v>
      </c>
      <c r="D28" s="15">
        <f t="shared" si="11"/>
        <v>45.189583333333204</v>
      </c>
      <c r="T28" s="15">
        <f>AE28+9</f>
        <v>39.974999999999895</v>
      </c>
      <c r="AE28" s="15">
        <v>30.974999999999898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B17C-2E88-412D-B56A-807B6F0D6CDB}">
  <dimension ref="A1:AG40"/>
  <sheetViews>
    <sheetView tabSelected="1" topLeftCell="G16" zoomScale="70" zoomScaleNormal="70" workbookViewId="0">
      <selection activeCell="V16" sqref="V16"/>
    </sheetView>
  </sheetViews>
  <sheetFormatPr defaultRowHeight="15" x14ac:dyDescent="0.25"/>
  <cols>
    <col min="1" max="1" width="12.85546875" style="22" customWidth="1"/>
    <col min="2" max="2" width="12.140625" style="15" customWidth="1"/>
    <col min="3" max="7" width="9.140625" style="15"/>
    <col min="8" max="10" width="13.5703125" style="15" customWidth="1"/>
    <col min="11" max="16384" width="9.140625" style="15"/>
  </cols>
  <sheetData>
    <row r="1" spans="1:33" x14ac:dyDescent="0.25">
      <c r="A1" s="22" t="s">
        <v>14</v>
      </c>
      <c r="B1" s="15" t="s">
        <v>15</v>
      </c>
      <c r="C1" s="15" t="s">
        <v>16</v>
      </c>
      <c r="D1" s="15" t="s">
        <v>21</v>
      </c>
      <c r="E1" s="15" t="s">
        <v>13</v>
      </c>
      <c r="G1" s="15" t="s">
        <v>21</v>
      </c>
      <c r="H1" s="15" t="s">
        <v>17</v>
      </c>
      <c r="J1" s="15" t="s">
        <v>21</v>
      </c>
      <c r="K1" s="15" t="s">
        <v>18</v>
      </c>
      <c r="M1" s="15" t="s">
        <v>21</v>
      </c>
      <c r="N1" s="15" t="s">
        <v>19</v>
      </c>
      <c r="P1" s="15" t="s">
        <v>21</v>
      </c>
      <c r="Q1" s="15" t="s">
        <v>9</v>
      </c>
      <c r="T1" s="15" t="s">
        <v>21</v>
      </c>
      <c r="U1" s="15" t="s">
        <v>20</v>
      </c>
      <c r="V1" s="15" t="s">
        <v>21</v>
      </c>
      <c r="W1" s="15" t="s">
        <v>11</v>
      </c>
      <c r="X1" s="49">
        <v>9</v>
      </c>
      <c r="Y1" s="51" t="s">
        <v>30</v>
      </c>
      <c r="Z1" s="51" t="s">
        <v>31</v>
      </c>
      <c r="AA1" s="15" t="s">
        <v>13</v>
      </c>
      <c r="AB1" s="15" t="s">
        <v>17</v>
      </c>
      <c r="AC1" s="15" t="s">
        <v>18</v>
      </c>
      <c r="AD1" s="15" t="s">
        <v>19</v>
      </c>
      <c r="AE1" s="15" t="s">
        <v>9</v>
      </c>
      <c r="AF1" s="15" t="s">
        <v>20</v>
      </c>
      <c r="AG1" s="15" t="s">
        <v>4</v>
      </c>
    </row>
    <row r="2" spans="1:33" x14ac:dyDescent="0.25">
      <c r="D2" s="15">
        <v>0</v>
      </c>
      <c r="E2" s="15">
        <v>1</v>
      </c>
      <c r="G2" s="15">
        <v>0</v>
      </c>
      <c r="J2" s="15">
        <v>0</v>
      </c>
      <c r="M2" s="15">
        <v>0</v>
      </c>
      <c r="P2" s="15">
        <v>0</v>
      </c>
      <c r="S2" s="15">
        <v>0</v>
      </c>
      <c r="T2" s="15">
        <v>0</v>
      </c>
      <c r="V2" s="15">
        <v>0</v>
      </c>
      <c r="W2" s="15">
        <v>1</v>
      </c>
      <c r="X2" s="49"/>
      <c r="Y2" s="15">
        <f>0.9717*(2.7183^(0.0179*V2))</f>
        <v>0.97170000000000001</v>
      </c>
      <c r="Z2" s="15">
        <f>Y2-9</f>
        <v>-8.0282999999999998</v>
      </c>
    </row>
    <row r="3" spans="1:33" x14ac:dyDescent="0.25">
      <c r="A3" s="6">
        <v>43795</v>
      </c>
      <c r="B3" s="15">
        <v>20.024999999999999</v>
      </c>
      <c r="C3" s="15">
        <f>B3-7.1</f>
        <v>12.924999999999999</v>
      </c>
      <c r="D3" s="15">
        <v>20.024999999999999</v>
      </c>
      <c r="F3" s="15">
        <v>19.631250000000001</v>
      </c>
      <c r="G3" s="15">
        <v>19.631250000000001</v>
      </c>
      <c r="I3" s="15">
        <v>19.95</v>
      </c>
      <c r="J3" s="15">
        <v>19.95</v>
      </c>
      <c r="L3" s="15">
        <v>19.8666666666666</v>
      </c>
      <c r="M3" s="15">
        <v>19.8666666666666</v>
      </c>
      <c r="O3" s="15">
        <v>20.6979166666666</v>
      </c>
      <c r="P3" s="15">
        <v>20.6979166666666</v>
      </c>
      <c r="R3" s="21">
        <v>18.112499999999898</v>
      </c>
      <c r="S3" s="21">
        <v>18.112499999999898</v>
      </c>
      <c r="T3" s="21">
        <v>18.112499999999898</v>
      </c>
      <c r="V3" s="15">
        <f t="shared" ref="V3:V12" si="0">AVERAGE(P3,M3,J3,G3,D3,T3)</f>
        <v>19.713888888888849</v>
      </c>
      <c r="Y3" s="15">
        <f>0.9717*(2.7183^(0.0179*V3))</f>
        <v>1.3828862574290812</v>
      </c>
      <c r="Z3" s="15">
        <f>Y3-9</f>
        <v>-7.6171137425709183</v>
      </c>
    </row>
    <row r="4" spans="1:33" x14ac:dyDescent="0.25">
      <c r="A4" s="7">
        <v>43796</v>
      </c>
      <c r="B4" s="15">
        <v>20.495833333333302</v>
      </c>
      <c r="C4" s="15">
        <f t="shared" ref="C4:C28" si="1">B4-7.1</f>
        <v>13.395833333333302</v>
      </c>
      <c r="D4" s="15">
        <f>D3+B4</f>
        <v>40.5208333333333</v>
      </c>
      <c r="F4" s="15">
        <v>19.970833333333299</v>
      </c>
      <c r="G4" s="15">
        <f>G3+F4</f>
        <v>39.602083333333297</v>
      </c>
      <c r="I4" s="15">
        <v>20.543749999999999</v>
      </c>
      <c r="J4" s="15">
        <f>J3+I4</f>
        <v>40.493749999999999</v>
      </c>
      <c r="L4" s="15">
        <v>20.779166666666601</v>
      </c>
      <c r="M4" s="15">
        <f>M3+L4</f>
        <v>40.645833333333201</v>
      </c>
      <c r="O4" s="15">
        <v>20.470833333333299</v>
      </c>
      <c r="P4" s="15">
        <f>P3+O4</f>
        <v>41.168749999999903</v>
      </c>
      <c r="R4" s="15">
        <v>17.9375</v>
      </c>
      <c r="S4" s="15">
        <v>17.9375</v>
      </c>
      <c r="T4" s="15">
        <v>17.9375</v>
      </c>
      <c r="V4" s="15">
        <f t="shared" si="0"/>
        <v>36.728124999999949</v>
      </c>
      <c r="Y4" s="15">
        <f t="shared" ref="Y4:Y15" si="2">0.9717*(2.7183^(0.0179*V4))</f>
        <v>1.875226905278863</v>
      </c>
      <c r="Z4" s="15">
        <f t="shared" ref="Z4:Z15" si="3">Y4-9</f>
        <v>-7.124773094721137</v>
      </c>
    </row>
    <row r="5" spans="1:33" x14ac:dyDescent="0.25">
      <c r="A5" s="7">
        <v>43797</v>
      </c>
      <c r="B5" s="15">
        <v>20.03125</v>
      </c>
      <c r="C5" s="15">
        <f t="shared" si="1"/>
        <v>12.93125</v>
      </c>
      <c r="D5" s="15">
        <f t="shared" ref="D5:D12" si="4">D4+B5</f>
        <v>60.5520833333333</v>
      </c>
      <c r="F5" s="15">
        <v>19.691666666666599</v>
      </c>
      <c r="G5" s="15">
        <f t="shared" ref="G5:G11" si="5">G4+F5</f>
        <v>59.293749999999896</v>
      </c>
      <c r="I5" s="15">
        <v>20.675000000000001</v>
      </c>
      <c r="J5" s="15">
        <f t="shared" ref="J5:J11" si="6">J4+I5</f>
        <v>61.168750000000003</v>
      </c>
      <c r="L5" s="15">
        <v>21.308333333333302</v>
      </c>
      <c r="M5" s="15">
        <f t="shared" ref="M5:M11" si="7">M4+L5</f>
        <v>61.954166666666502</v>
      </c>
      <c r="O5" s="15">
        <v>20.660416666666599</v>
      </c>
      <c r="P5" s="15">
        <f t="shared" ref="P5:P10" si="8">P4+O5</f>
        <v>61.829166666666502</v>
      </c>
      <c r="R5" s="15">
        <v>18.204166666666698</v>
      </c>
      <c r="S5" s="15">
        <v>18.204166666666698</v>
      </c>
      <c r="T5" s="15">
        <v>18.204166666666698</v>
      </c>
      <c r="V5" s="15">
        <f t="shared" si="0"/>
        <v>53.833680555555482</v>
      </c>
      <c r="Y5" s="15">
        <f t="shared" si="2"/>
        <v>2.547012642184213</v>
      </c>
      <c r="Z5" s="15">
        <f t="shared" si="3"/>
        <v>-6.452987357815787</v>
      </c>
    </row>
    <row r="6" spans="1:33" x14ac:dyDescent="0.25">
      <c r="A6" s="7">
        <v>43798</v>
      </c>
      <c r="B6" s="15">
        <v>19.445833333333301</v>
      </c>
      <c r="C6" s="15">
        <f t="shared" si="1"/>
        <v>12.345833333333301</v>
      </c>
      <c r="D6" s="15">
        <f t="shared" si="4"/>
        <v>79.997916666666598</v>
      </c>
      <c r="F6" s="15">
        <v>19.95</v>
      </c>
      <c r="G6" s="15">
        <f t="shared" si="5"/>
        <v>79.243749999999892</v>
      </c>
      <c r="H6" s="52"/>
      <c r="I6" s="15">
        <v>19.8666666666666</v>
      </c>
      <c r="J6" s="15">
        <f t="shared" si="6"/>
        <v>81.035416666666606</v>
      </c>
      <c r="L6" s="15">
        <v>20.6979166666666</v>
      </c>
      <c r="M6" s="15">
        <f t="shared" si="7"/>
        <v>82.65208333333311</v>
      </c>
      <c r="O6" s="15">
        <v>20.402325581395299</v>
      </c>
      <c r="P6" s="15">
        <f t="shared" si="8"/>
        <v>82.231492248061798</v>
      </c>
      <c r="R6" s="15">
        <v>17.616666666666703</v>
      </c>
      <c r="S6" s="15">
        <v>17.616666666666703</v>
      </c>
      <c r="T6" s="15">
        <v>17.616666666666703</v>
      </c>
      <c r="V6" s="15">
        <f t="shared" si="0"/>
        <v>70.462887596899108</v>
      </c>
      <c r="Y6" s="15">
        <f t="shared" si="2"/>
        <v>3.4300881324311461</v>
      </c>
      <c r="Z6" s="15">
        <f t="shared" si="3"/>
        <v>-5.5699118675688535</v>
      </c>
    </row>
    <row r="7" spans="1:33" x14ac:dyDescent="0.25">
      <c r="A7" s="7">
        <v>43799</v>
      </c>
      <c r="B7" s="15">
        <v>19.631250000000001</v>
      </c>
      <c r="C7" s="53">
        <f t="shared" si="1"/>
        <v>12.531250000000002</v>
      </c>
      <c r="D7" s="15">
        <f t="shared" si="4"/>
        <v>99.629166666666606</v>
      </c>
      <c r="F7" s="15">
        <v>20.543749999999999</v>
      </c>
      <c r="G7" s="15">
        <f t="shared" si="5"/>
        <v>99.787499999999895</v>
      </c>
      <c r="H7" s="54"/>
      <c r="I7" s="15">
        <v>20.779166666666601</v>
      </c>
      <c r="J7" s="15">
        <f t="shared" si="6"/>
        <v>101.8145833333332</v>
      </c>
      <c r="L7" s="15">
        <v>20.470833333333299</v>
      </c>
      <c r="M7" s="15">
        <f t="shared" si="7"/>
        <v>103.12291666666641</v>
      </c>
      <c r="O7" s="15">
        <v>20.672916666666602</v>
      </c>
      <c r="P7" s="15">
        <f t="shared" si="8"/>
        <v>102.90440891472841</v>
      </c>
      <c r="R7" s="15">
        <v>17.910416666666706</v>
      </c>
      <c r="S7" s="15">
        <v>17.910416666666706</v>
      </c>
      <c r="T7" s="15">
        <v>17.910416666666706</v>
      </c>
      <c r="V7" s="15">
        <f t="shared" si="0"/>
        <v>87.528165374676874</v>
      </c>
      <c r="Y7" s="15">
        <f t="shared" si="2"/>
        <v>4.6555333024949981</v>
      </c>
      <c r="Z7" s="15">
        <f t="shared" si="3"/>
        <v>-4.3444666975050019</v>
      </c>
    </row>
    <row r="8" spans="1:33" x14ac:dyDescent="0.25">
      <c r="A8" s="7">
        <v>43800</v>
      </c>
      <c r="B8" s="15">
        <v>19.970833333333299</v>
      </c>
      <c r="C8" s="15">
        <f t="shared" si="1"/>
        <v>12.8708333333333</v>
      </c>
      <c r="D8" s="15">
        <f t="shared" si="4"/>
        <v>119.59999999999991</v>
      </c>
      <c r="F8" s="15">
        <v>20.675000000000001</v>
      </c>
      <c r="G8" s="15">
        <f t="shared" si="5"/>
        <v>120.46249999999989</v>
      </c>
      <c r="H8" s="54"/>
      <c r="I8" s="15">
        <v>21.308333333333302</v>
      </c>
      <c r="J8" s="15">
        <f t="shared" si="6"/>
        <v>123.1229166666665</v>
      </c>
      <c r="L8" s="15">
        <v>20.660416666666599</v>
      </c>
      <c r="M8" s="15">
        <f t="shared" si="7"/>
        <v>123.78333333333302</v>
      </c>
      <c r="O8" s="15">
        <v>20.297916666666602</v>
      </c>
      <c r="P8" s="15">
        <f t="shared" si="8"/>
        <v>123.202325581395</v>
      </c>
      <c r="R8" s="15">
        <v>17.716666666666001</v>
      </c>
      <c r="S8" s="15">
        <v>17.716666666666001</v>
      </c>
      <c r="T8" s="15">
        <v>17.716666666666001</v>
      </c>
      <c r="V8" s="15">
        <f t="shared" si="0"/>
        <v>104.64795704134339</v>
      </c>
      <c r="Y8" s="15">
        <f t="shared" si="2"/>
        <v>6.3249541721262359</v>
      </c>
      <c r="Z8" s="15">
        <f t="shared" si="3"/>
        <v>-2.6750458278737641</v>
      </c>
    </row>
    <row r="9" spans="1:33" s="32" customFormat="1" x14ac:dyDescent="0.25">
      <c r="A9" s="31">
        <v>43801</v>
      </c>
      <c r="B9" s="32">
        <v>19.691666666666599</v>
      </c>
      <c r="C9" s="32">
        <f t="shared" si="1"/>
        <v>12.591666666666599</v>
      </c>
      <c r="D9" s="32">
        <f t="shared" si="4"/>
        <v>139.29166666666652</v>
      </c>
      <c r="E9" s="32">
        <f>AA9+$X$1</f>
        <v>12.15</v>
      </c>
      <c r="F9" s="32">
        <v>19.8666666666666</v>
      </c>
      <c r="G9" s="32">
        <f t="shared" si="5"/>
        <v>140.32916666666648</v>
      </c>
      <c r="H9" s="32">
        <f>AB13+$X$1</f>
        <v>11.586</v>
      </c>
      <c r="I9" s="32">
        <v>20.6979166666666</v>
      </c>
      <c r="J9" s="32">
        <f t="shared" si="6"/>
        <v>143.8208333333331</v>
      </c>
      <c r="K9" s="32">
        <f>AC16+$X$1</f>
        <v>11.481999999999999</v>
      </c>
      <c r="L9" s="32">
        <v>20.402325581395299</v>
      </c>
      <c r="M9" s="32">
        <f t="shared" si="7"/>
        <v>144.18565891472832</v>
      </c>
      <c r="N9" s="32">
        <f>AD19+$X$1</f>
        <v>11.818888888888889</v>
      </c>
      <c r="O9" s="32">
        <v>20.316666666666599</v>
      </c>
      <c r="P9" s="32">
        <f t="shared" si="8"/>
        <v>143.51899224806161</v>
      </c>
      <c r="Q9" s="32">
        <f>AE22+$X$1</f>
        <v>12.436666666666666</v>
      </c>
      <c r="R9" s="56">
        <v>17.872916666666995</v>
      </c>
      <c r="S9" s="56">
        <v>17.872916666666995</v>
      </c>
      <c r="T9" s="32">
        <v>125.370833333333</v>
      </c>
      <c r="U9" s="32">
        <f>AF24+$X$1</f>
        <v>10.625999999999999</v>
      </c>
      <c r="V9" s="32">
        <f t="shared" si="0"/>
        <v>139.41952519379814</v>
      </c>
      <c r="W9" s="32">
        <f>AVERAGE(Q9,N9,K9,H9,E9,U9)</f>
        <v>11.683259259259259</v>
      </c>
      <c r="Y9" s="15">
        <f t="shared" si="2"/>
        <v>11.786066394866401</v>
      </c>
      <c r="Z9" s="15">
        <f t="shared" si="3"/>
        <v>2.7860663948664008</v>
      </c>
      <c r="AA9" s="32">
        <v>3.15</v>
      </c>
    </row>
    <row r="10" spans="1:33" x14ac:dyDescent="0.25">
      <c r="A10" s="7">
        <v>43802</v>
      </c>
      <c r="B10" s="15">
        <v>19.95</v>
      </c>
      <c r="C10" s="55">
        <f t="shared" si="1"/>
        <v>12.85</v>
      </c>
      <c r="D10" s="15">
        <f t="shared" si="4"/>
        <v>159.2416666666665</v>
      </c>
      <c r="E10" s="15">
        <f>AA10+$X$1</f>
        <v>15.332999999999998</v>
      </c>
      <c r="F10" s="15">
        <v>20.779166666666601</v>
      </c>
      <c r="G10" s="15">
        <f t="shared" si="5"/>
        <v>161.10833333333309</v>
      </c>
      <c r="H10" s="15">
        <f>AB14+$X$1</f>
        <v>15.696666666666669</v>
      </c>
      <c r="I10" s="15">
        <v>20.470833333333299</v>
      </c>
      <c r="J10" s="15">
        <f t="shared" si="6"/>
        <v>164.2916666666664</v>
      </c>
      <c r="K10" s="15">
        <f>AC17+$X$1</f>
        <v>15.603333333333335</v>
      </c>
      <c r="L10" s="15">
        <v>20.672916666666602</v>
      </c>
      <c r="M10" s="15">
        <f t="shared" si="7"/>
        <v>164.85857558139492</v>
      </c>
      <c r="N10" s="15">
        <f>AD20+$X$1</f>
        <v>15.766666666666666</v>
      </c>
      <c r="O10" s="15">
        <v>20.268750000000001</v>
      </c>
      <c r="P10" s="15">
        <f t="shared" si="8"/>
        <v>163.78774224806162</v>
      </c>
      <c r="Q10" s="15">
        <f>AE23+$X$1</f>
        <v>16.189999999999998</v>
      </c>
      <c r="R10" s="15">
        <v>18.079166666666993</v>
      </c>
      <c r="S10" s="15">
        <v>18.079166666666993</v>
      </c>
      <c r="T10" s="32">
        <v>143.44999999999999</v>
      </c>
      <c r="U10" s="15">
        <f>AF25+$X$1</f>
        <v>13.994</v>
      </c>
      <c r="V10" s="15">
        <f t="shared" si="0"/>
        <v>159.45633074935378</v>
      </c>
      <c r="W10" s="32">
        <f>AVERAGE(Q10,N10,K10,H10,E10,U10)</f>
        <v>15.430611111111112</v>
      </c>
      <c r="Y10" s="15">
        <f t="shared" si="2"/>
        <v>16.870714295257738</v>
      </c>
      <c r="Z10" s="15">
        <f t="shared" si="3"/>
        <v>7.8707142952577378</v>
      </c>
      <c r="AA10" s="15">
        <v>6.3329999999999993</v>
      </c>
    </row>
    <row r="11" spans="1:33" x14ac:dyDescent="0.25">
      <c r="A11" s="7">
        <v>43803</v>
      </c>
      <c r="B11" s="15">
        <v>20.543749999999999</v>
      </c>
      <c r="C11" s="15">
        <f t="shared" si="1"/>
        <v>13.44375</v>
      </c>
      <c r="D11" s="15">
        <f t="shared" si="4"/>
        <v>179.78541666666649</v>
      </c>
      <c r="E11" s="15">
        <f>AA11+$X$1</f>
        <v>21.484166666666667</v>
      </c>
      <c r="F11" s="15">
        <v>21.308333333333302</v>
      </c>
      <c r="G11" s="15">
        <f t="shared" si="5"/>
        <v>182.4166666666664</v>
      </c>
      <c r="H11" s="15">
        <f>AB15+$X$1</f>
        <v>24.294285714285714</v>
      </c>
      <c r="I11" s="15">
        <v>20.660416666666599</v>
      </c>
      <c r="J11" s="15">
        <f t="shared" si="6"/>
        <v>184.95208333333301</v>
      </c>
      <c r="K11" s="15">
        <f>AC18+$X$1</f>
        <v>23.441428571428567</v>
      </c>
      <c r="L11" s="15">
        <v>20.297916666666602</v>
      </c>
      <c r="M11" s="15">
        <f t="shared" si="7"/>
        <v>185.15649224806151</v>
      </c>
      <c r="N11" s="15">
        <f>AD21+$X$1</f>
        <v>22.968</v>
      </c>
      <c r="R11" s="15">
        <v>18.366666666665992</v>
      </c>
      <c r="S11" s="15">
        <v>18.366666666665992</v>
      </c>
      <c r="T11" s="32">
        <v>161.81666666666598</v>
      </c>
      <c r="U11" s="15">
        <f>AF26+$X$1</f>
        <v>19.432000000000002</v>
      </c>
      <c r="V11" s="15">
        <f t="shared" si="0"/>
        <v>178.82546511627871</v>
      </c>
      <c r="W11" s="32">
        <f>AVERAGE(Q11,N11,K11,H11,E11,U11)</f>
        <v>22.323976190476191</v>
      </c>
      <c r="Y11" s="15">
        <f t="shared" si="2"/>
        <v>23.862043530033279</v>
      </c>
      <c r="Z11" s="15">
        <f t="shared" si="3"/>
        <v>14.862043530033279</v>
      </c>
      <c r="AA11" s="15">
        <v>12.484166666666665</v>
      </c>
    </row>
    <row r="12" spans="1:33" ht="15.75" thickBot="1" x14ac:dyDescent="0.3">
      <c r="A12" s="7">
        <v>43804</v>
      </c>
      <c r="B12" s="15">
        <v>20.675000000000001</v>
      </c>
      <c r="C12" s="15">
        <f t="shared" si="1"/>
        <v>13.575000000000001</v>
      </c>
      <c r="D12" s="15">
        <f t="shared" si="4"/>
        <v>200.4604166666665</v>
      </c>
      <c r="E12" s="15">
        <f>AA12+$X$1</f>
        <v>31.558703703703703</v>
      </c>
      <c r="R12" s="15">
        <v>18.762500000000017</v>
      </c>
      <c r="S12" s="15">
        <v>18.762500000000017</v>
      </c>
      <c r="T12" s="32">
        <v>180.579166666666</v>
      </c>
      <c r="U12" s="15">
        <f>AF27+$X$1</f>
        <v>26.75</v>
      </c>
      <c r="V12" s="15">
        <f t="shared" si="0"/>
        <v>190.51979166666626</v>
      </c>
      <c r="W12" s="32">
        <f>AVERAGE(Q12,N12,K12,H12,E12,U12)</f>
        <v>29.15435185185185</v>
      </c>
      <c r="Y12" s="15">
        <f t="shared" si="2"/>
        <v>29.418358089552932</v>
      </c>
      <c r="Z12" s="15">
        <f t="shared" si="3"/>
        <v>20.418358089552932</v>
      </c>
      <c r="AA12" s="23">
        <v>22.558703703703703</v>
      </c>
    </row>
    <row r="13" spans="1:33" x14ac:dyDescent="0.25">
      <c r="A13" s="22">
        <v>43805</v>
      </c>
      <c r="B13" s="15">
        <v>19.8666666666666</v>
      </c>
      <c r="C13" s="15">
        <f t="shared" si="1"/>
        <v>12.7666666666666</v>
      </c>
      <c r="D13" s="53">
        <v>0</v>
      </c>
      <c r="R13" s="15">
        <v>18.381249999999994</v>
      </c>
      <c r="S13" s="15">
        <v>18.381249999999994</v>
      </c>
      <c r="T13" s="32">
        <v>198.96041666666599</v>
      </c>
      <c r="U13" s="15">
        <f>AF28+$X$1</f>
        <v>39.974999999999895</v>
      </c>
      <c r="V13" s="32">
        <f>AVERAGE(T13)</f>
        <v>198.96041666666599</v>
      </c>
      <c r="W13" s="32">
        <f t="shared" ref="W13" si="9">AVERAGE(Q13,N13,K13,H13,E13,U13)</f>
        <v>39.974999999999895</v>
      </c>
      <c r="Y13" s="15">
        <f t="shared" si="2"/>
        <v>34.216469818589424</v>
      </c>
      <c r="Z13" s="15">
        <f t="shared" si="3"/>
        <v>25.216469818589424</v>
      </c>
      <c r="AB13" s="15">
        <v>2.5859999999999999</v>
      </c>
    </row>
    <row r="14" spans="1:33" x14ac:dyDescent="0.25">
      <c r="A14" s="22">
        <v>43806</v>
      </c>
      <c r="B14" s="15">
        <v>20.779166666666601</v>
      </c>
      <c r="C14" s="15">
        <f t="shared" si="1"/>
        <v>13.679166666666601</v>
      </c>
      <c r="D14" s="15">
        <f t="shared" ref="D14:D28" si="10">D13+C14</f>
        <v>13.679166666666601</v>
      </c>
      <c r="H14" s="15">
        <f>AB13+9</f>
        <v>11.586</v>
      </c>
      <c r="V14" s="15">
        <v>210</v>
      </c>
      <c r="Y14" s="15">
        <f t="shared" si="2"/>
        <v>41.6923210537283</v>
      </c>
      <c r="Z14" s="15">
        <f t="shared" si="3"/>
        <v>32.6923210537283</v>
      </c>
      <c r="AB14" s="15">
        <v>6.6966666666666681</v>
      </c>
    </row>
    <row r="15" spans="1:33" ht="15.75" thickBot="1" x14ac:dyDescent="0.3">
      <c r="A15" s="22">
        <v>43807</v>
      </c>
      <c r="B15" s="15">
        <v>21.308333333333302</v>
      </c>
      <c r="C15" s="15">
        <f t="shared" si="1"/>
        <v>14.208333333333302</v>
      </c>
      <c r="D15" s="15">
        <f t="shared" si="10"/>
        <v>27.887499999999903</v>
      </c>
      <c r="H15" s="15">
        <f>AB14+9</f>
        <v>15.696666666666669</v>
      </c>
      <c r="V15" s="15">
        <v>220</v>
      </c>
      <c r="Y15" s="15">
        <f t="shared" si="2"/>
        <v>49.864940521098802</v>
      </c>
      <c r="Z15" s="15">
        <f t="shared" si="3"/>
        <v>40.864940521098802</v>
      </c>
      <c r="AB15" s="23">
        <v>15.294285714285715</v>
      </c>
    </row>
    <row r="16" spans="1:33" x14ac:dyDescent="0.25">
      <c r="A16" s="22">
        <v>43808</v>
      </c>
      <c r="B16" s="15">
        <v>20.6979166666666</v>
      </c>
      <c r="C16" s="15">
        <f t="shared" si="1"/>
        <v>13.597916666666601</v>
      </c>
      <c r="D16" s="55">
        <v>0</v>
      </c>
      <c r="F16" s="15">
        <f t="shared" ref="F16:F25" si="11">T3+7.1</f>
        <v>25.212499999999899</v>
      </c>
      <c r="H16" s="15">
        <f>AB15+9</f>
        <v>24.294285714285714</v>
      </c>
      <c r="K16" s="15">
        <f>AC16+9</f>
        <v>11.481999999999999</v>
      </c>
      <c r="AC16" s="15">
        <v>2.4820000000000002</v>
      </c>
    </row>
    <row r="17" spans="1:32" x14ac:dyDescent="0.25">
      <c r="A17" s="22">
        <v>43809</v>
      </c>
      <c r="B17" s="15">
        <v>20.470833333333299</v>
      </c>
      <c r="C17" s="15">
        <f t="shared" si="1"/>
        <v>13.3708333333333</v>
      </c>
      <c r="D17" s="15">
        <f t="shared" si="10"/>
        <v>13.3708333333333</v>
      </c>
      <c r="F17" s="15">
        <f t="shared" si="11"/>
        <v>25.037500000000001</v>
      </c>
      <c r="K17" s="15">
        <f>AC17+9</f>
        <v>15.603333333333335</v>
      </c>
      <c r="AC17" s="15">
        <v>6.6033333333333344</v>
      </c>
    </row>
    <row r="18" spans="1:32" ht="15.75" thickBot="1" x14ac:dyDescent="0.3">
      <c r="A18" s="22">
        <v>43810</v>
      </c>
      <c r="B18" s="15">
        <v>20.660416666666599</v>
      </c>
      <c r="C18" s="15">
        <f t="shared" si="1"/>
        <v>13.560416666666599</v>
      </c>
      <c r="D18" s="15">
        <f t="shared" si="10"/>
        <v>26.931249999999899</v>
      </c>
      <c r="F18" s="15">
        <f t="shared" si="11"/>
        <v>25.304166666666696</v>
      </c>
      <c r="I18" s="15">
        <f>E9-AA9</f>
        <v>9</v>
      </c>
      <c r="K18" s="15">
        <f>AC18+9</f>
        <v>23.441428571428567</v>
      </c>
      <c r="AC18" s="23">
        <v>14.441428571428569</v>
      </c>
    </row>
    <row r="19" spans="1:32" x14ac:dyDescent="0.25">
      <c r="A19" s="22">
        <v>43811</v>
      </c>
      <c r="B19" s="15">
        <v>20.402325581395299</v>
      </c>
      <c r="C19" s="15">
        <f t="shared" si="1"/>
        <v>13.3023255813953</v>
      </c>
      <c r="D19" s="55">
        <v>0</v>
      </c>
      <c r="F19" s="15">
        <f t="shared" si="11"/>
        <v>24.716666666666704</v>
      </c>
      <c r="N19" s="15">
        <f>AD19+9</f>
        <v>11.818888888888889</v>
      </c>
      <c r="AD19" s="15">
        <v>2.818888888888889</v>
      </c>
    </row>
    <row r="20" spans="1:32" x14ac:dyDescent="0.25">
      <c r="A20" s="22">
        <v>43812</v>
      </c>
      <c r="B20" s="15">
        <v>20.672916666666602</v>
      </c>
      <c r="C20" s="15">
        <f t="shared" si="1"/>
        <v>13.572916666666602</v>
      </c>
      <c r="D20" s="15">
        <f t="shared" si="10"/>
        <v>13.572916666666602</v>
      </c>
      <c r="F20" s="15">
        <f t="shared" si="11"/>
        <v>25.010416666666707</v>
      </c>
      <c r="N20" s="15">
        <f>AD20+9</f>
        <v>15.766666666666666</v>
      </c>
      <c r="AD20" s="15">
        <v>6.7666666666666666</v>
      </c>
    </row>
    <row r="21" spans="1:32" ht="15.75" thickBot="1" x14ac:dyDescent="0.3">
      <c r="A21" s="22">
        <v>43813</v>
      </c>
      <c r="B21" s="15">
        <v>20.297916666666602</v>
      </c>
      <c r="C21" s="15">
        <f t="shared" si="1"/>
        <v>13.197916666666602</v>
      </c>
      <c r="D21" s="15">
        <f t="shared" si="10"/>
        <v>26.770833333333204</v>
      </c>
      <c r="F21" s="15">
        <f t="shared" si="11"/>
        <v>24.816666666666002</v>
      </c>
      <c r="N21" s="15">
        <f>AD21+9</f>
        <v>22.968</v>
      </c>
      <c r="AD21" s="23">
        <v>13.968</v>
      </c>
    </row>
    <row r="22" spans="1:32" x14ac:dyDescent="0.25">
      <c r="A22" s="22">
        <v>43814</v>
      </c>
      <c r="B22" s="15">
        <v>20.316666666666599</v>
      </c>
      <c r="C22" s="15">
        <f t="shared" si="1"/>
        <v>13.216666666666599</v>
      </c>
      <c r="D22" s="15">
        <v>0</v>
      </c>
      <c r="F22" s="15">
        <f t="shared" si="11"/>
        <v>132.47083333333299</v>
      </c>
      <c r="Q22" s="15">
        <f>AE22+9</f>
        <v>12.436666666666666</v>
      </c>
      <c r="AE22" s="15">
        <v>3.4366666666666661</v>
      </c>
    </row>
    <row r="23" spans="1:32" x14ac:dyDescent="0.25">
      <c r="A23" s="22">
        <v>43815</v>
      </c>
      <c r="B23" s="15">
        <v>20.268750000000001</v>
      </c>
      <c r="C23" s="15">
        <f t="shared" si="1"/>
        <v>13.168750000000001</v>
      </c>
      <c r="D23" s="15">
        <f t="shared" si="10"/>
        <v>13.168750000000001</v>
      </c>
      <c r="F23" s="15">
        <f t="shared" si="11"/>
        <v>150.54999999999998</v>
      </c>
      <c r="Q23" s="15">
        <f>AE23+9</f>
        <v>16.189999999999998</v>
      </c>
      <c r="AE23" s="15">
        <v>7.1899999999999995</v>
      </c>
    </row>
    <row r="24" spans="1:32" ht="14.25" customHeight="1" x14ac:dyDescent="0.25">
      <c r="A24" s="24">
        <v>43776</v>
      </c>
      <c r="B24" s="15">
        <v>17.872916666666601</v>
      </c>
      <c r="C24" s="15">
        <f t="shared" si="1"/>
        <v>10.772916666666601</v>
      </c>
      <c r="D24" s="15">
        <v>0</v>
      </c>
      <c r="F24" s="15">
        <f t="shared" si="11"/>
        <v>168.91666666666598</v>
      </c>
      <c r="U24" s="15">
        <f>AF24+9</f>
        <v>10.625999999999999</v>
      </c>
      <c r="AF24" s="15">
        <v>1.6259999999999999</v>
      </c>
    </row>
    <row r="25" spans="1:32" x14ac:dyDescent="0.25">
      <c r="A25" s="24">
        <v>43777</v>
      </c>
      <c r="B25" s="15">
        <v>18.079166666666602</v>
      </c>
      <c r="C25" s="15">
        <f t="shared" si="1"/>
        <v>10.979166666666602</v>
      </c>
      <c r="D25" s="15">
        <f t="shared" si="10"/>
        <v>10.979166666666602</v>
      </c>
      <c r="F25" s="15">
        <f t="shared" si="11"/>
        <v>187.67916666666599</v>
      </c>
      <c r="U25" s="15">
        <f>AF25+9</f>
        <v>13.994</v>
      </c>
      <c r="AF25" s="15">
        <v>4.9939999999999998</v>
      </c>
    </row>
    <row r="26" spans="1:32" x14ac:dyDescent="0.25">
      <c r="A26" s="24">
        <v>43778</v>
      </c>
      <c r="B26" s="15">
        <v>18.3666666666666</v>
      </c>
      <c r="C26" s="15">
        <f t="shared" si="1"/>
        <v>11.2666666666666</v>
      </c>
      <c r="D26" s="15">
        <f t="shared" si="10"/>
        <v>22.245833333333202</v>
      </c>
      <c r="F26" s="15">
        <f t="shared" ref="F26:F28" si="12">T13+7.1</f>
        <v>206.06041666666599</v>
      </c>
      <c r="U26" s="15">
        <f>AF26+9</f>
        <v>19.432000000000002</v>
      </c>
      <c r="AF26" s="15">
        <v>10.432</v>
      </c>
    </row>
    <row r="27" spans="1:32" x14ac:dyDescent="0.25">
      <c r="A27" s="24">
        <v>43779</v>
      </c>
      <c r="B27" s="15">
        <v>18.762499999999999</v>
      </c>
      <c r="C27" s="15">
        <f t="shared" si="1"/>
        <v>11.6625</v>
      </c>
      <c r="D27" s="15">
        <f t="shared" si="10"/>
        <v>33.908333333333204</v>
      </c>
      <c r="F27" s="15">
        <f t="shared" si="12"/>
        <v>7.1</v>
      </c>
      <c r="U27" s="15">
        <f>AF27+9</f>
        <v>26.75</v>
      </c>
      <c r="AF27" s="15">
        <v>17.75</v>
      </c>
    </row>
    <row r="28" spans="1:32" x14ac:dyDescent="0.25">
      <c r="A28" s="24">
        <v>43780</v>
      </c>
      <c r="B28" s="15">
        <v>18.381250000000001</v>
      </c>
      <c r="C28" s="15">
        <f t="shared" si="1"/>
        <v>11.281250000000002</v>
      </c>
      <c r="D28" s="15">
        <f t="shared" si="10"/>
        <v>45.189583333333204</v>
      </c>
      <c r="F28" s="15">
        <f t="shared" si="12"/>
        <v>7.1</v>
      </c>
      <c r="U28" s="15">
        <f>AF28+9</f>
        <v>39.974999999999895</v>
      </c>
      <c r="AF28" s="15">
        <v>30.974999999999898</v>
      </c>
    </row>
    <row r="30" spans="1:32" x14ac:dyDescent="0.25">
      <c r="A30" s="24">
        <v>43770</v>
      </c>
      <c r="B30" s="21">
        <v>18.112499999999898</v>
      </c>
      <c r="C30" s="15">
        <f>B30-7.1</f>
        <v>11.012499999999898</v>
      </c>
      <c r="D30" s="15">
        <f>D29+C30</f>
        <v>11.012499999999898</v>
      </c>
    </row>
    <row r="31" spans="1:32" x14ac:dyDescent="0.25">
      <c r="A31" s="24">
        <v>43771</v>
      </c>
      <c r="B31" s="15">
        <v>17.9375</v>
      </c>
      <c r="C31" s="15">
        <f t="shared" ref="C31:C40" si="13">B31-7.1</f>
        <v>10.8375</v>
      </c>
      <c r="D31" s="15">
        <f t="shared" ref="D31:D40" si="14">D30+C31</f>
        <v>21.849999999999898</v>
      </c>
    </row>
    <row r="32" spans="1:32" x14ac:dyDescent="0.25">
      <c r="A32" s="24">
        <v>43772</v>
      </c>
      <c r="B32" s="15">
        <v>18.204166666666698</v>
      </c>
      <c r="C32" s="15">
        <f t="shared" si="13"/>
        <v>11.104166666666698</v>
      </c>
      <c r="D32" s="15">
        <f t="shared" si="14"/>
        <v>32.954166666666595</v>
      </c>
    </row>
    <row r="33" spans="1:4" x14ac:dyDescent="0.25">
      <c r="A33" s="24">
        <v>43773</v>
      </c>
      <c r="B33" s="15">
        <v>17.616666666666703</v>
      </c>
      <c r="C33" s="15">
        <f t="shared" si="13"/>
        <v>10.516666666666703</v>
      </c>
      <c r="D33" s="15">
        <f t="shared" si="14"/>
        <v>43.470833333333296</v>
      </c>
    </row>
    <row r="34" spans="1:4" x14ac:dyDescent="0.25">
      <c r="A34" s="24">
        <v>43774</v>
      </c>
      <c r="B34" s="15">
        <v>17.910416666666706</v>
      </c>
      <c r="C34" s="15">
        <f t="shared" si="13"/>
        <v>10.810416666666706</v>
      </c>
      <c r="D34" s="15">
        <f t="shared" si="14"/>
        <v>54.28125</v>
      </c>
    </row>
    <row r="35" spans="1:4" x14ac:dyDescent="0.25">
      <c r="A35" s="24">
        <v>43775</v>
      </c>
      <c r="B35" s="15">
        <v>17.716666666666001</v>
      </c>
      <c r="C35" s="15">
        <f t="shared" si="13"/>
        <v>10.616666666666001</v>
      </c>
      <c r="D35" s="15">
        <f t="shared" si="14"/>
        <v>64.897916666666006</v>
      </c>
    </row>
    <row r="36" spans="1:4" x14ac:dyDescent="0.25">
      <c r="A36" s="24">
        <v>43776</v>
      </c>
      <c r="B36" s="56">
        <v>17.872916666666995</v>
      </c>
      <c r="C36" s="15">
        <f t="shared" si="13"/>
        <v>10.772916666666996</v>
      </c>
      <c r="D36" s="15">
        <f t="shared" si="14"/>
        <v>75.670833333333007</v>
      </c>
    </row>
    <row r="37" spans="1:4" x14ac:dyDescent="0.25">
      <c r="A37" s="24">
        <v>43777</v>
      </c>
      <c r="B37" s="15">
        <v>18.079166666666993</v>
      </c>
      <c r="C37" s="15">
        <f t="shared" si="13"/>
        <v>10.979166666666993</v>
      </c>
      <c r="D37" s="15">
        <f t="shared" si="14"/>
        <v>86.65</v>
      </c>
    </row>
    <row r="38" spans="1:4" x14ac:dyDescent="0.25">
      <c r="A38" s="24">
        <v>43778</v>
      </c>
      <c r="B38" s="15">
        <v>18.366666666665992</v>
      </c>
      <c r="C38" s="15">
        <f t="shared" si="13"/>
        <v>11.266666666665992</v>
      </c>
      <c r="D38" s="15">
        <f t="shared" si="14"/>
        <v>97.916666666666003</v>
      </c>
    </row>
    <row r="39" spans="1:4" x14ac:dyDescent="0.25">
      <c r="A39" s="24">
        <v>43779</v>
      </c>
      <c r="B39" s="15">
        <v>18.762500000000017</v>
      </c>
      <c r="C39" s="15">
        <f t="shared" si="13"/>
        <v>11.662500000000017</v>
      </c>
      <c r="D39" s="15">
        <f t="shared" si="14"/>
        <v>109.57916666666603</v>
      </c>
    </row>
    <row r="40" spans="1:4" x14ac:dyDescent="0.25">
      <c r="A40" s="24">
        <v>43780</v>
      </c>
      <c r="B40" s="15">
        <v>18.381249999999994</v>
      </c>
      <c r="C40" s="15">
        <f t="shared" si="13"/>
        <v>11.281249999999995</v>
      </c>
      <c r="D40" s="15">
        <f t="shared" si="14"/>
        <v>120.86041666666603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7804-8CC2-4CDB-A493-D9DCC808FB78}">
  <dimension ref="A1:AB59"/>
  <sheetViews>
    <sheetView zoomScale="80" zoomScaleNormal="80" workbookViewId="0">
      <selection activeCell="N2" sqref="N2"/>
    </sheetView>
  </sheetViews>
  <sheetFormatPr defaultRowHeight="15" x14ac:dyDescent="0.25"/>
  <cols>
    <col min="1" max="1" width="12.5703125" customWidth="1"/>
    <col min="3" max="3" width="9.140625" style="15"/>
    <col min="4" max="4" width="9.140625" style="37"/>
    <col min="8" max="8" width="9.140625" style="37"/>
    <col min="12" max="12" width="9.140625" style="37"/>
    <col min="16" max="16" width="9.140625" style="37"/>
    <col min="20" max="20" width="9.140625" style="37"/>
    <col min="24" max="24" width="9.140625" style="37"/>
  </cols>
  <sheetData>
    <row r="1" spans="1:28" ht="15.75" x14ac:dyDescent="0.25">
      <c r="B1" s="58" t="s">
        <v>0</v>
      </c>
      <c r="C1" s="58"/>
      <c r="D1" s="59"/>
      <c r="E1" s="8"/>
      <c r="F1" s="38" t="s">
        <v>1</v>
      </c>
      <c r="G1" s="38"/>
      <c r="H1" s="39"/>
      <c r="I1" s="8"/>
      <c r="J1" s="65" t="s">
        <v>2</v>
      </c>
      <c r="K1" s="65"/>
      <c r="L1" s="59"/>
      <c r="M1" s="8"/>
      <c r="N1" s="65" t="s">
        <v>3</v>
      </c>
      <c r="O1" s="65"/>
      <c r="P1" s="59"/>
      <c r="Q1" s="10"/>
      <c r="R1" s="66" t="s">
        <v>9</v>
      </c>
      <c r="S1" s="66"/>
      <c r="T1" s="67"/>
      <c r="U1" s="19"/>
      <c r="V1" s="63" t="s">
        <v>10</v>
      </c>
      <c r="W1" s="63"/>
      <c r="X1" s="64"/>
      <c r="Y1" s="16"/>
      <c r="Z1" t="s">
        <v>11</v>
      </c>
      <c r="AB1" s="27">
        <v>11</v>
      </c>
    </row>
    <row r="2" spans="1:28" ht="15.75" x14ac:dyDescent="0.25">
      <c r="A2" s="5" t="s">
        <v>7</v>
      </c>
      <c r="B2" s="1" t="s">
        <v>8</v>
      </c>
      <c r="C2" s="1"/>
      <c r="D2" s="2" t="s">
        <v>6</v>
      </c>
      <c r="E2" s="9"/>
      <c r="F2" s="1" t="s">
        <v>5</v>
      </c>
      <c r="G2" s="1"/>
      <c r="H2" s="9" t="s">
        <v>6</v>
      </c>
      <c r="I2" s="9"/>
      <c r="J2" s="40" t="s">
        <v>5</v>
      </c>
      <c r="K2" s="40"/>
      <c r="L2" s="2" t="s">
        <v>6</v>
      </c>
      <c r="M2" s="9"/>
      <c r="N2" s="1" t="s">
        <v>32</v>
      </c>
      <c r="O2" s="1"/>
      <c r="P2" s="2" t="s">
        <v>6</v>
      </c>
      <c r="Q2" s="3"/>
      <c r="R2" s="1" t="s">
        <v>5</v>
      </c>
      <c r="S2" s="1"/>
      <c r="T2" s="2" t="s">
        <v>6</v>
      </c>
      <c r="U2" s="3"/>
      <c r="V2" s="1" t="s">
        <v>5</v>
      </c>
      <c r="W2" s="1"/>
      <c r="X2" s="2" t="s">
        <v>6</v>
      </c>
      <c r="Y2" s="1" t="s">
        <v>5</v>
      </c>
      <c r="Z2" s="3" t="s">
        <v>12</v>
      </c>
      <c r="AA2" s="1" t="s">
        <v>8</v>
      </c>
    </row>
    <row r="3" spans="1:28" x14ac:dyDescent="0.25">
      <c r="A3" s="6">
        <v>43795</v>
      </c>
      <c r="B3" s="11">
        <v>0</v>
      </c>
      <c r="C3" s="41">
        <v>-10</v>
      </c>
      <c r="D3" s="35">
        <v>1</v>
      </c>
      <c r="E3" s="14"/>
      <c r="G3" s="41"/>
      <c r="J3">
        <v>0</v>
      </c>
      <c r="K3">
        <f>L3-$AB$1</f>
        <v>-10</v>
      </c>
      <c r="L3" s="37">
        <v>1</v>
      </c>
      <c r="N3">
        <v>0</v>
      </c>
      <c r="P3" s="37">
        <v>1</v>
      </c>
      <c r="R3">
        <v>0</v>
      </c>
      <c r="Y3" s="20">
        <f t="shared" ref="Y3:Y8" si="0">AVERAGE(U3,Q3,M3,I3,E3,B3)</f>
        <v>0</v>
      </c>
      <c r="Z3" s="15">
        <f>AVERAGE(T3,P3,L3,H3,D3)</f>
        <v>1</v>
      </c>
      <c r="AA3" s="11">
        <v>0</v>
      </c>
    </row>
    <row r="4" spans="1:28" x14ac:dyDescent="0.25">
      <c r="A4" s="7">
        <v>43796</v>
      </c>
      <c r="B4" s="12">
        <v>24</v>
      </c>
      <c r="C4" s="41"/>
      <c r="D4" s="35"/>
      <c r="E4" s="14"/>
      <c r="G4" s="41"/>
      <c r="Y4" s="20">
        <f t="shared" si="0"/>
        <v>24</v>
      </c>
      <c r="Z4" s="15"/>
      <c r="AA4" s="12">
        <v>24</v>
      </c>
    </row>
    <row r="5" spans="1:28" x14ac:dyDescent="0.25">
      <c r="A5" s="7">
        <v>43797</v>
      </c>
      <c r="B5" s="12">
        <v>48</v>
      </c>
      <c r="C5" s="41"/>
      <c r="D5" s="35"/>
      <c r="E5" s="14"/>
      <c r="G5" s="41"/>
      <c r="Y5" s="20">
        <f t="shared" si="0"/>
        <v>48</v>
      </c>
      <c r="Z5" s="15"/>
      <c r="AA5" s="12">
        <v>48</v>
      </c>
    </row>
    <row r="6" spans="1:28" x14ac:dyDescent="0.25">
      <c r="A6" s="7">
        <v>43798</v>
      </c>
      <c r="B6" s="12">
        <v>72</v>
      </c>
      <c r="C6" s="41"/>
      <c r="D6" s="35"/>
      <c r="E6" s="14"/>
      <c r="G6" s="41"/>
      <c r="Y6" s="20">
        <f t="shared" si="0"/>
        <v>72</v>
      </c>
      <c r="Z6" s="15"/>
      <c r="AA6" s="12">
        <v>72</v>
      </c>
    </row>
    <row r="7" spans="1:28" x14ac:dyDescent="0.25">
      <c r="A7" s="7">
        <v>43799</v>
      </c>
      <c r="B7" s="12">
        <v>96</v>
      </c>
      <c r="C7" s="41"/>
      <c r="D7" s="35"/>
      <c r="E7" s="14"/>
      <c r="G7" s="41"/>
      <c r="Y7" s="20">
        <f t="shared" si="0"/>
        <v>96</v>
      </c>
      <c r="Z7" s="15"/>
      <c r="AA7" s="12">
        <v>96</v>
      </c>
    </row>
    <row r="8" spans="1:28" x14ac:dyDescent="0.25">
      <c r="A8" s="7">
        <v>43800</v>
      </c>
      <c r="B8" s="12">
        <v>120</v>
      </c>
      <c r="C8" s="41"/>
      <c r="D8" s="35"/>
      <c r="E8" s="14"/>
      <c r="G8" s="41"/>
      <c r="Y8" s="20">
        <f t="shared" si="0"/>
        <v>120</v>
      </c>
      <c r="Z8" s="15"/>
      <c r="AA8" s="12">
        <v>120</v>
      </c>
    </row>
    <row r="9" spans="1:28" x14ac:dyDescent="0.25">
      <c r="B9" s="33">
        <v>144</v>
      </c>
      <c r="C9" s="41">
        <v>2.66</v>
      </c>
      <c r="D9" s="36">
        <f>C9+$AB$1</f>
        <v>13.66</v>
      </c>
      <c r="E9" s="34">
        <v>144</v>
      </c>
      <c r="F9" s="13">
        <v>0</v>
      </c>
      <c r="G9" s="41">
        <v>1.7400000000000002</v>
      </c>
      <c r="H9" s="36">
        <f>G9+$AB$1</f>
        <v>12.74</v>
      </c>
      <c r="I9" s="34">
        <v>144</v>
      </c>
      <c r="J9" s="13">
        <v>0</v>
      </c>
      <c r="K9">
        <v>1.6999999999999993</v>
      </c>
      <c r="L9" s="36">
        <f>K9+$AB$1</f>
        <v>12.7</v>
      </c>
      <c r="M9" s="34">
        <v>144</v>
      </c>
      <c r="N9" s="13">
        <v>0</v>
      </c>
      <c r="O9">
        <v>1.0099999999999998</v>
      </c>
      <c r="P9" s="36">
        <f>O9+$AB$1</f>
        <v>12.01</v>
      </c>
      <c r="Q9" s="34">
        <v>144</v>
      </c>
      <c r="R9" s="12">
        <v>0</v>
      </c>
      <c r="S9">
        <v>2.59</v>
      </c>
      <c r="T9" s="36">
        <f>S9+$AB$1</f>
        <v>13.59</v>
      </c>
      <c r="U9" s="34">
        <v>144</v>
      </c>
      <c r="V9">
        <v>0</v>
      </c>
      <c r="W9">
        <v>0.84999999999999964</v>
      </c>
      <c r="X9" s="36">
        <f>W9+$AB$1</f>
        <v>11.85</v>
      </c>
      <c r="Y9" s="20">
        <f>AVERAGE(U9,Q9,M9,I9,E9,B10)</f>
        <v>144.5</v>
      </c>
      <c r="Z9" s="15">
        <f t="shared" ref="Z9" si="1">AVERAGE(D9,H9,L9,P9,X9)</f>
        <v>12.591999999999999</v>
      </c>
      <c r="AA9" s="12">
        <v>144</v>
      </c>
    </row>
    <row r="10" spans="1:28" x14ac:dyDescent="0.25">
      <c r="B10" s="12">
        <v>147</v>
      </c>
      <c r="C10" s="41">
        <v>3.1500000000000004</v>
      </c>
      <c r="D10" s="36">
        <f t="shared" ref="D10:D29" si="2">C10+$AB$1</f>
        <v>14.15</v>
      </c>
      <c r="E10" s="20">
        <v>146</v>
      </c>
      <c r="F10" s="13">
        <v>2</v>
      </c>
      <c r="G10" s="41">
        <v>2.1499999999999986</v>
      </c>
      <c r="H10" s="36">
        <f t="shared" ref="H10:H26" si="3">G10+$AB$1</f>
        <v>13.149999999999999</v>
      </c>
      <c r="I10" s="20">
        <v>146</v>
      </c>
      <c r="J10" s="13">
        <v>2</v>
      </c>
      <c r="K10">
        <v>2.2699999999999996</v>
      </c>
      <c r="L10" s="36">
        <f t="shared" ref="L10:L26" si="4">K10+$AB$1</f>
        <v>13.27</v>
      </c>
      <c r="M10">
        <v>146</v>
      </c>
      <c r="O10">
        <v>2</v>
      </c>
      <c r="P10" s="36">
        <f t="shared" ref="P10:P24" si="5">O10+$AB$1</f>
        <v>13</v>
      </c>
      <c r="Q10" s="20">
        <v>146</v>
      </c>
      <c r="R10" s="13">
        <v>2</v>
      </c>
      <c r="S10">
        <v>2.8099999999999987</v>
      </c>
      <c r="T10" s="36">
        <f t="shared" ref="T10:T16" si="6">S10+$AB$1</f>
        <v>13.809999999999999</v>
      </c>
      <c r="U10" s="20">
        <v>146.43969444444443</v>
      </c>
      <c r="V10" s="21">
        <v>2.4396944444444402</v>
      </c>
      <c r="W10">
        <v>1.2300000000000004</v>
      </c>
      <c r="X10" s="36">
        <f t="shared" ref="X10:X30" si="7">W10+$AB$1</f>
        <v>12.23</v>
      </c>
      <c r="Y10" s="20">
        <f t="shared" ref="Y10:Y23" si="8">AVERAGE(U10,Q10,M11,I10,E10,B11)</f>
        <v>147.23994907407408</v>
      </c>
      <c r="Z10" s="15">
        <f t="shared" ref="Z10:Z23" si="9">AVERAGE(D10,H10,L10,P11,X10)</f>
        <v>13.373999999999999</v>
      </c>
      <c r="AA10" s="13">
        <v>147</v>
      </c>
    </row>
    <row r="11" spans="1:28" x14ac:dyDescent="0.25">
      <c r="B11" s="12">
        <v>150</v>
      </c>
      <c r="C11" s="41">
        <v>3.6400000000000006</v>
      </c>
      <c r="D11" s="36">
        <f t="shared" si="2"/>
        <v>14.64</v>
      </c>
      <c r="E11" s="20">
        <v>148</v>
      </c>
      <c r="F11" s="13">
        <v>4</v>
      </c>
      <c r="G11" s="41">
        <v>2.8100000000000005</v>
      </c>
      <c r="H11" s="36">
        <f t="shared" si="3"/>
        <v>13.81</v>
      </c>
      <c r="I11" s="20">
        <v>148</v>
      </c>
      <c r="J11" s="13">
        <v>4</v>
      </c>
      <c r="K11">
        <v>2.4700000000000006</v>
      </c>
      <c r="L11" s="36">
        <f t="shared" si="4"/>
        <v>13.47</v>
      </c>
      <c r="M11" s="20">
        <v>149</v>
      </c>
      <c r="N11" s="13">
        <v>5</v>
      </c>
      <c r="O11">
        <v>3.0700000000000003</v>
      </c>
      <c r="P11" s="36">
        <f t="shared" si="5"/>
        <v>14.07</v>
      </c>
      <c r="Q11" s="20">
        <v>148</v>
      </c>
      <c r="R11" s="13">
        <v>4</v>
      </c>
      <c r="S11">
        <v>3.1500000000000004</v>
      </c>
      <c r="T11" s="36">
        <f t="shared" si="6"/>
        <v>14.15</v>
      </c>
      <c r="U11" s="20">
        <v>148.75636111111112</v>
      </c>
      <c r="V11" s="21">
        <v>4.7563611111111097</v>
      </c>
      <c r="W11">
        <v>1.58</v>
      </c>
      <c r="X11" s="36">
        <f t="shared" si="7"/>
        <v>12.58</v>
      </c>
      <c r="Y11" s="20">
        <f t="shared" si="8"/>
        <v>151.45939351851851</v>
      </c>
      <c r="Z11" s="15">
        <f t="shared" si="9"/>
        <v>13.791111111111112</v>
      </c>
      <c r="AA11" s="13">
        <v>150</v>
      </c>
    </row>
    <row r="12" spans="1:28" x14ac:dyDescent="0.25">
      <c r="B12" s="12">
        <v>165</v>
      </c>
      <c r="C12" s="41">
        <v>5.41</v>
      </c>
      <c r="D12" s="36">
        <f t="shared" si="2"/>
        <v>16.41</v>
      </c>
      <c r="E12" s="20">
        <v>150</v>
      </c>
      <c r="F12" s="13">
        <v>6</v>
      </c>
      <c r="G12" s="41">
        <v>2.92</v>
      </c>
      <c r="H12" s="36">
        <f t="shared" si="3"/>
        <v>13.92</v>
      </c>
      <c r="I12" s="20">
        <v>150</v>
      </c>
      <c r="J12" s="13">
        <v>6</v>
      </c>
      <c r="K12">
        <v>2.92</v>
      </c>
      <c r="L12" s="36">
        <f t="shared" si="4"/>
        <v>13.92</v>
      </c>
      <c r="M12" s="20">
        <v>151</v>
      </c>
      <c r="N12" s="13">
        <v>7</v>
      </c>
      <c r="O12" s="15">
        <v>3.4555555555555557</v>
      </c>
      <c r="P12" s="36">
        <f t="shared" si="5"/>
        <v>14.455555555555556</v>
      </c>
      <c r="Q12" s="20">
        <v>150</v>
      </c>
      <c r="R12" s="13">
        <v>6</v>
      </c>
      <c r="S12">
        <v>3.4700000000000006</v>
      </c>
      <c r="T12" s="36">
        <f t="shared" si="6"/>
        <v>14.47</v>
      </c>
      <c r="U12" s="20">
        <v>151.26566666666665</v>
      </c>
      <c r="V12" s="21">
        <v>7.2656666666666601</v>
      </c>
      <c r="W12">
        <v>2.0199999999999996</v>
      </c>
      <c r="X12" s="36">
        <f t="shared" si="7"/>
        <v>13.02</v>
      </c>
      <c r="Y12" s="20">
        <f t="shared" si="8"/>
        <v>153.54427777777778</v>
      </c>
      <c r="Z12" s="15">
        <f t="shared" si="9"/>
        <v>14.402000000000001</v>
      </c>
      <c r="AA12" s="13">
        <v>165</v>
      </c>
    </row>
    <row r="13" spans="1:28" x14ac:dyDescent="0.25">
      <c r="B13" s="12">
        <v>167</v>
      </c>
      <c r="C13" s="41">
        <v>5.65</v>
      </c>
      <c r="D13" s="36">
        <f t="shared" si="2"/>
        <v>16.649999999999999</v>
      </c>
      <c r="E13" s="20">
        <v>151</v>
      </c>
      <c r="F13" s="13">
        <v>7</v>
      </c>
      <c r="G13" s="41">
        <v>3.3099999999999987</v>
      </c>
      <c r="H13" s="36">
        <f t="shared" si="3"/>
        <v>14.309999999999999</v>
      </c>
      <c r="I13" s="20">
        <v>151</v>
      </c>
      <c r="J13" s="13">
        <v>7</v>
      </c>
      <c r="K13">
        <v>3.0500000000000007</v>
      </c>
      <c r="L13" s="36">
        <f t="shared" si="4"/>
        <v>14.05</v>
      </c>
      <c r="M13" s="20">
        <v>153</v>
      </c>
      <c r="N13" s="13">
        <v>9</v>
      </c>
      <c r="O13">
        <v>3.74</v>
      </c>
      <c r="P13" s="36">
        <f t="shared" si="5"/>
        <v>14.74</v>
      </c>
      <c r="Q13" s="20">
        <v>152</v>
      </c>
      <c r="R13" s="13">
        <v>8</v>
      </c>
      <c r="S13">
        <v>4.07</v>
      </c>
      <c r="T13" s="36">
        <f t="shared" si="6"/>
        <v>15.07</v>
      </c>
      <c r="U13" s="20">
        <v>153.2355</v>
      </c>
      <c r="V13" s="21">
        <v>9.2354999999999894</v>
      </c>
      <c r="W13">
        <v>2.4499999999999993</v>
      </c>
      <c r="X13" s="36">
        <f t="shared" si="7"/>
        <v>13.45</v>
      </c>
      <c r="Y13" s="20">
        <f t="shared" si="8"/>
        <v>157.20591666666667</v>
      </c>
      <c r="Z13" s="15">
        <f t="shared" si="9"/>
        <v>15.006</v>
      </c>
      <c r="AA13" s="13">
        <v>167</v>
      </c>
    </row>
    <row r="14" spans="1:28" x14ac:dyDescent="0.25">
      <c r="B14" s="12">
        <v>169</v>
      </c>
      <c r="C14" s="41">
        <v>6.0600000000000005</v>
      </c>
      <c r="D14" s="36">
        <f t="shared" si="2"/>
        <v>17.060000000000002</v>
      </c>
      <c r="E14" s="20">
        <v>165</v>
      </c>
      <c r="F14" s="12">
        <v>21</v>
      </c>
      <c r="G14" s="41">
        <v>5.2099999999999991</v>
      </c>
      <c r="H14" s="36">
        <f t="shared" si="3"/>
        <v>16.21</v>
      </c>
      <c r="I14" s="20">
        <v>165</v>
      </c>
      <c r="J14" s="12">
        <v>21</v>
      </c>
      <c r="K14">
        <v>5.1999999999999993</v>
      </c>
      <c r="L14" s="36">
        <f t="shared" si="4"/>
        <v>16.2</v>
      </c>
      <c r="M14" s="20">
        <v>167</v>
      </c>
      <c r="N14" s="12">
        <v>23</v>
      </c>
      <c r="O14">
        <v>5.57</v>
      </c>
      <c r="P14" s="36">
        <f t="shared" si="5"/>
        <v>16.57</v>
      </c>
      <c r="Q14" s="20">
        <v>154</v>
      </c>
      <c r="R14" s="13">
        <v>10</v>
      </c>
      <c r="S14">
        <v>4.5299999999999994</v>
      </c>
      <c r="T14" s="36">
        <f t="shared" si="6"/>
        <v>15.53</v>
      </c>
      <c r="U14" s="20">
        <v>162.3671388888888</v>
      </c>
      <c r="V14" s="21">
        <v>18.3671388888888</v>
      </c>
      <c r="W14">
        <v>3.919999999999991</v>
      </c>
      <c r="X14" s="36">
        <f t="shared" si="7"/>
        <v>14.919999999999991</v>
      </c>
      <c r="Y14" s="20">
        <f t="shared" si="8"/>
        <v>164.39452314814812</v>
      </c>
      <c r="Z14" s="15">
        <f t="shared" si="9"/>
        <v>16.257999999999999</v>
      </c>
      <c r="AA14" s="13">
        <v>169</v>
      </c>
    </row>
    <row r="15" spans="1:28" x14ac:dyDescent="0.25">
      <c r="B15" s="12">
        <v>171</v>
      </c>
      <c r="C15" s="41">
        <v>6.2379999999999995</v>
      </c>
      <c r="D15" s="36">
        <f t="shared" si="2"/>
        <v>17.238</v>
      </c>
      <c r="E15" s="20">
        <v>168</v>
      </c>
      <c r="F15" s="13">
        <v>24</v>
      </c>
      <c r="G15" s="41">
        <v>5.8599999999999994</v>
      </c>
      <c r="H15" s="36">
        <f t="shared" si="3"/>
        <v>16.86</v>
      </c>
      <c r="I15" s="20">
        <v>168</v>
      </c>
      <c r="J15" s="13">
        <v>24</v>
      </c>
      <c r="K15">
        <v>5.68</v>
      </c>
      <c r="L15" s="36">
        <f t="shared" si="4"/>
        <v>16.68</v>
      </c>
      <c r="M15" s="20">
        <v>169</v>
      </c>
      <c r="N15" s="13">
        <v>25</v>
      </c>
      <c r="O15">
        <v>5.8999999999999986</v>
      </c>
      <c r="P15" s="36">
        <f t="shared" si="5"/>
        <v>16.899999999999999</v>
      </c>
      <c r="Q15" s="20">
        <v>168</v>
      </c>
      <c r="R15" s="12">
        <v>24</v>
      </c>
      <c r="S15">
        <v>6.99</v>
      </c>
      <c r="T15" s="36">
        <f t="shared" si="6"/>
        <v>17.990000000000002</v>
      </c>
      <c r="U15" s="20">
        <v>164.74902777777771</v>
      </c>
      <c r="V15" s="21">
        <v>20.749027777777702</v>
      </c>
      <c r="W15">
        <v>4.34</v>
      </c>
      <c r="X15" s="36">
        <f t="shared" si="7"/>
        <v>15.34</v>
      </c>
      <c r="Y15" s="20">
        <f t="shared" si="8"/>
        <v>168.7915046296296</v>
      </c>
      <c r="Z15" s="15">
        <f t="shared" si="9"/>
        <v>16.679600000000001</v>
      </c>
      <c r="AA15" s="13">
        <v>171</v>
      </c>
    </row>
    <row r="16" spans="1:28" x14ac:dyDescent="0.25">
      <c r="B16" s="12">
        <v>173</v>
      </c>
      <c r="C16" s="41">
        <v>7.1000000000000014</v>
      </c>
      <c r="D16" s="36">
        <f t="shared" si="2"/>
        <v>18.100000000000001</v>
      </c>
      <c r="E16" s="20">
        <v>170</v>
      </c>
      <c r="F16" s="13">
        <v>26</v>
      </c>
      <c r="G16" s="41">
        <v>6.35</v>
      </c>
      <c r="H16" s="36">
        <f t="shared" si="3"/>
        <v>17.350000000000001</v>
      </c>
      <c r="I16" s="20">
        <v>170</v>
      </c>
      <c r="J16" s="13">
        <v>26</v>
      </c>
      <c r="K16">
        <v>6.34</v>
      </c>
      <c r="L16" s="36">
        <f t="shared" si="4"/>
        <v>17.34</v>
      </c>
      <c r="M16" s="20">
        <v>171</v>
      </c>
      <c r="N16" s="13">
        <v>27</v>
      </c>
      <c r="O16">
        <v>6.2799999999999994</v>
      </c>
      <c r="P16" s="36">
        <f t="shared" si="5"/>
        <v>17.28</v>
      </c>
      <c r="Q16" s="20">
        <v>170</v>
      </c>
      <c r="R16" s="13">
        <v>26</v>
      </c>
      <c r="S16">
        <v>7.3900000000000006</v>
      </c>
      <c r="T16" s="36">
        <f t="shared" si="6"/>
        <v>18.39</v>
      </c>
      <c r="U16" s="20">
        <v>167.07247222222219</v>
      </c>
      <c r="V16" s="21">
        <v>23.072472222222199</v>
      </c>
      <c r="W16">
        <v>4.879999999999999</v>
      </c>
      <c r="X16" s="36">
        <f t="shared" si="7"/>
        <v>15.879999999999999</v>
      </c>
      <c r="Y16" s="20">
        <f t="shared" si="8"/>
        <v>170.84541203703702</v>
      </c>
      <c r="Z16" s="15">
        <f t="shared" si="9"/>
        <v>17.321999999999999</v>
      </c>
      <c r="AA16" s="13">
        <v>173</v>
      </c>
    </row>
    <row r="17" spans="2:27" x14ac:dyDescent="0.25">
      <c r="B17" s="12">
        <v>175</v>
      </c>
      <c r="C17" s="41">
        <v>7.5399999999999991</v>
      </c>
      <c r="D17" s="36">
        <f t="shared" si="2"/>
        <v>18.54</v>
      </c>
      <c r="E17" s="20">
        <v>172</v>
      </c>
      <c r="F17" s="13">
        <v>28</v>
      </c>
      <c r="G17" s="41">
        <v>6.99</v>
      </c>
      <c r="H17" s="36">
        <f t="shared" si="3"/>
        <v>17.990000000000002</v>
      </c>
      <c r="I17" s="20">
        <v>172</v>
      </c>
      <c r="J17" s="13">
        <v>28</v>
      </c>
      <c r="K17">
        <v>7.0500000000000007</v>
      </c>
      <c r="L17" s="36">
        <f t="shared" si="4"/>
        <v>18.05</v>
      </c>
      <c r="M17" s="20">
        <v>173</v>
      </c>
      <c r="N17" s="13">
        <v>29</v>
      </c>
      <c r="O17">
        <v>6.9400000000000013</v>
      </c>
      <c r="P17" s="36">
        <f t="shared" si="5"/>
        <v>17.940000000000001</v>
      </c>
      <c r="Q17" s="20"/>
      <c r="U17" s="20">
        <v>169.1823055555555</v>
      </c>
      <c r="V17" s="21">
        <v>25.182305555555502</v>
      </c>
      <c r="W17">
        <v>5.5599999999999987</v>
      </c>
      <c r="X17" s="36">
        <f t="shared" si="7"/>
        <v>16.559999999999999</v>
      </c>
      <c r="Y17" s="20">
        <f t="shared" si="8"/>
        <v>175.4364611111111</v>
      </c>
      <c r="Z17" s="15">
        <f t="shared" si="9"/>
        <v>17.911999999999999</v>
      </c>
      <c r="AA17" s="13">
        <v>175</v>
      </c>
    </row>
    <row r="18" spans="2:27" s="27" customFormat="1" x14ac:dyDescent="0.25">
      <c r="B18" s="42">
        <v>189</v>
      </c>
      <c r="C18" s="43">
        <v>10.344000000000001</v>
      </c>
      <c r="D18" s="44">
        <f t="shared" si="2"/>
        <v>21.344000000000001</v>
      </c>
      <c r="E18" s="45">
        <v>174</v>
      </c>
      <c r="F18" s="46">
        <v>30</v>
      </c>
      <c r="G18" s="43">
        <v>7.6499999999999986</v>
      </c>
      <c r="H18" s="44">
        <f t="shared" si="3"/>
        <v>18.649999999999999</v>
      </c>
      <c r="I18" s="45">
        <v>174</v>
      </c>
      <c r="J18" s="46">
        <v>30</v>
      </c>
      <c r="K18" s="27">
        <v>7.5399999999999991</v>
      </c>
      <c r="L18" s="44">
        <f t="shared" si="4"/>
        <v>18.54</v>
      </c>
      <c r="M18" s="45">
        <v>175</v>
      </c>
      <c r="N18" s="46">
        <v>31</v>
      </c>
      <c r="O18" s="27">
        <v>7.4200000000000017</v>
      </c>
      <c r="P18" s="44">
        <f t="shared" si="5"/>
        <v>18.420000000000002</v>
      </c>
      <c r="Q18" s="45"/>
      <c r="T18" s="47"/>
      <c r="U18" s="45">
        <v>171.31683333333331</v>
      </c>
      <c r="V18" s="48">
        <v>27.3168333333333</v>
      </c>
      <c r="W18" s="27">
        <v>6.27</v>
      </c>
      <c r="X18" s="44">
        <f t="shared" si="7"/>
        <v>17.27</v>
      </c>
      <c r="Y18" s="45">
        <f t="shared" si="8"/>
        <v>177.46336666666667</v>
      </c>
      <c r="Z18" s="49">
        <f t="shared" si="9"/>
        <v>19.058799999999998</v>
      </c>
      <c r="AA18" s="46">
        <v>189</v>
      </c>
    </row>
    <row r="19" spans="2:27" x14ac:dyDescent="0.25">
      <c r="B19" s="12">
        <v>191</v>
      </c>
      <c r="C19" s="41">
        <v>10.864999999999998</v>
      </c>
      <c r="D19" s="36">
        <f t="shared" si="2"/>
        <v>21.864999999999998</v>
      </c>
      <c r="E19" s="20">
        <v>175</v>
      </c>
      <c r="F19" s="13">
        <v>31</v>
      </c>
      <c r="G19" s="41">
        <v>8.120000000000001</v>
      </c>
      <c r="H19" s="36">
        <f t="shared" si="3"/>
        <v>19.12</v>
      </c>
      <c r="I19" s="20">
        <v>175</v>
      </c>
      <c r="J19" s="13">
        <v>31</v>
      </c>
      <c r="K19">
        <v>7.8099999999999987</v>
      </c>
      <c r="L19" s="36">
        <f t="shared" si="4"/>
        <v>18.809999999999999</v>
      </c>
      <c r="M19" s="20">
        <v>177</v>
      </c>
      <c r="N19" s="13">
        <v>33</v>
      </c>
      <c r="O19">
        <v>8.490000000000002</v>
      </c>
      <c r="P19" s="36">
        <f t="shared" si="5"/>
        <v>19.490000000000002</v>
      </c>
      <c r="Q19" s="20"/>
      <c r="U19" s="20">
        <v>184.0224444444444</v>
      </c>
      <c r="V19" s="21">
        <v>40.022444444444403</v>
      </c>
      <c r="W19">
        <v>8.7099999999999902</v>
      </c>
      <c r="X19" s="36">
        <f t="shared" si="7"/>
        <v>19.70999999999999</v>
      </c>
      <c r="Y19" s="20">
        <f t="shared" si="8"/>
        <v>183.60448888888888</v>
      </c>
      <c r="Z19" s="15">
        <f t="shared" si="9"/>
        <v>20.469000000000001</v>
      </c>
      <c r="AA19" s="13">
        <v>191</v>
      </c>
    </row>
    <row r="20" spans="2:27" x14ac:dyDescent="0.25">
      <c r="B20" s="12">
        <v>193</v>
      </c>
      <c r="C20" s="41">
        <v>11.95</v>
      </c>
      <c r="D20" s="36">
        <f t="shared" si="2"/>
        <v>22.95</v>
      </c>
      <c r="E20" s="20">
        <v>189</v>
      </c>
      <c r="F20" s="12">
        <v>45</v>
      </c>
      <c r="G20" s="41">
        <v>11.59</v>
      </c>
      <c r="H20" s="36">
        <f t="shared" si="3"/>
        <v>22.59</v>
      </c>
      <c r="I20" s="20">
        <v>189</v>
      </c>
      <c r="J20" s="12">
        <v>45</v>
      </c>
      <c r="K20">
        <v>11.25</v>
      </c>
      <c r="L20" s="36">
        <f t="shared" si="4"/>
        <v>22.25</v>
      </c>
      <c r="M20" s="20">
        <v>191</v>
      </c>
      <c r="N20" s="12">
        <v>47</v>
      </c>
      <c r="O20">
        <v>11.84</v>
      </c>
      <c r="P20" s="36">
        <f t="shared" si="5"/>
        <v>22.84</v>
      </c>
      <c r="Q20" s="20"/>
      <c r="U20" s="20">
        <v>186.49658333333329</v>
      </c>
      <c r="V20" s="21">
        <v>42.496583333333298</v>
      </c>
      <c r="W20">
        <v>9.5</v>
      </c>
      <c r="X20" s="36">
        <f t="shared" si="7"/>
        <v>20.5</v>
      </c>
      <c r="Y20" s="20">
        <f t="shared" si="8"/>
        <v>190.49931666666666</v>
      </c>
      <c r="Z20" s="15">
        <f t="shared" si="9"/>
        <v>22.35</v>
      </c>
      <c r="AA20" s="13">
        <v>193</v>
      </c>
    </row>
    <row r="21" spans="2:27" x14ac:dyDescent="0.25">
      <c r="B21" s="12">
        <v>195</v>
      </c>
      <c r="C21" s="41">
        <v>12.845999999999997</v>
      </c>
      <c r="D21" s="36">
        <f t="shared" si="2"/>
        <v>23.845999999999997</v>
      </c>
      <c r="E21" s="20">
        <v>192</v>
      </c>
      <c r="F21" s="13">
        <v>48</v>
      </c>
      <c r="G21" s="41">
        <v>12.7</v>
      </c>
      <c r="H21" s="36">
        <f t="shared" si="3"/>
        <v>23.7</v>
      </c>
      <c r="I21" s="20">
        <v>191</v>
      </c>
      <c r="J21" s="13">
        <v>47</v>
      </c>
      <c r="K21">
        <v>11.989999999999998</v>
      </c>
      <c r="L21" s="36">
        <f t="shared" si="4"/>
        <v>22.99</v>
      </c>
      <c r="M21" s="20">
        <v>193</v>
      </c>
      <c r="N21" s="13">
        <v>49</v>
      </c>
      <c r="O21">
        <v>12.46</v>
      </c>
      <c r="P21" s="36">
        <f t="shared" si="5"/>
        <v>23.46</v>
      </c>
      <c r="Q21" s="20"/>
      <c r="U21" s="20">
        <v>188.56652777777771</v>
      </c>
      <c r="V21" s="21">
        <v>44.566527777777701</v>
      </c>
      <c r="W21">
        <v>10.29</v>
      </c>
      <c r="X21" s="36">
        <f t="shared" si="7"/>
        <v>21.29</v>
      </c>
      <c r="Y21" s="20">
        <f t="shared" si="8"/>
        <v>192.71330555555556</v>
      </c>
      <c r="Z21" s="15">
        <f t="shared" si="9"/>
        <v>23.277200000000001</v>
      </c>
      <c r="AA21" s="13">
        <v>195</v>
      </c>
    </row>
    <row r="22" spans="2:27" x14ac:dyDescent="0.25">
      <c r="B22" s="12">
        <v>197</v>
      </c>
      <c r="C22" s="41">
        <v>13.979999999999997</v>
      </c>
      <c r="D22" s="36">
        <f t="shared" si="2"/>
        <v>24.979999999999997</v>
      </c>
      <c r="E22" s="20">
        <v>194</v>
      </c>
      <c r="F22" s="13">
        <v>50</v>
      </c>
      <c r="G22" s="41">
        <v>13.14</v>
      </c>
      <c r="H22" s="36">
        <f t="shared" si="3"/>
        <v>24.14</v>
      </c>
      <c r="I22" s="20">
        <v>193</v>
      </c>
      <c r="J22" s="13">
        <v>49</v>
      </c>
      <c r="K22">
        <v>12.75</v>
      </c>
      <c r="L22" s="36">
        <f t="shared" si="4"/>
        <v>23.75</v>
      </c>
      <c r="M22" s="20">
        <v>195</v>
      </c>
      <c r="N22" s="13">
        <v>51</v>
      </c>
      <c r="O22">
        <v>13.559999999999999</v>
      </c>
      <c r="P22" s="36">
        <f t="shared" si="5"/>
        <v>24.56</v>
      </c>
      <c r="Q22" s="20"/>
      <c r="U22" s="20">
        <v>190.7581944444444</v>
      </c>
      <c r="V22" s="21">
        <v>46.758194444444399</v>
      </c>
      <c r="W22">
        <v>11.329999999999998</v>
      </c>
      <c r="X22" s="36">
        <f t="shared" si="7"/>
        <v>22.33</v>
      </c>
      <c r="Y22" s="20">
        <f t="shared" si="8"/>
        <v>194.75163888888886</v>
      </c>
      <c r="Z22" s="15">
        <f t="shared" si="9"/>
        <v>24.285999999999998</v>
      </c>
      <c r="AA22" s="13">
        <v>197</v>
      </c>
    </row>
    <row r="23" spans="2:27" x14ac:dyDescent="0.25">
      <c r="B23" s="12">
        <v>199</v>
      </c>
      <c r="C23" s="41">
        <v>14.919999999999998</v>
      </c>
      <c r="D23" s="36">
        <f t="shared" si="2"/>
        <v>25.919999999999998</v>
      </c>
      <c r="E23" s="20">
        <v>196</v>
      </c>
      <c r="F23" s="13">
        <v>52</v>
      </c>
      <c r="G23" s="41">
        <v>14.96</v>
      </c>
      <c r="H23" s="36">
        <f t="shared" si="3"/>
        <v>25.96</v>
      </c>
      <c r="I23" s="20">
        <v>195</v>
      </c>
      <c r="J23" s="13">
        <v>51</v>
      </c>
      <c r="K23">
        <v>13.57</v>
      </c>
      <c r="L23" s="36">
        <f t="shared" si="4"/>
        <v>24.57</v>
      </c>
      <c r="M23" s="20">
        <v>197</v>
      </c>
      <c r="N23" s="13">
        <v>53</v>
      </c>
      <c r="O23">
        <v>15.229999999999997</v>
      </c>
      <c r="P23" s="36">
        <f t="shared" si="5"/>
        <v>26.229999999999997</v>
      </c>
      <c r="Q23" s="20"/>
      <c r="U23" s="20">
        <v>192.92736111111111</v>
      </c>
      <c r="V23" s="21">
        <v>48.927361111111097</v>
      </c>
      <c r="W23">
        <v>12.329999999999998</v>
      </c>
      <c r="X23" s="36">
        <f t="shared" si="7"/>
        <v>23.33</v>
      </c>
      <c r="Y23" s="20">
        <f t="shared" si="8"/>
        <v>199.18547222222224</v>
      </c>
      <c r="Z23" s="15">
        <f t="shared" si="9"/>
        <v>25.505999999999997</v>
      </c>
      <c r="AA23" s="13">
        <v>199</v>
      </c>
    </row>
    <row r="24" spans="2:27" s="27" customFormat="1" ht="15.75" thickBot="1" x14ac:dyDescent="0.3">
      <c r="B24" s="42">
        <v>213</v>
      </c>
      <c r="C24" s="43">
        <v>19.57</v>
      </c>
      <c r="D24" s="44">
        <f t="shared" si="2"/>
        <v>30.57</v>
      </c>
      <c r="E24" s="45">
        <v>198</v>
      </c>
      <c r="F24" s="46">
        <v>54</v>
      </c>
      <c r="G24" s="43">
        <v>15.970000000000002</v>
      </c>
      <c r="H24" s="44">
        <f t="shared" si="3"/>
        <v>26.970000000000002</v>
      </c>
      <c r="I24" s="45">
        <v>197</v>
      </c>
      <c r="J24" s="46">
        <v>53</v>
      </c>
      <c r="K24" s="27">
        <v>14.48</v>
      </c>
      <c r="L24" s="44">
        <f t="shared" si="4"/>
        <v>25.48</v>
      </c>
      <c r="M24" s="45">
        <v>199</v>
      </c>
      <c r="N24" s="50">
        <v>55</v>
      </c>
      <c r="O24" s="27">
        <v>16.75</v>
      </c>
      <c r="P24" s="44">
        <f t="shared" si="5"/>
        <v>27.75</v>
      </c>
      <c r="T24" s="47"/>
      <c r="U24" s="45">
        <v>203.20838888888881</v>
      </c>
      <c r="V24" s="48">
        <v>59.208388888888798</v>
      </c>
      <c r="W24" s="27">
        <v>16.440000000000001</v>
      </c>
      <c r="X24" s="44">
        <f t="shared" si="7"/>
        <v>27.44</v>
      </c>
      <c r="Y24" s="45">
        <f t="shared" ref="Y24:Y30" si="10">AVERAGE(U24,Q24,M24,I24,E24,B25)</f>
        <v>202.44167777777776</v>
      </c>
      <c r="Z24" s="49">
        <f>AVERAGE(D24,H24,L24,P24,X24)</f>
        <v>27.642000000000003</v>
      </c>
      <c r="AA24" s="46">
        <v>213</v>
      </c>
    </row>
    <row r="25" spans="2:27" x14ac:dyDescent="0.25">
      <c r="B25" s="12">
        <v>215</v>
      </c>
      <c r="C25" s="41">
        <v>20.155555555555555</v>
      </c>
      <c r="D25" s="36">
        <f t="shared" si="2"/>
        <v>31.155555555555555</v>
      </c>
      <c r="E25" s="20">
        <v>199</v>
      </c>
      <c r="F25" s="13">
        <v>55</v>
      </c>
      <c r="G25" s="41">
        <v>16.220000000000002</v>
      </c>
      <c r="H25" s="36">
        <f t="shared" si="3"/>
        <v>27.220000000000002</v>
      </c>
      <c r="I25" s="20">
        <v>199</v>
      </c>
      <c r="J25" s="13">
        <v>55</v>
      </c>
      <c r="K25">
        <v>15.29</v>
      </c>
      <c r="L25" s="36">
        <f t="shared" si="4"/>
        <v>26.29</v>
      </c>
      <c r="M25" s="15"/>
      <c r="U25" s="20">
        <v>205.6271666666666</v>
      </c>
      <c r="V25" s="21">
        <v>61.627166666666596</v>
      </c>
      <c r="W25">
        <v>17.71</v>
      </c>
      <c r="X25" s="36">
        <f t="shared" si="7"/>
        <v>28.71</v>
      </c>
      <c r="Y25" s="20">
        <f t="shared" si="10"/>
        <v>205.15679166666666</v>
      </c>
      <c r="Z25" s="15">
        <f t="shared" ref="Z25:Z30" si="11">AVERAGE(D25,H25,L25,P25,X25)</f>
        <v>28.343888888888891</v>
      </c>
      <c r="AA25" s="13">
        <v>215</v>
      </c>
    </row>
    <row r="26" spans="2:27" ht="15.75" thickBot="1" x14ac:dyDescent="0.3">
      <c r="B26" s="12">
        <v>217</v>
      </c>
      <c r="C26" s="41">
        <v>21.422222222222224</v>
      </c>
      <c r="D26" s="36">
        <f t="shared" si="2"/>
        <v>32.422222222222224</v>
      </c>
      <c r="E26" s="20">
        <v>213</v>
      </c>
      <c r="F26" s="18">
        <v>69</v>
      </c>
      <c r="G26" s="41">
        <v>22.48</v>
      </c>
      <c r="H26" s="36">
        <f t="shared" si="3"/>
        <v>33.480000000000004</v>
      </c>
      <c r="I26" s="20">
        <v>213</v>
      </c>
      <c r="J26" s="18">
        <v>69</v>
      </c>
      <c r="K26">
        <v>21.759999999999998</v>
      </c>
      <c r="L26" s="36">
        <f t="shared" si="4"/>
        <v>32.76</v>
      </c>
      <c r="M26" s="15"/>
      <c r="U26" s="20">
        <v>207.53880555555548</v>
      </c>
      <c r="V26" s="21">
        <v>63.538805555555498</v>
      </c>
      <c r="W26">
        <v>19.100000000000001</v>
      </c>
      <c r="X26" s="36">
        <f t="shared" si="7"/>
        <v>30.1</v>
      </c>
      <c r="Y26" s="20">
        <f t="shared" si="10"/>
        <v>213.13470138888886</v>
      </c>
      <c r="Z26" s="15">
        <f t="shared" si="11"/>
        <v>32.190555555555555</v>
      </c>
      <c r="AA26" s="13">
        <v>217</v>
      </c>
    </row>
    <row r="27" spans="2:27" x14ac:dyDescent="0.25">
      <c r="B27" s="12">
        <v>219</v>
      </c>
      <c r="C27" s="41">
        <v>22.744444444444444</v>
      </c>
      <c r="D27" s="36">
        <f t="shared" si="2"/>
        <v>33.74444444444444</v>
      </c>
      <c r="E27" s="20"/>
      <c r="U27" s="20">
        <v>221.55441666666661</v>
      </c>
      <c r="V27" s="21">
        <v>77.554416666666597</v>
      </c>
      <c r="W27">
        <v>28.35</v>
      </c>
      <c r="X27" s="36">
        <f t="shared" si="7"/>
        <v>39.35</v>
      </c>
      <c r="Y27" s="20">
        <f t="shared" si="10"/>
        <v>221.27720833333331</v>
      </c>
      <c r="Z27" s="15">
        <f t="shared" si="11"/>
        <v>36.547222222222217</v>
      </c>
      <c r="AA27" s="13">
        <v>219</v>
      </c>
    </row>
    <row r="28" spans="2:27" x14ac:dyDescent="0.25">
      <c r="B28" s="12">
        <v>221</v>
      </c>
      <c r="C28" s="41">
        <v>25.020000000000003</v>
      </c>
      <c r="D28" s="36">
        <f t="shared" si="2"/>
        <v>36.020000000000003</v>
      </c>
      <c r="E28" s="15"/>
      <c r="U28" s="20">
        <v>223.58694444444438</v>
      </c>
      <c r="V28" s="21">
        <v>79.586944444444399</v>
      </c>
      <c r="W28">
        <v>29.619999999999905</v>
      </c>
      <c r="X28" s="36">
        <f t="shared" si="7"/>
        <v>40.619999999999905</v>
      </c>
      <c r="Y28" s="20">
        <f t="shared" si="10"/>
        <v>223.29347222222219</v>
      </c>
      <c r="Z28" s="15">
        <f t="shared" si="11"/>
        <v>38.319999999999951</v>
      </c>
      <c r="AA28" s="13">
        <v>221</v>
      </c>
    </row>
    <row r="29" spans="2:27" x14ac:dyDescent="0.25">
      <c r="B29" s="12">
        <v>223</v>
      </c>
      <c r="C29" s="41">
        <v>26.439999999999998</v>
      </c>
      <c r="D29" s="36">
        <f t="shared" si="2"/>
        <v>37.44</v>
      </c>
      <c r="E29" s="15"/>
      <c r="U29" s="20">
        <v>226.8301666666666</v>
      </c>
      <c r="V29" s="21">
        <v>82.830166666666599</v>
      </c>
      <c r="W29">
        <v>32.199999999999903</v>
      </c>
      <c r="X29" s="36">
        <f t="shared" si="7"/>
        <v>43.199999999999903</v>
      </c>
      <c r="Y29" s="20">
        <f t="shared" si="10"/>
        <v>226.8301666666666</v>
      </c>
      <c r="Z29" s="15">
        <f t="shared" si="11"/>
        <v>40.319999999999951</v>
      </c>
      <c r="AA29" s="13">
        <v>223</v>
      </c>
    </row>
    <row r="30" spans="2:27" x14ac:dyDescent="0.25">
      <c r="B30" s="12"/>
      <c r="C30" s="41"/>
      <c r="D30" s="35"/>
      <c r="E30" s="14"/>
      <c r="N30" t="s">
        <v>25</v>
      </c>
      <c r="U30" s="20">
        <v>228.72513888888881</v>
      </c>
      <c r="V30" s="21">
        <v>84.725138888888793</v>
      </c>
      <c r="W30">
        <v>33.729999999999997</v>
      </c>
      <c r="X30" s="36">
        <f t="shared" si="7"/>
        <v>44.73</v>
      </c>
      <c r="Y30" s="20">
        <f t="shared" si="10"/>
        <v>228.72513888888881</v>
      </c>
      <c r="Z30" s="15">
        <f t="shared" si="11"/>
        <v>44.73</v>
      </c>
      <c r="AA30" s="13">
        <v>224</v>
      </c>
    </row>
    <row r="31" spans="2:27" x14ac:dyDescent="0.25">
      <c r="B31" s="12"/>
      <c r="C31" s="41"/>
      <c r="N31" t="s">
        <v>26</v>
      </c>
    </row>
    <row r="33" spans="7:7" x14ac:dyDescent="0.25">
      <c r="G33">
        <v>-10</v>
      </c>
    </row>
    <row r="39" spans="7:7" x14ac:dyDescent="0.25">
      <c r="G39">
        <v>2.66</v>
      </c>
    </row>
    <row r="40" spans="7:7" x14ac:dyDescent="0.25">
      <c r="G40">
        <v>3.1500000000000004</v>
      </c>
    </row>
    <row r="41" spans="7:7" x14ac:dyDescent="0.25">
      <c r="G41">
        <v>3.6400000000000006</v>
      </c>
    </row>
    <row r="42" spans="7:7" x14ac:dyDescent="0.25">
      <c r="G42">
        <v>5.41</v>
      </c>
    </row>
    <row r="43" spans="7:7" x14ac:dyDescent="0.25">
      <c r="G43">
        <v>5.65</v>
      </c>
    </row>
    <row r="44" spans="7:7" x14ac:dyDescent="0.25">
      <c r="G44">
        <v>6.0600000000000005</v>
      </c>
    </row>
    <row r="45" spans="7:7" x14ac:dyDescent="0.25">
      <c r="G45">
        <v>6.2379999999999995</v>
      </c>
    </row>
    <row r="46" spans="7:7" x14ac:dyDescent="0.25">
      <c r="G46">
        <v>7.1000000000000014</v>
      </c>
    </row>
    <row r="47" spans="7:7" x14ac:dyDescent="0.25">
      <c r="G47">
        <v>7.5399999999999991</v>
      </c>
    </row>
    <row r="48" spans="7:7" x14ac:dyDescent="0.25">
      <c r="G48">
        <v>10.344000000000001</v>
      </c>
    </row>
    <row r="49" spans="7:7" x14ac:dyDescent="0.25">
      <c r="G49">
        <v>10.864999999999998</v>
      </c>
    </row>
    <row r="50" spans="7:7" x14ac:dyDescent="0.25">
      <c r="G50">
        <v>11.95</v>
      </c>
    </row>
    <row r="51" spans="7:7" x14ac:dyDescent="0.25">
      <c r="G51">
        <v>12.845999999999997</v>
      </c>
    </row>
    <row r="52" spans="7:7" x14ac:dyDescent="0.25">
      <c r="G52">
        <v>13.979999999999997</v>
      </c>
    </row>
    <row r="53" spans="7:7" x14ac:dyDescent="0.25">
      <c r="G53">
        <v>14.919999999999998</v>
      </c>
    </row>
    <row r="54" spans="7:7" x14ac:dyDescent="0.25">
      <c r="G54">
        <v>19.57</v>
      </c>
    </row>
    <row r="55" spans="7:7" x14ac:dyDescent="0.25">
      <c r="G55">
        <v>20.155555555555555</v>
      </c>
    </row>
    <row r="56" spans="7:7" x14ac:dyDescent="0.25">
      <c r="G56">
        <v>21.422222222222224</v>
      </c>
    </row>
    <row r="57" spans="7:7" x14ac:dyDescent="0.25">
      <c r="G57">
        <v>22.744444444444444</v>
      </c>
    </row>
    <row r="58" spans="7:7" x14ac:dyDescent="0.25">
      <c r="G58">
        <v>25.020000000000003</v>
      </c>
    </row>
    <row r="59" spans="7:7" x14ac:dyDescent="0.25">
      <c r="G59">
        <v>26.439999999999998</v>
      </c>
    </row>
  </sheetData>
  <mergeCells count="5">
    <mergeCell ref="V1:X1"/>
    <mergeCell ref="B1:D1"/>
    <mergeCell ref="J1:L1"/>
    <mergeCell ref="N1:P1"/>
    <mergeCell ref="R1:T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 in spear1</vt:lpstr>
      <vt:lpstr>thermaltime</vt:lpstr>
      <vt:lpstr>thermalTconTb</vt:lpstr>
      <vt:lpstr>noTB</vt:lpstr>
      <vt:lpstr>c in chapodo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2021-04-10T14:04:56Z</dcterms:created>
  <dcterms:modified xsi:type="dcterms:W3CDTF">2021-06-15T17:39:53Z</dcterms:modified>
</cp:coreProperties>
</file>