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erPhD\ARV\2Fieldwork Peru Col\Danper\Spear analisys\"/>
    </mc:Choice>
  </mc:AlternateContent>
  <xr:revisionPtr revIDLastSave="0" documentId="13_ncr:1_{5CE3CAB9-7A1C-4A98-BF52-9C0AB541D41D}" xr6:coauthVersionLast="45" xr6:coauthVersionMax="46" xr10:uidLastSave="{00000000-0000-0000-0000-000000000000}"/>
  <bookViews>
    <workbookView xWindow="-120" yWindow="-120" windowWidth="20730" windowHeight="11160" xr2:uid="{CC8DCFF4-5F4C-45CD-B70A-29D0820CCE17}"/>
  </bookViews>
  <sheets>
    <sheet name="field data spears" sheetId="5" r:id="rId1"/>
    <sheet name="forplotorig" sheetId="6" r:id="rId2"/>
    <sheet name="cuts" sheetId="2" r:id="rId3"/>
    <sheet name="stem raw data" sheetId="4" r:id="rId4"/>
    <sheet name="steam growth rate" sheetId="3" r:id="rId5"/>
  </sheets>
  <definedNames>
    <definedName name="_xlnm._FilterDatabase" localSheetId="0" hidden="1">'field data spears'!$T$2:$U$83</definedName>
    <definedName name="_xlnm.Print_Area" localSheetId="0">'field data spears'!$A$1:$Q$84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6" l="1"/>
  <c r="M25" i="6" l="1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D28" i="5" l="1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7" i="5"/>
  <c r="D78" i="5"/>
  <c r="D79" i="5"/>
  <c r="D80" i="5"/>
  <c r="D81" i="5"/>
  <c r="D82" i="5"/>
  <c r="D83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4" i="5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3" i="4"/>
  <c r="AD4" i="4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3" i="4"/>
  <c r="AD2" i="4"/>
  <c r="X20" i="4" l="1" a="1"/>
  <c r="X20" i="4" s="1"/>
  <c r="Z3" i="4"/>
  <c r="Z4" i="4"/>
  <c r="Z5" i="4"/>
  <c r="Z13" i="4" l="1"/>
  <c r="Z7" i="4"/>
  <c r="V75" i="5" l="1"/>
  <c r="V70" i="5"/>
  <c r="V64" i="5"/>
  <c r="V60" i="5"/>
  <c r="V53" i="5"/>
  <c r="V47" i="5"/>
  <c r="V42" i="5"/>
  <c r="V35" i="5"/>
  <c r="V29" i="5"/>
  <c r="V5" i="5"/>
  <c r="V17" i="5"/>
  <c r="V24" i="5"/>
  <c r="V11" i="5"/>
  <c r="O13" i="2" l="1"/>
  <c r="O14" i="2"/>
  <c r="O12" i="2"/>
  <c r="N6" i="2"/>
  <c r="N7" i="2"/>
  <c r="N8" i="2"/>
  <c r="N5" i="2"/>
  <c r="AB3" i="4" l="1"/>
  <c r="AB2" i="4"/>
  <c r="K4" i="3" s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2" i="4"/>
  <c r="W4" i="4"/>
  <c r="X23" i="4" s="1"/>
  <c r="Z23" i="4" s="1"/>
  <c r="W5" i="4"/>
  <c r="X24" i="4" s="1"/>
  <c r="Z24" i="4" s="1"/>
  <c r="W6" i="4"/>
  <c r="X25" i="4" s="1"/>
  <c r="Z25" i="4" s="1"/>
  <c r="W7" i="4"/>
  <c r="X26" i="4" s="1"/>
  <c r="Z26" i="4" s="1"/>
  <c r="W8" i="4"/>
  <c r="X27" i="4" s="1"/>
  <c r="Z27" i="4" s="1"/>
  <c r="W10" i="4"/>
  <c r="Y8" i="4" s="1"/>
  <c r="Z8" i="4" s="1"/>
  <c r="W11" i="4"/>
  <c r="Y9" i="4" s="1"/>
  <c r="Z9" i="4" s="1"/>
  <c r="W12" i="4"/>
  <c r="Y10" i="4" s="1"/>
  <c r="Z10" i="4" s="1"/>
  <c r="W13" i="4"/>
  <c r="Y11" i="4" s="1"/>
  <c r="Z11" i="4" s="1"/>
  <c r="W14" i="4"/>
  <c r="Y12" i="4" s="1"/>
  <c r="Z12" i="4" s="1"/>
  <c r="W15" i="4"/>
  <c r="X28" i="4" s="1"/>
  <c r="Z28" i="4" s="1"/>
  <c r="W16" i="4"/>
  <c r="X29" i="4" s="1"/>
  <c r="Z29" i="4" s="1"/>
  <c r="W17" i="4"/>
  <c r="W18" i="4"/>
  <c r="Y14" i="4" s="1"/>
  <c r="Z14" i="4" s="1"/>
  <c r="W19" i="4"/>
  <c r="Y15" i="4" s="1"/>
  <c r="Z15" i="4" s="1"/>
  <c r="W20" i="4"/>
  <c r="Y16" i="4" s="1"/>
  <c r="Z16" i="4" s="1"/>
  <c r="W21" i="4"/>
  <c r="Y17" i="4" s="1"/>
  <c r="Z17" i="4" s="1"/>
  <c r="W22" i="4"/>
  <c r="Y18" i="4" s="1"/>
  <c r="Z18" i="4" s="1"/>
  <c r="W3" i="4"/>
  <c r="Y6" i="4" s="1"/>
  <c r="V10" i="4"/>
  <c r="X8" i="4" s="1"/>
  <c r="V11" i="4"/>
  <c r="X9" i="4" s="1"/>
  <c r="V12" i="4"/>
  <c r="X10" i="4" s="1"/>
  <c r="V13" i="4"/>
  <c r="X11" i="4" s="1"/>
  <c r="V14" i="4"/>
  <c r="X12" i="4" s="1"/>
  <c r="V18" i="4"/>
  <c r="X14" i="4" s="1"/>
  <c r="V19" i="4"/>
  <c r="X15" i="4" s="1"/>
  <c r="V20" i="4"/>
  <c r="X16" i="4" s="1"/>
  <c r="V21" i="4"/>
  <c r="X17" i="4" s="1"/>
  <c r="V22" i="4"/>
  <c r="X18" i="4" s="1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3" i="4"/>
  <c r="X6" i="4" s="1"/>
  <c r="O3" i="4" l="1"/>
  <c r="Z6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3" i="4"/>
  <c r="J8" i="3"/>
  <c r="J9" i="3"/>
  <c r="J10" i="3"/>
  <c r="J11" i="3"/>
  <c r="J12" i="3"/>
  <c r="J13" i="3"/>
  <c r="J7" i="3"/>
  <c r="E5" i="3"/>
  <c r="E6" i="3"/>
  <c r="E7" i="3"/>
  <c r="E8" i="3"/>
  <c r="E9" i="3"/>
  <c r="E10" i="3"/>
  <c r="E11" i="3"/>
  <c r="E12" i="3"/>
  <c r="E13" i="3"/>
  <c r="E4" i="3"/>
  <c r="M12" i="4"/>
  <c r="N12" i="4"/>
  <c r="M13" i="4"/>
  <c r="N13" i="4"/>
  <c r="M5" i="4"/>
  <c r="M6" i="4"/>
  <c r="M7" i="4"/>
  <c r="M8" i="4"/>
  <c r="M9" i="4"/>
  <c r="M10" i="4"/>
  <c r="M11" i="4"/>
  <c r="M14" i="4"/>
  <c r="M3" i="4"/>
  <c r="N14" i="4"/>
  <c r="N11" i="4"/>
  <c r="N10" i="4"/>
  <c r="N9" i="4"/>
  <c r="N8" i="4"/>
  <c r="N7" i="4"/>
  <c r="N6" i="4"/>
  <c r="N5" i="4"/>
  <c r="N3" i="4"/>
  <c r="L4" i="4"/>
  <c r="L5" i="4"/>
  <c r="L6" i="4"/>
  <c r="L7" i="4"/>
  <c r="L8" i="4"/>
  <c r="L9" i="4"/>
  <c r="L10" i="4"/>
  <c r="L11" i="4"/>
  <c r="L12" i="4"/>
  <c r="L13" i="4"/>
  <c r="L14" i="4"/>
  <c r="L3" i="4"/>
  <c r="Y25" i="4" l="1"/>
  <c r="Y29" i="4"/>
  <c r="Y27" i="4"/>
  <c r="Y23" i="4"/>
  <c r="AB4" i="4" s="1"/>
  <c r="Y28" i="4"/>
  <c r="Y24" i="4"/>
  <c r="Y26" i="4"/>
  <c r="R83" i="5"/>
  <c r="R82" i="5"/>
  <c r="R81" i="5"/>
  <c r="R80" i="5"/>
  <c r="R79" i="5"/>
  <c r="R78" i="5"/>
  <c r="R77" i="5"/>
  <c r="R76" i="5"/>
  <c r="S76" i="5" s="1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S61" i="5" s="1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S31" i="5" s="1"/>
  <c r="R30" i="5"/>
  <c r="R29" i="5"/>
  <c r="R28" i="5"/>
  <c r="R27" i="5"/>
  <c r="R26" i="5"/>
  <c r="R25" i="5"/>
  <c r="S26" i="5" s="1"/>
  <c r="C26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U5" i="5" s="1"/>
  <c r="K4" i="2"/>
  <c r="K5" i="2"/>
  <c r="K6" i="2"/>
  <c r="K7" i="2"/>
  <c r="K8" i="2"/>
  <c r="L8" i="2"/>
  <c r="L7" i="2"/>
  <c r="L6" i="2"/>
  <c r="L5" i="2"/>
  <c r="L4" i="2"/>
  <c r="S59" i="5" l="1"/>
  <c r="S69" i="5"/>
  <c r="S14" i="5"/>
  <c r="S38" i="5"/>
  <c r="S46" i="5"/>
  <c r="S54" i="5"/>
  <c r="S24" i="5"/>
  <c r="S70" i="5"/>
  <c r="S32" i="5"/>
  <c r="S36" i="5"/>
  <c r="S3" i="5"/>
  <c r="S56" i="5"/>
  <c r="S63" i="5"/>
  <c r="S33" i="5"/>
  <c r="S64" i="5"/>
  <c r="S5" i="5"/>
  <c r="S34" i="5"/>
  <c r="S72" i="5"/>
  <c r="S73" i="5"/>
  <c r="U17" i="5"/>
  <c r="S41" i="5"/>
  <c r="S27" i="5"/>
  <c r="S65" i="5"/>
  <c r="S6" i="5"/>
  <c r="S7" i="5"/>
  <c r="S44" i="5"/>
  <c r="S52" i="5"/>
  <c r="S67" i="5"/>
  <c r="S74" i="5"/>
  <c r="S82" i="5"/>
  <c r="S78" i="5"/>
  <c r="S57" i="5"/>
  <c r="S20" i="5"/>
  <c r="S80" i="5"/>
  <c r="S66" i="5"/>
  <c r="S60" i="5"/>
  <c r="D26" i="5"/>
  <c r="D27" i="5"/>
  <c r="S49" i="5"/>
  <c r="D44" i="5"/>
  <c r="S15" i="5"/>
  <c r="S28" i="5"/>
  <c r="S42" i="5"/>
  <c r="S58" i="5"/>
  <c r="S77" i="5"/>
  <c r="S22" i="5"/>
  <c r="S9" i="5"/>
  <c r="S29" i="5"/>
  <c r="U42" i="5"/>
  <c r="U47" i="5"/>
  <c r="S51" i="5"/>
  <c r="S71" i="5"/>
  <c r="S16" i="5"/>
  <c r="S11" i="5"/>
  <c r="S17" i="5"/>
  <c r="S37" i="5"/>
  <c r="S53" i="5"/>
  <c r="S81" i="5"/>
  <c r="S13" i="5"/>
  <c r="S39" i="5"/>
  <c r="S47" i="5"/>
  <c r="S62" i="5"/>
  <c r="S68" i="5"/>
  <c r="U53" i="5"/>
  <c r="S75" i="5"/>
  <c r="AB5" i="4"/>
  <c r="AB6" i="4" s="1"/>
  <c r="S8" i="5"/>
  <c r="S21" i="5"/>
  <c r="S12" i="5"/>
  <c r="U24" i="5"/>
  <c r="S18" i="5"/>
  <c r="U29" i="5"/>
  <c r="S25" i="5"/>
  <c r="S55" i="5"/>
  <c r="U60" i="5"/>
  <c r="U70" i="5"/>
  <c r="U75" i="5"/>
  <c r="S10" i="5"/>
  <c r="S19" i="5"/>
  <c r="S23" i="5"/>
  <c r="U35" i="5"/>
  <c r="S30" i="5"/>
  <c r="S35" i="5"/>
  <c r="S40" i="5"/>
  <c r="S45" i="5"/>
  <c r="S50" i="5"/>
  <c r="S4" i="5"/>
  <c r="S79" i="5"/>
  <c r="U64" i="5"/>
  <c r="U11" i="5"/>
  <c r="S43" i="5"/>
  <c r="S48" i="5"/>
  <c r="AB7" i="4" l="1"/>
  <c r="AB8" i="4" s="1"/>
  <c r="K5" i="3"/>
  <c r="O4" i="4"/>
  <c r="AB9" i="4" l="1"/>
  <c r="AB10" i="4" s="1"/>
  <c r="AB11" i="4" s="1"/>
  <c r="AB12" i="4" s="1"/>
  <c r="AB13" i="4" s="1"/>
  <c r="AB14" i="4" s="1"/>
  <c r="K6" i="3" l="1"/>
  <c r="O5" i="4"/>
  <c r="AB15" i="4"/>
  <c r="AB16" i="4" s="1"/>
  <c r="AB17" i="4" l="1"/>
  <c r="AB18" i="4" s="1"/>
  <c r="AB19" i="4" s="1"/>
  <c r="AB20" i="4" s="1"/>
  <c r="AB21" i="4" s="1"/>
  <c r="AB22" i="4" l="1"/>
  <c r="AB23" i="4" s="1"/>
  <c r="AB24" i="4" s="1"/>
  <c r="AB25" i="4" s="1"/>
  <c r="AB26" i="4" s="1"/>
  <c r="AB27" i="4" s="1"/>
  <c r="AB28" i="4" s="1"/>
  <c r="K7" i="3"/>
  <c r="O6" i="4"/>
  <c r="K8" i="3" l="1"/>
  <c r="AB29" i="4"/>
  <c r="AB30" i="4" s="1"/>
  <c r="AB31" i="4" s="1"/>
  <c r="AB32" i="4" s="1"/>
  <c r="AB33" i="4" s="1"/>
  <c r="AB34" i="4" s="1"/>
  <c r="O7" i="4"/>
  <c r="AB35" i="4" l="1"/>
  <c r="AB36" i="4" s="1"/>
  <c r="AB37" i="4" s="1"/>
  <c r="AB38" i="4" s="1"/>
  <c r="AB39" i="4" s="1"/>
  <c r="AB40" i="4" s="1"/>
  <c r="AB41" i="4" s="1"/>
  <c r="AB42" i="4" s="1"/>
  <c r="K9" i="3"/>
  <c r="O8" i="4"/>
  <c r="K10" i="3" l="1"/>
  <c r="AB43" i="4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K11" i="3" l="1"/>
  <c r="O10" i="4"/>
  <c r="AB57" i="4"/>
  <c r="AB58" i="4" s="1"/>
  <c r="AB59" i="4" s="1"/>
  <c r="AB60" i="4" s="1"/>
  <c r="AB61" i="4" s="1"/>
  <c r="AB62" i="4" s="1"/>
  <c r="AB63" i="4" s="1"/>
  <c r="K12" i="3" l="1"/>
  <c r="AB64" i="4"/>
  <c r="AB65" i="4" s="1"/>
  <c r="AB66" i="4" s="1"/>
  <c r="AB67" i="4" s="1"/>
  <c r="AB68" i="4" s="1"/>
  <c r="O11" i="4"/>
  <c r="AB69" i="4" l="1"/>
  <c r="AB70" i="4" s="1"/>
  <c r="AB71" i="4" s="1"/>
  <c r="AB72" i="4" s="1"/>
  <c r="AB73" i="4" s="1"/>
  <c r="K13" i="3"/>
  <c r="O12" i="4"/>
  <c r="O9" i="4" l="1"/>
  <c r="AB74" i="4"/>
  <c r="AB75" i="4" s="1"/>
  <c r="AB76" i="4" s="1"/>
  <c r="AB77" i="4" l="1"/>
  <c r="AB78" i="4" s="1"/>
  <c r="AB79" i="4" s="1"/>
  <c r="AB80" i="4" s="1"/>
  <c r="AB81" i="4" s="1"/>
  <c r="AB82" i="4" s="1"/>
  <c r="AB83" i="4" s="1"/>
  <c r="K14" i="3"/>
  <c r="O13" i="4"/>
  <c r="K15" i="3" l="1"/>
  <c r="O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Gay</author>
  </authors>
  <commentList>
    <comment ref="S1" authorId="0" shapeId="0" xr:uid="{0FB07303-7206-4A37-9A24-071AE9A536A6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Assumes 1 cm at accum  time zero</t>
        </r>
      </text>
    </comment>
    <comment ref="A24" authorId="0" shapeId="0" xr:uid="{F7B23030-F696-453A-8317-4B952BC768FB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This timing looks odd and so do the measurements - ignore?</t>
        </r>
      </text>
    </comment>
    <comment ref="H42" authorId="0" shapeId="0" xr:uid="{023A1D6A-2755-47A7-8348-7E4ED4D4ED41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check these data look reasonable when plotted vs time or temp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Gay</author>
  </authors>
  <commentList>
    <comment ref="C42" authorId="0" shapeId="0" xr:uid="{95FC9936-8C79-4779-BEDF-7488676865EA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check these data look reasonable when plotted vs time or temp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Gay</author>
  </authors>
  <commentList>
    <comment ref="S2" authorId="0" shapeId="0" xr:uid="{AA5DAD09-0C41-4550-9CC8-DD3790084DF1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red figs interval more than 1 day but themal time increment looks like 1 day</t>
        </r>
      </text>
    </comment>
    <comment ref="X3" authorId="0" shapeId="0" xr:uid="{632835CC-6E01-4509-BBC0-3BFE35D0E1AE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Additional data from metdanper</t>
        </r>
      </text>
    </comment>
    <comment ref="T9" authorId="0" shapeId="0" xr:uid="{CB3F4EF4-B45A-48E0-BDAA-1A5CF5A7840C}">
      <text>
        <r>
          <rPr>
            <b/>
            <sz val="9"/>
            <color indexed="81"/>
            <rFont val="Tahoma"/>
            <family val="2"/>
          </rPr>
          <t>Alan Gay:</t>
        </r>
        <r>
          <rPr>
            <sz val="9"/>
            <color indexed="81"/>
            <rFont val="Tahoma"/>
            <family val="2"/>
          </rPr>
          <t xml:space="preserve">
Red date temperatures pasted from Metdanper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<sst xmlns="http://schemas.openxmlformats.org/spreadsheetml/2006/main" count="310" uniqueCount="129">
  <si>
    <t>cut 1</t>
  </si>
  <si>
    <t>cut 2</t>
  </si>
  <si>
    <t>cut 3</t>
  </si>
  <si>
    <t>cut 4</t>
  </si>
  <si>
    <t>cut 0</t>
  </si>
  <si>
    <t>Average</t>
  </si>
  <si>
    <t>Cm stem</t>
  </si>
  <si>
    <t>DDG</t>
  </si>
  <si>
    <t>Growth_ave</t>
  </si>
  <si>
    <t>This cut was before my fieldwork in other plot</t>
  </si>
  <si>
    <t>Spears in M12 Dec 2019 after my fieldwork in Nov</t>
  </si>
  <si>
    <t>Cut0 has more lectures</t>
  </si>
  <si>
    <t>cut 1 has one more lecture that cut2,3  and 4</t>
  </si>
  <si>
    <t>I copied las values of cut 1 to reach 23 cm</t>
  </si>
  <si>
    <t>date</t>
  </si>
  <si>
    <t xml:space="preserve">Cm 10stems </t>
  </si>
  <si>
    <t>stem1</t>
  </si>
  <si>
    <t>stem2</t>
  </si>
  <si>
    <t>stem3</t>
  </si>
  <si>
    <t>stem4</t>
  </si>
  <si>
    <t>stem5</t>
  </si>
  <si>
    <t>stem6</t>
  </si>
  <si>
    <t>stem7</t>
  </si>
  <si>
    <t>stem8</t>
  </si>
  <si>
    <t>stem9</t>
  </si>
  <si>
    <t>stem10</t>
  </si>
  <si>
    <t>PUNTO</t>
  </si>
  <si>
    <t>Hr Acum</t>
  </si>
  <si>
    <t>growth at that time (cm)</t>
  </si>
  <si>
    <t>mean</t>
  </si>
  <si>
    <t xml:space="preserve">thermal time </t>
  </si>
  <si>
    <t>av of 10 stems</t>
  </si>
  <si>
    <t>diff in thermal time from prev meas</t>
  </si>
  <si>
    <t>date difference</t>
  </si>
  <si>
    <t>growth values agree</t>
  </si>
  <si>
    <t>diff in thermal times agrees</t>
  </si>
  <si>
    <t>but actual values differ</t>
  </si>
  <si>
    <t>date number</t>
  </si>
  <si>
    <t>Estimates for missing points</t>
  </si>
  <si>
    <t>Missing region</t>
  </si>
  <si>
    <t>date no</t>
  </si>
  <si>
    <t>est</t>
  </si>
  <si>
    <t>mean 189.3 sem 5.9</t>
  </si>
  <si>
    <t>rev tt</t>
  </si>
  <si>
    <t>Date</t>
  </si>
  <si>
    <t>Thermal time diff</t>
  </si>
  <si>
    <t>Full list of dates</t>
  </si>
  <si>
    <t>Available Thermal times</t>
  </si>
  <si>
    <t>Available thermal time diffs</t>
  </si>
  <si>
    <t>line 6 on</t>
  </si>
  <si>
    <t>orig tt</t>
  </si>
  <si>
    <t>Original Thermal time base 7.1</t>
  </si>
  <si>
    <t>av temp</t>
  </si>
  <si>
    <t>from metdanper</t>
  </si>
  <si>
    <t>cut 1 diffs</t>
  </si>
  <si>
    <t>2  to 3</t>
  </si>
  <si>
    <t>tt with missing values inserted, date , therm time</t>
  </si>
  <si>
    <t>revised thermal time from raw data</t>
  </si>
  <si>
    <t>9/12 from metdanper</t>
  </si>
  <si>
    <t>from stem raw data</t>
  </si>
  <si>
    <t>between this sheet and raw data</t>
  </si>
  <si>
    <t xml:space="preserve">date   </t>
  </si>
  <si>
    <t>meas 6h</t>
  </si>
  <si>
    <t>meas 10h</t>
  </si>
  <si>
    <t>gap   15h</t>
  </si>
  <si>
    <t>gap 14h</t>
  </si>
  <si>
    <t>meas 12h</t>
  </si>
  <si>
    <t>meas 7h</t>
  </si>
  <si>
    <t>gap  14h</t>
  </si>
  <si>
    <t xml:space="preserve">next day? gap 14h </t>
  </si>
  <si>
    <t>meas 9h</t>
  </si>
  <si>
    <t>meas 8h</t>
  </si>
  <si>
    <t>gap 14 h</t>
  </si>
  <si>
    <t>meas 2h</t>
  </si>
  <si>
    <t>mean spear length per day</t>
  </si>
  <si>
    <t xml:space="preserve">daily temp </t>
  </si>
  <si>
    <r>
      <rPr>
        <b/>
        <sz val="11"/>
        <color rgb="FFFF0000"/>
        <rFont val="Calibri"/>
        <family val="2"/>
        <scheme val="minor"/>
      </rPr>
      <t>CUT 1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02/12/2019</t>
    </r>
  </si>
  <si>
    <r>
      <rPr>
        <b/>
        <sz val="11"/>
        <color rgb="FFFF0000"/>
        <rFont val="Calibri"/>
        <family val="2"/>
        <scheme val="minor"/>
      </rPr>
      <t xml:space="preserve"> CUT 2    </t>
    </r>
    <r>
      <rPr>
        <sz val="11"/>
        <color theme="1"/>
        <rFont val="Calibri"/>
        <family val="2"/>
        <scheme val="minor"/>
      </rPr>
      <t xml:space="preserve">  06/12/2019</t>
    </r>
  </si>
  <si>
    <r>
      <rPr>
        <b/>
        <sz val="11"/>
        <color rgb="FFFF0000"/>
        <rFont val="Calibri"/>
        <family val="2"/>
        <scheme val="minor"/>
      </rPr>
      <t xml:space="preserve">CUT 3   </t>
    </r>
    <r>
      <rPr>
        <sz val="11"/>
        <color theme="1"/>
        <rFont val="Calibri"/>
        <family val="2"/>
        <scheme val="minor"/>
      </rPr>
      <t xml:space="preserve">   09/12/2019</t>
    </r>
  </si>
  <si>
    <r>
      <rPr>
        <b/>
        <sz val="11"/>
        <color rgb="FFFF0000"/>
        <rFont val="Calibri"/>
        <family val="2"/>
        <scheme val="minor"/>
      </rPr>
      <t xml:space="preserve">CUT 4     </t>
    </r>
    <r>
      <rPr>
        <sz val="11"/>
        <color theme="1"/>
        <rFont val="Calibri"/>
        <family val="2"/>
        <scheme val="minor"/>
      </rPr>
      <t xml:space="preserve">  12/12/2019</t>
    </r>
  </si>
  <si>
    <r>
      <rPr>
        <b/>
        <sz val="11"/>
        <color rgb="FFFF0000"/>
        <rFont val="Calibri"/>
        <family val="2"/>
        <scheme val="minor"/>
      </rPr>
      <t xml:space="preserve">CUT 5 </t>
    </r>
    <r>
      <rPr>
        <sz val="11"/>
        <color theme="1"/>
        <rFont val="Calibri"/>
        <family val="2"/>
        <scheme val="minor"/>
      </rPr>
      <t xml:space="preserve">    15/12/2019</t>
    </r>
  </si>
  <si>
    <t>metdan</t>
  </si>
  <si>
    <t>ok</t>
  </si>
  <si>
    <t>0k</t>
  </si>
  <si>
    <t>ok 8/12</t>
  </si>
  <si>
    <t>Data to fit around missing values wih missing values deleted or excel grumbles</t>
  </si>
  <si>
    <t xml:space="preserve">date </t>
  </si>
  <si>
    <t>temp C</t>
  </si>
  <si>
    <t>lin fit to valid points above</t>
  </si>
  <si>
    <t>approx values based on cutting date</t>
  </si>
  <si>
    <t xml:space="preserve">20.27 from metdanper  7.1 deducted fom first value only </t>
  </si>
  <si>
    <t>daily TT from ag tempdan based on values from Raw T Dec19 Jan20 Danper.xlsx of 14/10/20</t>
  </si>
  <si>
    <t>sum of tt on left</t>
  </si>
  <si>
    <t>diff from tt diff in S</t>
  </si>
  <si>
    <t>time est h</t>
  </si>
  <si>
    <t>check</t>
  </si>
  <si>
    <t>probably ignore</t>
  </si>
  <si>
    <t>estimate of time of record h</t>
  </si>
  <si>
    <t>02-12-2019</t>
  </si>
  <si>
    <t>09:00:00</t>
  </si>
  <si>
    <t>12:00:00</t>
  </si>
  <si>
    <t>15:00:00</t>
  </si>
  <si>
    <t>03-12-2019</t>
  </si>
  <si>
    <t>06:00:00</t>
  </si>
  <si>
    <t>08:00:00</t>
  </si>
  <si>
    <t>10:00:00</t>
  </si>
  <si>
    <t>14:00:00</t>
  </si>
  <si>
    <t>16:00:00</t>
  </si>
  <si>
    <t>04-12-2019</t>
  </si>
  <si>
    <t>05-12-2019</t>
  </si>
  <si>
    <t>06-12-2019</t>
  </si>
  <si>
    <t>11:00:00</t>
  </si>
  <si>
    <t>13:00:00</t>
  </si>
  <si>
    <t>07-12-2019</t>
  </si>
  <si>
    <t>08-12-2019</t>
  </si>
  <si>
    <t>09-12-2019</t>
  </si>
  <si>
    <t>time</t>
  </si>
  <si>
    <t>Checks</t>
  </si>
  <si>
    <t>tsum</t>
  </si>
  <si>
    <t>c*h</t>
  </si>
  <si>
    <t>10-12-2019</t>
  </si>
  <si>
    <t>11-12-2019</t>
  </si>
  <si>
    <t>12-12-2019</t>
  </si>
  <si>
    <t>07:00:00</t>
  </si>
  <si>
    <t>13-12-2019</t>
  </si>
  <si>
    <t>14-12-2019</t>
  </si>
  <si>
    <t>15-12-2019</t>
  </si>
  <si>
    <t>16-12-2019</t>
  </si>
  <si>
    <t>delete "0"after decimal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</si>
</sst>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dd/mm/yy"/>
    <numFmt numFmtId="166" formatCode="0.0"/>
    <numFmt numFmtId="167" formatCode="dd/mm/yy;@"/>
    <numFmt numFmtId="168" formatCode="0.000000"/>
    <numFmt numFmtId="169" formatCode="dd/mm/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 style="medium">
        <color indexed="64"/>
      </bottom>
      <diagonal/>
    </border>
    <border>
      <left style="thin">
        <color rgb="FF999999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999999"/>
      </top>
      <bottom/>
      <diagonal/>
    </border>
    <border>
      <left style="thin">
        <color rgb="FF999999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3" xfId="0" applyBorder="1"/>
    <xf numFmtId="1" fontId="0" fillId="0" borderId="2" xfId="0" applyNumberFormat="1" applyBorder="1"/>
    <xf numFmtId="0" fontId="0" fillId="0" borderId="4" xfId="0" applyBorder="1"/>
    <xf numFmtId="2" fontId="1" fillId="0" borderId="0" xfId="0" applyNumberFormat="1" applyFont="1"/>
    <xf numFmtId="14" fontId="0" fillId="0" borderId="2" xfId="0" applyNumberFormat="1" applyBorder="1"/>
    <xf numFmtId="166" fontId="1" fillId="0" borderId="0" xfId="0" applyNumberFormat="1" applyFont="1"/>
    <xf numFmtId="14" fontId="0" fillId="0" borderId="5" xfId="0" applyNumberFormat="1" applyBorder="1"/>
    <xf numFmtId="1" fontId="0" fillId="0" borderId="1" xfId="0" applyNumberFormat="1" applyBorder="1"/>
    <xf numFmtId="14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9" xfId="0" applyBorder="1"/>
    <xf numFmtId="2" fontId="1" fillId="0" borderId="9" xfId="0" applyNumberFormat="1" applyFont="1" applyBorder="1"/>
    <xf numFmtId="166" fontId="1" fillId="0" borderId="9" xfId="0" applyNumberFormat="1" applyFont="1" applyBorder="1"/>
    <xf numFmtId="2" fontId="0" fillId="0" borderId="9" xfId="0" applyNumberFormat="1" applyBorder="1"/>
    <xf numFmtId="14" fontId="0" fillId="0" borderId="1" xfId="0" applyNumberFormat="1" applyBorder="1"/>
    <xf numFmtId="14" fontId="0" fillId="0" borderId="10" xfId="0" applyNumberFormat="1" applyBorder="1"/>
    <xf numFmtId="0" fontId="0" fillId="0" borderId="5" xfId="0" applyBorder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  <xf numFmtId="2" fontId="3" fillId="2" borderId="0" xfId="0" applyNumberFormat="1" applyFont="1" applyFill="1"/>
    <xf numFmtId="0" fontId="0" fillId="0" borderId="0" xfId="0" applyFill="1" applyBorder="1"/>
    <xf numFmtId="16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3" borderId="0" xfId="0" applyNumberFormat="1" applyFill="1"/>
    <xf numFmtId="167" fontId="0" fillId="4" borderId="0" xfId="0" applyNumberFormat="1" applyFill="1"/>
    <xf numFmtId="14" fontId="0" fillId="4" borderId="0" xfId="0" applyNumberFormat="1" applyFill="1"/>
    <xf numFmtId="167" fontId="0" fillId="4" borderId="0" xfId="0" applyNumberFormat="1" applyFill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0" fontId="0" fillId="4" borderId="0" xfId="0" applyFill="1"/>
    <xf numFmtId="0" fontId="0" fillId="3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6" borderId="0" xfId="0" applyFill="1"/>
    <xf numFmtId="166" fontId="0" fillId="0" borderId="0" xfId="0" applyNumberFormat="1"/>
    <xf numFmtId="166" fontId="5" fillId="0" borderId="0" xfId="0" applyNumberFormat="1" applyFont="1"/>
    <xf numFmtId="167" fontId="5" fillId="0" borderId="0" xfId="0" applyNumberFormat="1" applyFont="1"/>
    <xf numFmtId="168" fontId="0" fillId="0" borderId="0" xfId="0" applyNumberFormat="1"/>
    <xf numFmtId="0" fontId="0" fillId="0" borderId="0" xfId="0" applyAlignment="1"/>
    <xf numFmtId="14" fontId="8" fillId="0" borderId="0" xfId="0" applyNumberFormat="1" applyFont="1"/>
    <xf numFmtId="169" fontId="0" fillId="0" borderId="0" xfId="0" applyNumberFormat="1"/>
    <xf numFmtId="2" fontId="3" fillId="0" borderId="0" xfId="0" applyNumberFormat="1" applyFont="1" applyBorder="1"/>
    <xf numFmtId="0" fontId="3" fillId="0" borderId="11" xfId="0" applyFont="1" applyBorder="1"/>
    <xf numFmtId="2" fontId="3" fillId="0" borderId="11" xfId="0" applyNumberFormat="1" applyFont="1" applyBorder="1"/>
    <xf numFmtId="2" fontId="3" fillId="0" borderId="14" xfId="0" applyNumberFormat="1" applyFont="1" applyBorder="1"/>
    <xf numFmtId="2" fontId="3" fillId="2" borderId="15" xfId="0" applyNumberFormat="1" applyFont="1" applyFill="1" applyBorder="1"/>
    <xf numFmtId="2" fontId="3" fillId="2" borderId="16" xfId="0" applyNumberFormat="1" applyFont="1" applyFill="1" applyBorder="1"/>
    <xf numFmtId="16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 applyAlignment="1"/>
    <xf numFmtId="2" fontId="0" fillId="0" borderId="0" xfId="0" applyNumberFormat="1" applyAlignment="1"/>
    <xf numFmtId="2" fontId="0" fillId="6" borderId="0" xfId="0" applyNumberFormat="1" applyFill="1" applyAlignment="1"/>
    <xf numFmtId="2" fontId="0" fillId="5" borderId="0" xfId="0" applyNumberFormat="1" applyFill="1" applyAlignment="1"/>
    <xf numFmtId="0" fontId="0" fillId="0" borderId="2" xfId="0" applyBorder="1" applyAlignment="1">
      <alignment horizontal="right"/>
    </xf>
    <xf numFmtId="0" fontId="11" fillId="0" borderId="0" xfId="0" applyFont="1" applyAlignment="1">
      <alignment wrapText="1"/>
    </xf>
    <xf numFmtId="1" fontId="12" fillId="0" borderId="0" xfId="0" applyNumberFormat="1" applyFont="1"/>
    <xf numFmtId="0" fontId="0" fillId="0" borderId="0" xfId="0" applyFill="1" applyBorder="1" applyAlignment="1">
      <alignment wrapText="1"/>
    </xf>
    <xf numFmtId="2" fontId="13" fillId="0" borderId="0" xfId="0" applyNumberFormat="1" applyFont="1"/>
    <xf numFmtId="0" fontId="14" fillId="0" borderId="0" xfId="0" applyFont="1" applyFill="1" applyBorder="1" applyAlignment="1">
      <alignment wrapText="1"/>
    </xf>
    <xf numFmtId="14" fontId="5" fillId="0" borderId="10" xfId="0" applyNumberFormat="1" applyFont="1" applyBorder="1"/>
    <xf numFmtId="1" fontId="5" fillId="0" borderId="8" xfId="0" applyNumberFormat="1" applyFont="1" applyBorder="1"/>
    <xf numFmtId="0" fontId="0" fillId="3" borderId="9" xfId="0" applyFill="1" applyBorder="1"/>
    <xf numFmtId="0" fontId="0" fillId="7" borderId="9" xfId="0" applyFill="1" applyBorder="1"/>
    <xf numFmtId="1" fontId="0" fillId="0" borderId="18" xfId="0" applyNumberFormat="1" applyBorder="1"/>
    <xf numFmtId="0" fontId="0" fillId="0" borderId="17" xfId="0" applyBorder="1"/>
    <xf numFmtId="0" fontId="0" fillId="0" borderId="14" xfId="0" applyBorder="1"/>
    <xf numFmtId="0" fontId="0" fillId="3" borderId="19" xfId="0" applyFill="1" applyBorder="1"/>
    <xf numFmtId="0" fontId="0" fillId="7" borderId="19" xfId="0" applyFill="1" applyBorder="1"/>
    <xf numFmtId="0" fontId="0" fillId="0" borderId="19" xfId="0" applyBorder="1"/>
    <xf numFmtId="0" fontId="0" fillId="7" borderId="3" xfId="0" applyFill="1" applyBorder="1"/>
    <xf numFmtId="0" fontId="0" fillId="3" borderId="3" xfId="0" applyFill="1" applyBorder="1" applyAlignment="1">
      <alignment wrapText="1"/>
    </xf>
    <xf numFmtId="1" fontId="15" fillId="0" borderId="4" xfId="0" applyNumberFormat="1" applyFont="1" applyBorder="1" applyAlignment="1">
      <alignment wrapText="1"/>
    </xf>
    <xf numFmtId="1" fontId="0" fillId="0" borderId="0" xfId="0" applyNumberFormat="1" applyBorder="1"/>
    <xf numFmtId="1" fontId="0" fillId="0" borderId="9" xfId="0" applyNumberFormat="1" applyBorder="1"/>
    <xf numFmtId="0" fontId="9" fillId="0" borderId="0" xfId="0" applyFont="1"/>
    <xf numFmtId="0" fontId="9" fillId="0" borderId="9" xfId="0" applyFont="1" applyBorder="1"/>
    <xf numFmtId="0" fontId="9" fillId="0" borderId="20" xfId="0" applyFont="1" applyBorder="1"/>
    <xf numFmtId="0" fontId="0" fillId="8" borderId="0" xfId="0" applyFill="1"/>
    <xf numFmtId="0" fontId="0" fillId="8" borderId="4" xfId="0" applyFill="1" applyBorder="1"/>
    <xf numFmtId="0" fontId="0" fillId="8" borderId="3" xfId="0" applyFill="1" applyBorder="1" applyAlignment="1">
      <alignment wrapText="1"/>
    </xf>
    <xf numFmtId="0" fontId="0" fillId="5" borderId="4" xfId="0" applyFill="1" applyBorder="1"/>
    <xf numFmtId="0" fontId="0" fillId="3" borderId="14" xfId="0" applyFill="1" applyBorder="1"/>
    <xf numFmtId="2" fontId="0" fillId="0" borderId="17" xfId="0" applyNumberFormat="1" applyBorder="1"/>
    <xf numFmtId="2" fontId="0" fillId="0" borderId="4" xfId="0" applyNumberFormat="1" applyBorder="1"/>
    <xf numFmtId="2" fontId="0" fillId="0" borderId="14" xfId="0" applyNumberFormat="1" applyBorder="1"/>
    <xf numFmtId="2" fontId="0" fillId="3" borderId="19" xfId="0" applyNumberFormat="1" applyFill="1" applyBorder="1"/>
    <xf numFmtId="2" fontId="0" fillId="3" borderId="9" xfId="0" applyNumberFormat="1" applyFill="1" applyBorder="1"/>
    <xf numFmtId="2" fontId="0" fillId="7" borderId="19" xfId="0" applyNumberFormat="1" applyFill="1" applyBorder="1"/>
    <xf numFmtId="2" fontId="0" fillId="7" borderId="9" xfId="0" applyNumberFormat="1" applyFill="1" applyBorder="1"/>
    <xf numFmtId="2" fontId="0" fillId="0" borderId="1" xfId="0" applyNumberFormat="1" applyBorder="1"/>
    <xf numFmtId="2" fontId="0" fillId="0" borderId="19" xfId="0" applyNumberFormat="1" applyBorder="1"/>
    <xf numFmtId="1" fontId="9" fillId="0" borderId="17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Summer growth rate danper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00919898231074"/>
          <c:y val="0.13281678773204197"/>
          <c:w val="0.84213777209175056"/>
          <c:h val="0.56506234913406905"/>
        </c:manualLayout>
      </c:layout>
      <c:lineChart>
        <c:grouping val="standard"/>
        <c:varyColors val="0"/>
        <c:ser>
          <c:idx val="0"/>
          <c:order val="0"/>
          <c:tx>
            <c:strRef>
              <c:f>'field data spears'!$R$2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'field data spears'!$B$3:$B$83</c:f>
              <c:numCache>
                <c:formatCode>0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 formatCode="General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69</c:v>
                </c:pt>
                <c:pt idx="16">
                  <c:v>71</c:v>
                </c:pt>
                <c:pt idx="17">
                  <c:v>73</c:v>
                </c:pt>
                <c:pt idx="18">
                  <c:v>75</c:v>
                </c:pt>
                <c:pt idx="19">
                  <c:v>77</c:v>
                </c:pt>
                <c:pt idx="20">
                  <c:v>79</c:v>
                </c:pt>
                <c:pt idx="21">
                  <c:v>81</c:v>
                </c:pt>
                <c:pt idx="22">
                  <c:v>0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7</c:v>
                </c:pt>
                <c:pt idx="27">
                  <c:v>21</c:v>
                </c:pt>
                <c:pt idx="28">
                  <c:v>24</c:v>
                </c:pt>
                <c:pt idx="29">
                  <c:v>26</c:v>
                </c:pt>
                <c:pt idx="30">
                  <c:v>28</c:v>
                </c:pt>
                <c:pt idx="31">
                  <c:v>30</c:v>
                </c:pt>
                <c:pt idx="32">
                  <c:v>31</c:v>
                </c:pt>
                <c:pt idx="33">
                  <c:v>45</c:v>
                </c:pt>
                <c:pt idx="34">
                  <c:v>48</c:v>
                </c:pt>
                <c:pt idx="35">
                  <c:v>50</c:v>
                </c:pt>
                <c:pt idx="36">
                  <c:v>52</c:v>
                </c:pt>
                <c:pt idx="37">
                  <c:v>54</c:v>
                </c:pt>
                <c:pt idx="38">
                  <c:v>55</c:v>
                </c:pt>
                <c:pt idx="39">
                  <c:v>69</c:v>
                </c:pt>
                <c:pt idx="40">
                  <c:v>0</c:v>
                </c:pt>
                <c:pt idx="41">
                  <c:v>2</c:v>
                </c:pt>
                <c:pt idx="42">
                  <c:v>4</c:v>
                </c:pt>
                <c:pt idx="43">
                  <c:v>6</c:v>
                </c:pt>
                <c:pt idx="44">
                  <c:v>7</c:v>
                </c:pt>
                <c:pt idx="45">
                  <c:v>21</c:v>
                </c:pt>
                <c:pt idx="46">
                  <c:v>24</c:v>
                </c:pt>
                <c:pt idx="47">
                  <c:v>26</c:v>
                </c:pt>
                <c:pt idx="48">
                  <c:v>28</c:v>
                </c:pt>
                <c:pt idx="49">
                  <c:v>30</c:v>
                </c:pt>
                <c:pt idx="50">
                  <c:v>31</c:v>
                </c:pt>
                <c:pt idx="51">
                  <c:v>45</c:v>
                </c:pt>
                <c:pt idx="52">
                  <c:v>47</c:v>
                </c:pt>
                <c:pt idx="53">
                  <c:v>49</c:v>
                </c:pt>
                <c:pt idx="54">
                  <c:v>51</c:v>
                </c:pt>
                <c:pt idx="55">
                  <c:v>53</c:v>
                </c:pt>
                <c:pt idx="56">
                  <c:v>55</c:v>
                </c:pt>
                <c:pt idx="57">
                  <c:v>69</c:v>
                </c:pt>
                <c:pt idx="58">
                  <c:v>0</c:v>
                </c:pt>
                <c:pt idx="59">
                  <c:v>5</c:v>
                </c:pt>
                <c:pt idx="60">
                  <c:v>7</c:v>
                </c:pt>
                <c:pt idx="61">
                  <c:v>9</c:v>
                </c:pt>
                <c:pt idx="62">
                  <c:v>23</c:v>
                </c:pt>
                <c:pt idx="63">
                  <c:v>25</c:v>
                </c:pt>
                <c:pt idx="64">
                  <c:v>27</c:v>
                </c:pt>
                <c:pt idx="65">
                  <c:v>29</c:v>
                </c:pt>
                <c:pt idx="66">
                  <c:v>31</c:v>
                </c:pt>
                <c:pt idx="67">
                  <c:v>33</c:v>
                </c:pt>
                <c:pt idx="68">
                  <c:v>47</c:v>
                </c:pt>
                <c:pt idx="69">
                  <c:v>49</c:v>
                </c:pt>
                <c:pt idx="70">
                  <c:v>51</c:v>
                </c:pt>
                <c:pt idx="71">
                  <c:v>53</c:v>
                </c:pt>
                <c:pt idx="72">
                  <c:v>55</c:v>
                </c:pt>
                <c:pt idx="73">
                  <c:v>0</c:v>
                </c:pt>
                <c:pt idx="74">
                  <c:v>2</c:v>
                </c:pt>
                <c:pt idx="75">
                  <c:v>4</c:v>
                </c:pt>
                <c:pt idx="76">
                  <c:v>6</c:v>
                </c:pt>
                <c:pt idx="77">
                  <c:v>8</c:v>
                </c:pt>
                <c:pt idx="78">
                  <c:v>10</c:v>
                </c:pt>
                <c:pt idx="79">
                  <c:v>24</c:v>
                </c:pt>
                <c:pt idx="80">
                  <c:v>26</c:v>
                </c:pt>
              </c:numCache>
            </c:numRef>
          </c:cat>
          <c:val>
            <c:numRef>
              <c:f>'field data spears'!$R$3:$R$83</c:f>
              <c:numCache>
                <c:formatCode>0.00</c:formatCode>
                <c:ptCount val="81"/>
                <c:pt idx="0">
                  <c:v>2.6599999999999997</c:v>
                </c:pt>
                <c:pt idx="1">
                  <c:v>3.1500000000000004</c:v>
                </c:pt>
                <c:pt idx="2">
                  <c:v>3.6399999999999997</c:v>
                </c:pt>
                <c:pt idx="3">
                  <c:v>5.41</c:v>
                </c:pt>
                <c:pt idx="4">
                  <c:v>5.65</c:v>
                </c:pt>
                <c:pt idx="5">
                  <c:v>6.0600000000000005</c:v>
                </c:pt>
                <c:pt idx="6">
                  <c:v>6.2379999999999995</c:v>
                </c:pt>
                <c:pt idx="7">
                  <c:v>7.1</c:v>
                </c:pt>
                <c:pt idx="8">
                  <c:v>7.5399999999999991</c:v>
                </c:pt>
                <c:pt idx="9">
                  <c:v>10.344000000000001</c:v>
                </c:pt>
                <c:pt idx="10">
                  <c:v>10.864999999999998</c:v>
                </c:pt>
                <c:pt idx="11">
                  <c:v>11.95</c:v>
                </c:pt>
                <c:pt idx="12">
                  <c:v>12.845999999999998</c:v>
                </c:pt>
                <c:pt idx="13">
                  <c:v>13.979999999999999</c:v>
                </c:pt>
                <c:pt idx="14">
                  <c:v>14.919999999999998</c:v>
                </c:pt>
                <c:pt idx="15">
                  <c:v>19.57</c:v>
                </c:pt>
                <c:pt idx="16">
                  <c:v>20.155555555555555</c:v>
                </c:pt>
                <c:pt idx="17">
                  <c:v>21.422222222222224</c:v>
                </c:pt>
                <c:pt idx="18">
                  <c:v>22.744444444444444</c:v>
                </c:pt>
                <c:pt idx="19">
                  <c:v>25.020000000000003</c:v>
                </c:pt>
                <c:pt idx="20">
                  <c:v>26.439999999999998</c:v>
                </c:pt>
                <c:pt idx="21">
                  <c:v>28.47</c:v>
                </c:pt>
                <c:pt idx="22">
                  <c:v>1.7399999999999998</c:v>
                </c:pt>
                <c:pt idx="23">
                  <c:v>2.1499999999999995</c:v>
                </c:pt>
                <c:pt idx="24">
                  <c:v>2.81</c:v>
                </c:pt>
                <c:pt idx="25">
                  <c:v>2.9199999999999995</c:v>
                </c:pt>
                <c:pt idx="26">
                  <c:v>3.3099999999999996</c:v>
                </c:pt>
                <c:pt idx="27">
                  <c:v>5.2099999999999991</c:v>
                </c:pt>
                <c:pt idx="28">
                  <c:v>5.86</c:v>
                </c:pt>
                <c:pt idx="29">
                  <c:v>6.35</c:v>
                </c:pt>
                <c:pt idx="30">
                  <c:v>6.99</c:v>
                </c:pt>
                <c:pt idx="31">
                  <c:v>7.65</c:v>
                </c:pt>
                <c:pt idx="32">
                  <c:v>8.120000000000001</c:v>
                </c:pt>
                <c:pt idx="33">
                  <c:v>11.59</c:v>
                </c:pt>
                <c:pt idx="34">
                  <c:v>12.7</c:v>
                </c:pt>
                <c:pt idx="35">
                  <c:v>13.14</c:v>
                </c:pt>
                <c:pt idx="36">
                  <c:v>14.960000000000003</c:v>
                </c:pt>
                <c:pt idx="37">
                  <c:v>15.970000000000002</c:v>
                </c:pt>
                <c:pt idx="38">
                  <c:v>16.220000000000002</c:v>
                </c:pt>
                <c:pt idx="39">
                  <c:v>22.48</c:v>
                </c:pt>
                <c:pt idx="40">
                  <c:v>1.7</c:v>
                </c:pt>
                <c:pt idx="41">
                  <c:v>2.27</c:v>
                </c:pt>
                <c:pt idx="42">
                  <c:v>2.4700000000000002</c:v>
                </c:pt>
                <c:pt idx="43">
                  <c:v>2.92</c:v>
                </c:pt>
                <c:pt idx="44">
                  <c:v>3.0500000000000003</c:v>
                </c:pt>
                <c:pt idx="45">
                  <c:v>5.2</c:v>
                </c:pt>
                <c:pt idx="46">
                  <c:v>5.6800000000000006</c:v>
                </c:pt>
                <c:pt idx="47">
                  <c:v>6.3400000000000007</c:v>
                </c:pt>
                <c:pt idx="48">
                  <c:v>7.05</c:v>
                </c:pt>
                <c:pt idx="49">
                  <c:v>7.5399999999999991</c:v>
                </c:pt>
                <c:pt idx="50">
                  <c:v>7.81</c:v>
                </c:pt>
                <c:pt idx="51">
                  <c:v>11.25</c:v>
                </c:pt>
                <c:pt idx="52">
                  <c:v>11.989999999999998</c:v>
                </c:pt>
                <c:pt idx="53">
                  <c:v>12.75</c:v>
                </c:pt>
                <c:pt idx="54">
                  <c:v>13.570000000000002</c:v>
                </c:pt>
                <c:pt idx="55">
                  <c:v>14.48</c:v>
                </c:pt>
                <c:pt idx="56">
                  <c:v>15.289999999999997</c:v>
                </c:pt>
                <c:pt idx="57">
                  <c:v>20.759999999999998</c:v>
                </c:pt>
                <c:pt idx="58">
                  <c:v>0.80999999999999994</c:v>
                </c:pt>
                <c:pt idx="59">
                  <c:v>3.07</c:v>
                </c:pt>
                <c:pt idx="60">
                  <c:v>3.1100000000000003</c:v>
                </c:pt>
                <c:pt idx="61">
                  <c:v>3.7399999999999998</c:v>
                </c:pt>
                <c:pt idx="62">
                  <c:v>5.5699999999999994</c:v>
                </c:pt>
                <c:pt idx="63">
                  <c:v>5.8999999999999995</c:v>
                </c:pt>
                <c:pt idx="64">
                  <c:v>6.2799999999999994</c:v>
                </c:pt>
                <c:pt idx="65">
                  <c:v>6.94</c:v>
                </c:pt>
                <c:pt idx="66">
                  <c:v>7.42</c:v>
                </c:pt>
                <c:pt idx="67">
                  <c:v>8.49</c:v>
                </c:pt>
                <c:pt idx="68">
                  <c:v>11.84</c:v>
                </c:pt>
                <c:pt idx="69">
                  <c:v>12.459999999999999</c:v>
                </c:pt>
                <c:pt idx="70">
                  <c:v>13.559999999999999</c:v>
                </c:pt>
                <c:pt idx="71">
                  <c:v>15.229999999999999</c:v>
                </c:pt>
                <c:pt idx="72">
                  <c:v>15.75</c:v>
                </c:pt>
                <c:pt idx="73">
                  <c:v>2.5900000000000003</c:v>
                </c:pt>
                <c:pt idx="74">
                  <c:v>2.8099999999999996</c:v>
                </c:pt>
                <c:pt idx="75">
                  <c:v>3.1500000000000004</c:v>
                </c:pt>
                <c:pt idx="76">
                  <c:v>3.47</c:v>
                </c:pt>
                <c:pt idx="77">
                  <c:v>4.0699999999999994</c:v>
                </c:pt>
                <c:pt idx="78">
                  <c:v>4.5299999999999994</c:v>
                </c:pt>
                <c:pt idx="79">
                  <c:v>6.99</c:v>
                </c:pt>
                <c:pt idx="80">
                  <c:v>7.3899999999999988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D-43EA-92E8-291EA919B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440904"/>
        <c:axId val="623441232"/>
      </c:lineChart>
      <c:catAx>
        <c:axId val="62344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hours cum per cut 10 spears</a:t>
                </a:r>
              </a:p>
            </c:rich>
          </c:tx>
          <c:layout>
            <c:manualLayout>
              <c:xMode val="edge"/>
              <c:yMode val="edge"/>
              <c:x val="0.37396376582801322"/>
              <c:y val="0.79746531683539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441232"/>
        <c:crosses val="autoZero"/>
        <c:auto val="1"/>
        <c:lblAlgn val="ctr"/>
        <c:lblOffset val="100"/>
        <c:noMultiLvlLbl val="1"/>
      </c:catAx>
      <c:valAx>
        <c:axId val="6234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344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Spear growth with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52663270032422"/>
          <c:y val="5.6939469849769234E-2"/>
          <c:w val="0.72300109850485939"/>
          <c:h val="0.7478229081173684"/>
        </c:manualLayout>
      </c:layout>
      <c:scatterChart>
        <c:scatterStyle val="lineMarker"/>
        <c:varyColors val="0"/>
        <c:ser>
          <c:idx val="0"/>
          <c:order val="0"/>
          <c:tx>
            <c:v>Cut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'field data spears'!$B$3:$B$24</c:f>
              <c:numCache>
                <c:formatCode>0</c:formatCode>
                <c:ptCount val="22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 formatCode="General">
                  <c:v>45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  <c:pt idx="15">
                  <c:v>69</c:v>
                </c:pt>
                <c:pt idx="16">
                  <c:v>71</c:v>
                </c:pt>
                <c:pt idx="17">
                  <c:v>73</c:v>
                </c:pt>
                <c:pt idx="18">
                  <c:v>75</c:v>
                </c:pt>
                <c:pt idx="19">
                  <c:v>77</c:v>
                </c:pt>
                <c:pt idx="20">
                  <c:v>79</c:v>
                </c:pt>
                <c:pt idx="21">
                  <c:v>81</c:v>
                </c:pt>
              </c:numCache>
            </c:numRef>
          </c:xVal>
          <c:yVal>
            <c:numRef>
              <c:f>'field data spears'!$R$3:$R$24</c:f>
              <c:numCache>
                <c:formatCode>0.00</c:formatCode>
                <c:ptCount val="22"/>
                <c:pt idx="0">
                  <c:v>2.6599999999999997</c:v>
                </c:pt>
                <c:pt idx="1">
                  <c:v>3.1500000000000004</c:v>
                </c:pt>
                <c:pt idx="2">
                  <c:v>3.6399999999999997</c:v>
                </c:pt>
                <c:pt idx="3">
                  <c:v>5.41</c:v>
                </c:pt>
                <c:pt idx="4">
                  <c:v>5.65</c:v>
                </c:pt>
                <c:pt idx="5">
                  <c:v>6.0600000000000005</c:v>
                </c:pt>
                <c:pt idx="6">
                  <c:v>6.2379999999999995</c:v>
                </c:pt>
                <c:pt idx="7">
                  <c:v>7.1</c:v>
                </c:pt>
                <c:pt idx="8">
                  <c:v>7.5399999999999991</c:v>
                </c:pt>
                <c:pt idx="9">
                  <c:v>10.344000000000001</c:v>
                </c:pt>
                <c:pt idx="10">
                  <c:v>10.864999999999998</c:v>
                </c:pt>
                <c:pt idx="11">
                  <c:v>11.95</c:v>
                </c:pt>
                <c:pt idx="12">
                  <c:v>12.845999999999998</c:v>
                </c:pt>
                <c:pt idx="13">
                  <c:v>13.979999999999999</c:v>
                </c:pt>
                <c:pt idx="14">
                  <c:v>14.919999999999998</c:v>
                </c:pt>
                <c:pt idx="15">
                  <c:v>19.57</c:v>
                </c:pt>
                <c:pt idx="16">
                  <c:v>20.155555555555555</c:v>
                </c:pt>
                <c:pt idx="17">
                  <c:v>21.422222222222224</c:v>
                </c:pt>
                <c:pt idx="18">
                  <c:v>22.744444444444444</c:v>
                </c:pt>
                <c:pt idx="19">
                  <c:v>25.020000000000003</c:v>
                </c:pt>
                <c:pt idx="20">
                  <c:v>26.439999999999998</c:v>
                </c:pt>
                <c:pt idx="21">
                  <c:v>28.47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A-4487-9972-912387A3B194}"/>
            </c:ext>
          </c:extLst>
        </c:ser>
        <c:ser>
          <c:idx val="1"/>
          <c:order val="1"/>
          <c:tx>
            <c:v>Cut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'field data spears'!$B$25:$B$42</c:f>
              <c:numCache>
                <c:formatCode>0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21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31</c:v>
                </c:pt>
                <c:pt idx="11">
                  <c:v>45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69</c:v>
                </c:pt>
              </c:numCache>
            </c:numRef>
          </c:xVal>
          <c:yVal>
            <c:numRef>
              <c:f>'field data spears'!$R$25:$R$42</c:f>
              <c:numCache>
                <c:formatCode>0.00</c:formatCode>
                <c:ptCount val="18"/>
                <c:pt idx="0">
                  <c:v>1.7399999999999998</c:v>
                </c:pt>
                <c:pt idx="1">
                  <c:v>2.1499999999999995</c:v>
                </c:pt>
                <c:pt idx="2">
                  <c:v>2.81</c:v>
                </c:pt>
                <c:pt idx="3">
                  <c:v>2.9199999999999995</c:v>
                </c:pt>
                <c:pt idx="4">
                  <c:v>3.3099999999999996</c:v>
                </c:pt>
                <c:pt idx="5">
                  <c:v>5.2099999999999991</c:v>
                </c:pt>
                <c:pt idx="6">
                  <c:v>5.86</c:v>
                </c:pt>
                <c:pt idx="7">
                  <c:v>6.35</c:v>
                </c:pt>
                <c:pt idx="8">
                  <c:v>6.99</c:v>
                </c:pt>
                <c:pt idx="9">
                  <c:v>7.65</c:v>
                </c:pt>
                <c:pt idx="10">
                  <c:v>8.120000000000001</c:v>
                </c:pt>
                <c:pt idx="11">
                  <c:v>11.59</c:v>
                </c:pt>
                <c:pt idx="12">
                  <c:v>12.7</c:v>
                </c:pt>
                <c:pt idx="13">
                  <c:v>13.14</c:v>
                </c:pt>
                <c:pt idx="14">
                  <c:v>14.960000000000003</c:v>
                </c:pt>
                <c:pt idx="15">
                  <c:v>15.970000000000002</c:v>
                </c:pt>
                <c:pt idx="16">
                  <c:v>16.220000000000002</c:v>
                </c:pt>
                <c:pt idx="17">
                  <c:v>22.48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2A-4487-9972-912387A3B194}"/>
            </c:ext>
          </c:extLst>
        </c:ser>
        <c:ser>
          <c:idx val="2"/>
          <c:order val="2"/>
          <c:tx>
            <c:v>Cut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'field data spears'!$B$43:$B$60</c:f>
              <c:numCache>
                <c:formatCode>0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21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  <c:pt idx="10">
                  <c:v>31</c:v>
                </c:pt>
                <c:pt idx="11">
                  <c:v>45</c:v>
                </c:pt>
                <c:pt idx="12">
                  <c:v>47</c:v>
                </c:pt>
                <c:pt idx="13">
                  <c:v>49</c:v>
                </c:pt>
                <c:pt idx="14">
                  <c:v>51</c:v>
                </c:pt>
                <c:pt idx="15">
                  <c:v>53</c:v>
                </c:pt>
                <c:pt idx="16">
                  <c:v>55</c:v>
                </c:pt>
                <c:pt idx="17">
                  <c:v>69</c:v>
                </c:pt>
              </c:numCache>
            </c:numRef>
          </c:xVal>
          <c:yVal>
            <c:numRef>
              <c:f>'field data spears'!$R$43:$R$60</c:f>
              <c:numCache>
                <c:formatCode>0.00</c:formatCode>
                <c:ptCount val="18"/>
                <c:pt idx="0">
                  <c:v>1.7</c:v>
                </c:pt>
                <c:pt idx="1">
                  <c:v>2.27</c:v>
                </c:pt>
                <c:pt idx="2">
                  <c:v>2.4700000000000002</c:v>
                </c:pt>
                <c:pt idx="3">
                  <c:v>2.92</c:v>
                </c:pt>
                <c:pt idx="4">
                  <c:v>3.0500000000000003</c:v>
                </c:pt>
                <c:pt idx="5">
                  <c:v>5.2</c:v>
                </c:pt>
                <c:pt idx="6">
                  <c:v>5.6800000000000006</c:v>
                </c:pt>
                <c:pt idx="7">
                  <c:v>6.3400000000000007</c:v>
                </c:pt>
                <c:pt idx="8">
                  <c:v>7.05</c:v>
                </c:pt>
                <c:pt idx="9">
                  <c:v>7.5399999999999991</c:v>
                </c:pt>
                <c:pt idx="10">
                  <c:v>7.81</c:v>
                </c:pt>
                <c:pt idx="11">
                  <c:v>11.25</c:v>
                </c:pt>
                <c:pt idx="12">
                  <c:v>11.989999999999998</c:v>
                </c:pt>
                <c:pt idx="13">
                  <c:v>12.75</c:v>
                </c:pt>
                <c:pt idx="14">
                  <c:v>13.570000000000002</c:v>
                </c:pt>
                <c:pt idx="15">
                  <c:v>14.48</c:v>
                </c:pt>
                <c:pt idx="16">
                  <c:v>15.289999999999997</c:v>
                </c:pt>
                <c:pt idx="17">
                  <c:v>20.759999999999998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2A-4487-9972-912387A3B194}"/>
            </c:ext>
          </c:extLst>
        </c:ser>
        <c:ser>
          <c:idx val="3"/>
          <c:order val="3"/>
          <c:tx>
            <c:v>Cut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'field data spears'!$B$61:$B$75</c:f>
              <c:numCache>
                <c:formatCode>0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  <c:pt idx="10">
                  <c:v>47</c:v>
                </c:pt>
                <c:pt idx="11">
                  <c:v>49</c:v>
                </c:pt>
                <c:pt idx="12">
                  <c:v>51</c:v>
                </c:pt>
                <c:pt idx="13">
                  <c:v>53</c:v>
                </c:pt>
                <c:pt idx="14">
                  <c:v>55</c:v>
                </c:pt>
              </c:numCache>
            </c:numRef>
          </c:xVal>
          <c:yVal>
            <c:numRef>
              <c:f>'field data spears'!$R$61:$R$75</c:f>
              <c:numCache>
                <c:formatCode>0.00</c:formatCode>
                <c:ptCount val="15"/>
                <c:pt idx="0">
                  <c:v>0.80999999999999994</c:v>
                </c:pt>
                <c:pt idx="1">
                  <c:v>3.07</c:v>
                </c:pt>
                <c:pt idx="2">
                  <c:v>3.1100000000000003</c:v>
                </c:pt>
                <c:pt idx="3">
                  <c:v>3.7399999999999998</c:v>
                </c:pt>
                <c:pt idx="4">
                  <c:v>5.5699999999999994</c:v>
                </c:pt>
                <c:pt idx="5">
                  <c:v>5.8999999999999995</c:v>
                </c:pt>
                <c:pt idx="6">
                  <c:v>6.2799999999999994</c:v>
                </c:pt>
                <c:pt idx="7">
                  <c:v>6.94</c:v>
                </c:pt>
                <c:pt idx="8">
                  <c:v>7.42</c:v>
                </c:pt>
                <c:pt idx="9">
                  <c:v>8.49</c:v>
                </c:pt>
                <c:pt idx="10">
                  <c:v>11.84</c:v>
                </c:pt>
                <c:pt idx="11">
                  <c:v>12.459999999999999</c:v>
                </c:pt>
                <c:pt idx="12">
                  <c:v>13.559999999999999</c:v>
                </c:pt>
                <c:pt idx="13">
                  <c:v>15.229999999999999</c:v>
                </c:pt>
                <c:pt idx="14">
                  <c:v>15.75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2A-4487-9972-912387A3B194}"/>
            </c:ext>
          </c:extLst>
        </c:ser>
        <c:ser>
          <c:idx val="4"/>
          <c:order val="4"/>
          <c:tx>
            <c:v>Cut 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24</c:v>
              </c:pt>
              <c:pt idx="2">
                <c:v>48</c:v>
              </c:pt>
              <c:pt idx="3">
                <c:v>72</c:v>
              </c:pt>
              <c:pt idx="4">
                <c:v>96</c:v>
              </c:pt>
            </c:numLit>
          </c:xVal>
          <c:yVal>
            <c:numRef>
              <c:f>cuts!$J$4:$J$8</c:f>
              <c:numCache>
                <c:formatCode>General</c:formatCode>
                <c:ptCount val="5"/>
                <c:pt idx="0">
                  <c:v>1.6259999999999999</c:v>
                </c:pt>
                <c:pt idx="1">
                  <c:v>4.9939999999999998</c:v>
                </c:pt>
                <c:pt idx="2">
                  <c:v>10.432</c:v>
                </c:pt>
                <c:pt idx="3">
                  <c:v>17.75</c:v>
                </c:pt>
                <c:pt idx="4">
                  <c:v>30.974999999999898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2A-4487-9972-912387A3B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764544"/>
        <c:axId val="384111680"/>
      </c:scatterChart>
      <c:valAx>
        <c:axId val="27276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time ,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11680"/>
        <c:crosses val="autoZero"/>
        <c:crossBetween val="midCat"/>
      </c:valAx>
      <c:valAx>
        <c:axId val="3841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above ground,cm</a:t>
                </a:r>
              </a:p>
            </c:rich>
          </c:tx>
          <c:layout>
            <c:manualLayout>
              <c:xMode val="edge"/>
              <c:yMode val="edge"/>
              <c:x val="3.7286618784044059E-2"/>
              <c:y val="0.18908942785980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76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20474955935273"/>
          <c:y val="5.5825120766011815E-2"/>
          <c:w val="0.14857305732711013"/>
          <c:h val="0.56361084991996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Spear Growth_ave x Thermal time  (one line = 10 spears) Summer Trujillo </a:t>
            </a:r>
            <a:r>
              <a:rPr lang="en-GB"/>
              <a:t> </a:t>
            </a:r>
            <a:endParaRPr lang="en-US"/>
          </a:p>
        </c:rich>
      </c:tx>
      <c:layout>
        <c:manualLayout>
          <c:xMode val="edge"/>
          <c:yMode val="edge"/>
          <c:x val="0.20379966655111506"/>
          <c:y val="2.4875621890547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8989392854818"/>
          <c:y val="0.16917538292788029"/>
          <c:w val="0.70421664273097939"/>
          <c:h val="0.62456536216555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cuts!$A$2</c:f>
              <c:strCache>
                <c:ptCount val="1"/>
                <c:pt idx="0">
                  <c:v>cut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cuts!$A$4:$A$7</c:f>
              <c:numCache>
                <c:formatCode>0.00</c:formatCode>
                <c:ptCount val="4"/>
                <c:pt idx="0">
                  <c:v>12.591666666666599</c:v>
                </c:pt>
                <c:pt idx="1">
                  <c:v>32.5416666666666</c:v>
                </c:pt>
                <c:pt idx="2">
                  <c:v>53.085416666666596</c:v>
                </c:pt>
                <c:pt idx="3">
                  <c:v>73.7604166666666</c:v>
                </c:pt>
              </c:numCache>
            </c:numRef>
          </c:xVal>
          <c:yVal>
            <c:numRef>
              <c:f>cuts!$B$4:$B$7</c:f>
              <c:numCache>
                <c:formatCode>0.00</c:formatCode>
                <c:ptCount val="4"/>
                <c:pt idx="0">
                  <c:v>3.15</c:v>
                </c:pt>
                <c:pt idx="1">
                  <c:v>6.3329999999999993</c:v>
                </c:pt>
                <c:pt idx="2">
                  <c:v>12.484166666666665</c:v>
                </c:pt>
                <c:pt idx="3">
                  <c:v>22.558703703703703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1-4EC5-BBEC-5DC87A3B0E6C}"/>
            </c:ext>
          </c:extLst>
        </c:ser>
        <c:ser>
          <c:idx val="1"/>
          <c:order val="1"/>
          <c:tx>
            <c:strRef>
              <c:f>cuts!$C$2</c:f>
              <c:strCache>
                <c:ptCount val="1"/>
                <c:pt idx="0">
                  <c:v>cut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22225">
                <a:solidFill>
                  <a:schemeClr val="accent2"/>
                </a:solidFill>
              </a:ln>
              <a:effectLst/>
            </c:spPr>
          </c:marker>
          <c:xVal>
            <c:numRef>
              <c:f>cuts!$C$4:$C$7</c:f>
              <c:numCache>
                <c:formatCode>0.00</c:formatCode>
                <c:ptCount val="4"/>
                <c:pt idx="0">
                  <c:v>12.7666666666666</c:v>
                </c:pt>
                <c:pt idx="1">
                  <c:v>33.545833333333299</c:v>
                </c:pt>
                <c:pt idx="2">
                  <c:v>54.8541666666666</c:v>
                </c:pt>
                <c:pt idx="3">
                  <c:v>73.7604166666666</c:v>
                </c:pt>
              </c:numCache>
            </c:numRef>
          </c:xVal>
          <c:yVal>
            <c:numRef>
              <c:f>cuts!$D$4:$D$7</c:f>
              <c:numCache>
                <c:formatCode>0.00</c:formatCode>
                <c:ptCount val="4"/>
                <c:pt idx="0">
                  <c:v>2.6589999999999998</c:v>
                </c:pt>
                <c:pt idx="1">
                  <c:v>6.7</c:v>
                </c:pt>
                <c:pt idx="2">
                  <c:v>15.29</c:v>
                </c:pt>
                <c:pt idx="3">
                  <c:v>23.4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F1-4EC5-BBEC-5DC87A3B0E6C}"/>
            </c:ext>
          </c:extLst>
        </c:ser>
        <c:ser>
          <c:idx val="2"/>
          <c:order val="2"/>
          <c:tx>
            <c:strRef>
              <c:f>cuts!$E$2</c:f>
              <c:strCache>
                <c:ptCount val="1"/>
                <c:pt idx="0">
                  <c:v>cut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25400">
                <a:solidFill>
                  <a:srgbClr val="002060"/>
                </a:solidFill>
              </a:ln>
              <a:effectLst/>
            </c:spPr>
          </c:marker>
          <c:xVal>
            <c:numRef>
              <c:f>cuts!$E$4:$E$6</c:f>
              <c:numCache>
                <c:formatCode>0.00</c:formatCode>
                <c:ptCount val="3"/>
                <c:pt idx="0">
                  <c:v>13.597916666666601</c:v>
                </c:pt>
                <c:pt idx="1">
                  <c:v>34.068750000000001</c:v>
                </c:pt>
                <c:pt idx="2">
                  <c:v>54.7291666666666</c:v>
                </c:pt>
              </c:numCache>
            </c:numRef>
          </c:xVal>
          <c:yVal>
            <c:numRef>
              <c:f>cuts!$F$4:$F$6</c:f>
              <c:numCache>
                <c:formatCode>0.00</c:formatCode>
                <c:ptCount val="3"/>
                <c:pt idx="0">
                  <c:v>2.4844444444444447</c:v>
                </c:pt>
                <c:pt idx="1">
                  <c:v>6.6</c:v>
                </c:pt>
                <c:pt idx="2">
                  <c:v>14.3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F1-4EC5-BBEC-5DC87A3B0E6C}"/>
            </c:ext>
          </c:extLst>
        </c:ser>
        <c:ser>
          <c:idx val="3"/>
          <c:order val="3"/>
          <c:tx>
            <c:strRef>
              <c:f>cuts!$G$2</c:f>
              <c:strCache>
                <c:ptCount val="1"/>
                <c:pt idx="0">
                  <c:v>cut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cuts!$G$4:$G$6</c:f>
              <c:numCache>
                <c:formatCode>0.00</c:formatCode>
                <c:ptCount val="3"/>
                <c:pt idx="0">
                  <c:v>13.3023255813953</c:v>
                </c:pt>
                <c:pt idx="1">
                  <c:v>33.975242248061996</c:v>
                </c:pt>
                <c:pt idx="2">
                  <c:v>54.273158914728597</c:v>
                </c:pt>
              </c:numCache>
            </c:numRef>
          </c:xVal>
          <c:yVal>
            <c:numRef>
              <c:f>cuts!$H$4:$H$6</c:f>
              <c:numCache>
                <c:formatCode>0.00</c:formatCode>
                <c:ptCount val="3"/>
                <c:pt idx="0">
                  <c:v>2.68</c:v>
                </c:pt>
                <c:pt idx="1">
                  <c:v>6.77</c:v>
                </c:pt>
                <c:pt idx="2">
                  <c:v>13.77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F1-4EC5-BBEC-5DC87A3B0E6C}"/>
            </c:ext>
          </c:extLst>
        </c:ser>
        <c:ser>
          <c:idx val="4"/>
          <c:order val="4"/>
          <c:tx>
            <c:strRef>
              <c:f>cuts!$I$2</c:f>
              <c:strCache>
                <c:ptCount val="1"/>
                <c:pt idx="0">
                  <c:v>cut 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25400">
                <a:solidFill>
                  <a:schemeClr val="accent5"/>
                </a:solidFill>
              </a:ln>
              <a:effectLst/>
            </c:spPr>
          </c:marker>
          <c:xVal>
            <c:numRef>
              <c:f>cuts!$I$4:$I$8</c:f>
              <c:numCache>
                <c:formatCode>General</c:formatCode>
                <c:ptCount val="5"/>
                <c:pt idx="0">
                  <c:v>10.772916666666601</c:v>
                </c:pt>
                <c:pt idx="1">
                  <c:v>28.852083333333297</c:v>
                </c:pt>
                <c:pt idx="2">
                  <c:v>47.21875</c:v>
                </c:pt>
                <c:pt idx="3">
                  <c:v>65.981250000000003</c:v>
                </c:pt>
                <c:pt idx="4">
                  <c:v>84.362500000000011</c:v>
                </c:pt>
              </c:numCache>
            </c:numRef>
          </c:xVal>
          <c:yVal>
            <c:numRef>
              <c:f>cuts!$J$4:$J$8</c:f>
              <c:numCache>
                <c:formatCode>General</c:formatCode>
                <c:ptCount val="5"/>
                <c:pt idx="0">
                  <c:v>1.6259999999999999</c:v>
                </c:pt>
                <c:pt idx="1">
                  <c:v>4.9939999999999998</c:v>
                </c:pt>
                <c:pt idx="2">
                  <c:v>10.432</c:v>
                </c:pt>
                <c:pt idx="3">
                  <c:v>17.75</c:v>
                </c:pt>
                <c:pt idx="4">
                  <c:v>30.974999999999898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F1-4EC5-BBEC-5DC87A3B0E6C}"/>
            </c:ext>
          </c:extLst>
        </c:ser>
        <c:ser>
          <c:idx val="5"/>
          <c:order val="5"/>
          <c:tx>
            <c:strRef>
              <c:f>cuts!$K$2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5080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6867453607875744"/>
                  <c:y val="0.13270752536529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cuts!$K$4:$K$8</c:f>
              <c:numCache>
                <c:formatCode>0.00</c:formatCode>
                <c:ptCount val="5"/>
                <c:pt idx="0">
                  <c:v>12.606298449612341</c:v>
                </c:pt>
                <c:pt idx="1">
                  <c:v>32.596715116279036</c:v>
                </c:pt>
                <c:pt idx="2">
                  <c:v>52.83213178294568</c:v>
                </c:pt>
                <c:pt idx="3">
                  <c:v>72.204583333333275</c:v>
                </c:pt>
                <c:pt idx="4">
                  <c:v>84.362500000000011</c:v>
                </c:pt>
              </c:numCache>
            </c:numRef>
          </c:xVal>
          <c:yVal>
            <c:numRef>
              <c:f>cuts!$L$4:$L$8</c:f>
              <c:numCache>
                <c:formatCode>0.00</c:formatCode>
                <c:ptCount val="5"/>
                <c:pt idx="0">
                  <c:v>2.5198888888888886</c:v>
                </c:pt>
                <c:pt idx="1">
                  <c:v>6.2793999999999999</c:v>
                </c:pt>
                <c:pt idx="2">
                  <c:v>13.255233333333333</c:v>
                </c:pt>
                <c:pt idx="3">
                  <c:v>22.129597883597878</c:v>
                </c:pt>
                <c:pt idx="4">
                  <c:v>30.974999999999898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F1-4EC5-BBEC-5DC87A3B0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42808"/>
        <c:axId val="631843136"/>
      </c:scatterChart>
      <c:valAx>
        <c:axId val="631842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Days Degree (Tave/day-Tb)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843136"/>
        <c:crosses val="autoZero"/>
        <c:crossBetween val="midCat"/>
      </c:valAx>
      <c:valAx>
        <c:axId val="631843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1842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337076255407881"/>
          <c:y val="0.14513484610263602"/>
          <c:w val="0.17441125967929802"/>
          <c:h val="0.45449788311636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paperSize="9" orientation="landscape" horizontalDpi="360" verticalDpi="36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spear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90980968514018"/>
          <c:y val="0.13055590290605615"/>
          <c:w val="0.80864376133819771"/>
          <c:h val="0.705197221183335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cuts!$M$3</c:f>
              <c:strCache>
                <c:ptCount val="1"/>
                <c:pt idx="0">
                  <c:v>DDG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8004120645328893"/>
                  <c:y val="5.0011482939632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cuts!$L$4:$L$8</c:f>
              <c:numCache>
                <c:formatCode>0.00</c:formatCode>
                <c:ptCount val="5"/>
                <c:pt idx="0">
                  <c:v>2.5198888888888886</c:v>
                </c:pt>
                <c:pt idx="1">
                  <c:v>6.2793999999999999</c:v>
                </c:pt>
                <c:pt idx="2">
                  <c:v>13.255233333333333</c:v>
                </c:pt>
                <c:pt idx="3">
                  <c:v>22.129597883597878</c:v>
                </c:pt>
                <c:pt idx="4">
                  <c:v>30.974999999999898</c:v>
                </c:pt>
              </c:numCache>
            </c:numRef>
          </c:xVal>
          <c:yVal>
            <c:numRef>
              <c:f>cuts!$M$4:$M$8</c:f>
              <c:numCache>
                <c:formatCode>0.00</c:formatCode>
                <c:ptCount val="5"/>
                <c:pt idx="0">
                  <c:v>12.606298449612341</c:v>
                </c:pt>
                <c:pt idx="1">
                  <c:v>32.596715116279036</c:v>
                </c:pt>
                <c:pt idx="2">
                  <c:v>52.83213178294568</c:v>
                </c:pt>
                <c:pt idx="3">
                  <c:v>72.204583333333275</c:v>
                </c:pt>
                <c:pt idx="4">
                  <c:v>84.362500000000011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30-4505-9991-66C5267A6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90552"/>
        <c:axId val="445590880"/>
      </c:scatterChart>
      <c:valAx>
        <c:axId val="44559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0880"/>
        <c:crosses val="autoZero"/>
        <c:crossBetween val="midCat"/>
      </c:valAx>
      <c:valAx>
        <c:axId val="4455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808057516873444"/>
          <c:y val="0.5218969963414184"/>
          <c:w val="0.15939727430070832"/>
          <c:h val="0.12204763533204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Steam growth M12 Dec-2019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'stem raw data'!$B$2</c:f>
              <c:strCache>
                <c:ptCount val="1"/>
                <c:pt idx="0">
                  <c:v>stem1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data'!$B$3:$B$14</c:f>
              <c:numCache>
                <c:formatCode>General</c:formatCode>
                <c:ptCount val="12"/>
                <c:pt idx="0">
                  <c:v>8.1999999999999993</c:v>
                </c:pt>
                <c:pt idx="1">
                  <c:v>97.5</c:v>
                </c:pt>
                <c:pt idx="2">
                  <c:v>157</c:v>
                </c:pt>
                <c:pt idx="3">
                  <c:v>211</c:v>
                </c:pt>
                <c:pt idx="4">
                  <c:v>160</c:v>
                </c:pt>
                <c:pt idx="5">
                  <c:v>202</c:v>
                </c:pt>
                <c:pt idx="6">
                  <c:v>154</c:v>
                </c:pt>
                <c:pt idx="7">
                  <c:v>233</c:v>
                </c:pt>
                <c:pt idx="8">
                  <c:v>152</c:v>
                </c:pt>
                <c:pt idx="9">
                  <c:v>197</c:v>
                </c:pt>
                <c:pt idx="10">
                  <c:v>160</c:v>
                </c:pt>
                <c:pt idx="11">
                  <c:v>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C-47BA-98ED-91D00E44C21B}"/>
            </c:ext>
          </c:extLst>
        </c:ser>
        <c:ser>
          <c:idx val="1"/>
          <c:order val="1"/>
          <c:tx>
            <c:strRef>
              <c:f>'stem raw data'!$C$2</c:f>
              <c:strCache>
                <c:ptCount val="1"/>
                <c:pt idx="0">
                  <c:v>stem2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data'!$C$3:$C$14</c:f>
              <c:numCache>
                <c:formatCode>General</c:formatCode>
                <c:ptCount val="12"/>
                <c:pt idx="0">
                  <c:v>9.1</c:v>
                </c:pt>
                <c:pt idx="1">
                  <c:v>100</c:v>
                </c:pt>
                <c:pt idx="2">
                  <c:v>138</c:v>
                </c:pt>
                <c:pt idx="3">
                  <c:v>166</c:v>
                </c:pt>
                <c:pt idx="4">
                  <c:v>113</c:v>
                </c:pt>
                <c:pt idx="5">
                  <c:v>185</c:v>
                </c:pt>
                <c:pt idx="6">
                  <c:v>182</c:v>
                </c:pt>
                <c:pt idx="7">
                  <c:v>188</c:v>
                </c:pt>
                <c:pt idx="8">
                  <c:v>190</c:v>
                </c:pt>
                <c:pt idx="9">
                  <c:v>254</c:v>
                </c:pt>
                <c:pt idx="10">
                  <c:v>250</c:v>
                </c:pt>
                <c:pt idx="11">
                  <c:v>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FC-47BA-98ED-91D00E44C21B}"/>
            </c:ext>
          </c:extLst>
        </c:ser>
        <c:ser>
          <c:idx val="2"/>
          <c:order val="2"/>
          <c:tx>
            <c:strRef>
              <c:f>'stem raw data'!$D$2</c:f>
              <c:strCache>
                <c:ptCount val="1"/>
                <c:pt idx="0">
                  <c:v>stem3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data'!$D$3:$D$14</c:f>
              <c:numCache>
                <c:formatCode>General</c:formatCode>
                <c:ptCount val="12"/>
                <c:pt idx="0">
                  <c:v>9.1999999999999993</c:v>
                </c:pt>
                <c:pt idx="1">
                  <c:v>98.3</c:v>
                </c:pt>
                <c:pt idx="2">
                  <c:v>152</c:v>
                </c:pt>
                <c:pt idx="3">
                  <c:v>182</c:v>
                </c:pt>
                <c:pt idx="4">
                  <c:v>120</c:v>
                </c:pt>
                <c:pt idx="5">
                  <c:v>184</c:v>
                </c:pt>
                <c:pt idx="6">
                  <c:v>183</c:v>
                </c:pt>
                <c:pt idx="7">
                  <c:v>224</c:v>
                </c:pt>
                <c:pt idx="8">
                  <c:v>134</c:v>
                </c:pt>
                <c:pt idx="9">
                  <c:v>215</c:v>
                </c:pt>
                <c:pt idx="10">
                  <c:v>201</c:v>
                </c:pt>
                <c:pt idx="11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FC-47BA-98ED-91D00E44C21B}"/>
            </c:ext>
          </c:extLst>
        </c:ser>
        <c:ser>
          <c:idx val="3"/>
          <c:order val="3"/>
          <c:tx>
            <c:strRef>
              <c:f>'stem raw data'!$E$2</c:f>
              <c:strCache>
                <c:ptCount val="1"/>
                <c:pt idx="0">
                  <c:v>stem4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data'!$E$3:$E$14</c:f>
              <c:numCache>
                <c:formatCode>General</c:formatCode>
                <c:ptCount val="12"/>
                <c:pt idx="0">
                  <c:v>6.4</c:v>
                </c:pt>
                <c:pt idx="1">
                  <c:v>94</c:v>
                </c:pt>
                <c:pt idx="2">
                  <c:v>157</c:v>
                </c:pt>
                <c:pt idx="3">
                  <c:v>202</c:v>
                </c:pt>
                <c:pt idx="4">
                  <c:v>210</c:v>
                </c:pt>
                <c:pt idx="5">
                  <c:v>202</c:v>
                </c:pt>
                <c:pt idx="6">
                  <c:v>200</c:v>
                </c:pt>
                <c:pt idx="7">
                  <c:v>190</c:v>
                </c:pt>
                <c:pt idx="8">
                  <c:v>230</c:v>
                </c:pt>
                <c:pt idx="9">
                  <c:v>183</c:v>
                </c:pt>
                <c:pt idx="10">
                  <c:v>243</c:v>
                </c:pt>
                <c:pt idx="1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FC-47BA-98ED-91D00E44C21B}"/>
            </c:ext>
          </c:extLst>
        </c:ser>
        <c:ser>
          <c:idx val="4"/>
          <c:order val="4"/>
          <c:tx>
            <c:strRef>
              <c:f>'stem raw data'!$F$2</c:f>
              <c:strCache>
                <c:ptCount val="1"/>
                <c:pt idx="0">
                  <c:v>stem5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data'!$F$3:$F$14</c:f>
              <c:numCache>
                <c:formatCode>General</c:formatCode>
                <c:ptCount val="12"/>
                <c:pt idx="0">
                  <c:v>6</c:v>
                </c:pt>
                <c:pt idx="1">
                  <c:v>105</c:v>
                </c:pt>
                <c:pt idx="2">
                  <c:v>146</c:v>
                </c:pt>
                <c:pt idx="3">
                  <c:v>178</c:v>
                </c:pt>
                <c:pt idx="4">
                  <c:v>120</c:v>
                </c:pt>
                <c:pt idx="5">
                  <c:v>169</c:v>
                </c:pt>
                <c:pt idx="6">
                  <c:v>156</c:v>
                </c:pt>
                <c:pt idx="7">
                  <c:v>216</c:v>
                </c:pt>
                <c:pt idx="8">
                  <c:v>170</c:v>
                </c:pt>
                <c:pt idx="9">
                  <c:v>219</c:v>
                </c:pt>
                <c:pt idx="10">
                  <c:v>210</c:v>
                </c:pt>
                <c:pt idx="11">
                  <c:v>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FC-47BA-98ED-91D00E44C21B}"/>
            </c:ext>
          </c:extLst>
        </c:ser>
        <c:ser>
          <c:idx val="5"/>
          <c:order val="5"/>
          <c:tx>
            <c:strRef>
              <c:f>'stem raw data'!$G$2</c:f>
              <c:strCache>
                <c:ptCount val="1"/>
                <c:pt idx="0">
                  <c:v>stem6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data'!$G$3:$G$14</c:f>
              <c:numCache>
                <c:formatCode>General</c:formatCode>
                <c:ptCount val="12"/>
                <c:pt idx="0">
                  <c:v>6.6</c:v>
                </c:pt>
                <c:pt idx="1">
                  <c:v>130</c:v>
                </c:pt>
                <c:pt idx="2">
                  <c:v>145</c:v>
                </c:pt>
                <c:pt idx="3">
                  <c:v>168</c:v>
                </c:pt>
                <c:pt idx="4">
                  <c:v>180</c:v>
                </c:pt>
                <c:pt idx="5">
                  <c:v>204</c:v>
                </c:pt>
                <c:pt idx="6">
                  <c:v>100</c:v>
                </c:pt>
                <c:pt idx="7">
                  <c:v>174</c:v>
                </c:pt>
                <c:pt idx="8">
                  <c:v>210</c:v>
                </c:pt>
                <c:pt idx="9">
                  <c:v>224</c:v>
                </c:pt>
                <c:pt idx="10">
                  <c:v>231</c:v>
                </c:pt>
                <c:pt idx="11">
                  <c:v>210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FC-47BA-98ED-91D00E44C21B}"/>
            </c:ext>
          </c:extLst>
        </c:ser>
        <c:ser>
          <c:idx val="6"/>
          <c:order val="6"/>
          <c:tx>
            <c:strRef>
              <c:f>'stem raw data'!$H$2</c:f>
              <c:strCache>
                <c:ptCount val="1"/>
                <c:pt idx="0">
                  <c:v>stem7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data'!$H$3:$H$14</c:f>
              <c:numCache>
                <c:formatCode>General</c:formatCode>
                <c:ptCount val="12"/>
                <c:pt idx="0">
                  <c:v>8.3000000000000007</c:v>
                </c:pt>
                <c:pt idx="1">
                  <c:v>100.5</c:v>
                </c:pt>
                <c:pt idx="2">
                  <c:v>150</c:v>
                </c:pt>
                <c:pt idx="3">
                  <c:v>192</c:v>
                </c:pt>
                <c:pt idx="4">
                  <c:v>155</c:v>
                </c:pt>
                <c:pt idx="5">
                  <c:v>220</c:v>
                </c:pt>
                <c:pt idx="6">
                  <c:v>197</c:v>
                </c:pt>
                <c:pt idx="7">
                  <c:v>190</c:v>
                </c:pt>
                <c:pt idx="8">
                  <c:v>180</c:v>
                </c:pt>
                <c:pt idx="9">
                  <c:v>180</c:v>
                </c:pt>
                <c:pt idx="10">
                  <c:v>178</c:v>
                </c:pt>
                <c:pt idx="11">
                  <c:v>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FC-47BA-98ED-91D00E44C21B}"/>
            </c:ext>
          </c:extLst>
        </c:ser>
        <c:ser>
          <c:idx val="7"/>
          <c:order val="7"/>
          <c:tx>
            <c:strRef>
              <c:f>'stem raw data'!$I$2</c:f>
              <c:strCache>
                <c:ptCount val="1"/>
                <c:pt idx="0">
                  <c:v>stem8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data'!$I$3:$I$14</c:f>
              <c:numCache>
                <c:formatCode>General</c:formatCode>
                <c:ptCount val="12"/>
                <c:pt idx="0">
                  <c:v>7</c:v>
                </c:pt>
                <c:pt idx="1">
                  <c:v>81</c:v>
                </c:pt>
                <c:pt idx="2">
                  <c:v>146</c:v>
                </c:pt>
                <c:pt idx="3">
                  <c:v>200</c:v>
                </c:pt>
                <c:pt idx="4">
                  <c:v>173</c:v>
                </c:pt>
                <c:pt idx="5">
                  <c:v>200</c:v>
                </c:pt>
                <c:pt idx="6">
                  <c:v>163</c:v>
                </c:pt>
                <c:pt idx="7">
                  <c:v>167</c:v>
                </c:pt>
                <c:pt idx="8">
                  <c:v>215</c:v>
                </c:pt>
                <c:pt idx="9">
                  <c:v>233</c:v>
                </c:pt>
                <c:pt idx="10">
                  <c:v>265</c:v>
                </c:pt>
                <c:pt idx="11">
                  <c:v>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FC-47BA-98ED-91D00E44C21B}"/>
            </c:ext>
          </c:extLst>
        </c:ser>
        <c:ser>
          <c:idx val="8"/>
          <c:order val="8"/>
          <c:tx>
            <c:strRef>
              <c:f>'stem raw data'!$J$2</c:f>
              <c:strCache>
                <c:ptCount val="1"/>
                <c:pt idx="0">
                  <c:v>stem9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data'!$J$3:$J$14</c:f>
              <c:numCache>
                <c:formatCode>General</c:formatCode>
                <c:ptCount val="12"/>
                <c:pt idx="0">
                  <c:v>7.1</c:v>
                </c:pt>
                <c:pt idx="1">
                  <c:v>101</c:v>
                </c:pt>
                <c:pt idx="2">
                  <c:v>151</c:v>
                </c:pt>
                <c:pt idx="3">
                  <c:v>165</c:v>
                </c:pt>
                <c:pt idx="4">
                  <c:v>208</c:v>
                </c:pt>
                <c:pt idx="5">
                  <c:v>172</c:v>
                </c:pt>
                <c:pt idx="6">
                  <c:v>190</c:v>
                </c:pt>
                <c:pt idx="7">
                  <c:v>180</c:v>
                </c:pt>
                <c:pt idx="8">
                  <c:v>135</c:v>
                </c:pt>
                <c:pt idx="9">
                  <c:v>196</c:v>
                </c:pt>
                <c:pt idx="10">
                  <c:v>204</c:v>
                </c:pt>
                <c:pt idx="11">
                  <c:v>228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AFC-47BA-98ED-91D00E44C21B}"/>
            </c:ext>
          </c:extLst>
        </c:ser>
        <c:ser>
          <c:idx val="9"/>
          <c:order val="9"/>
          <c:tx>
            <c:strRef>
              <c:f>'stem raw data'!$K$2</c:f>
              <c:strCache>
                <c:ptCount val="1"/>
                <c:pt idx="0">
                  <c:v>stem10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'stem raw data'!$A$3:$A$14</c:f>
              <c:numCache>
                <c:formatCode>d/m/yyyy</c:formatCode>
                <c:ptCount val="12"/>
                <c:pt idx="0" formatCode="m/d/yyyy">
                  <c:v>43815</c:v>
                </c:pt>
                <c:pt idx="1">
                  <c:v>43819</c:v>
                </c:pt>
                <c:pt idx="2">
                  <c:v>43827</c:v>
                </c:pt>
                <c:pt idx="3">
                  <c:v>43834</c:v>
                </c:pt>
                <c:pt idx="4">
                  <c:v>43841</c:v>
                </c:pt>
                <c:pt idx="5">
                  <c:v>43847</c:v>
                </c:pt>
                <c:pt idx="6">
                  <c:v>43855</c:v>
                </c:pt>
                <c:pt idx="7" formatCode="dd/mm/yy">
                  <c:v>43869</c:v>
                </c:pt>
                <c:pt idx="8" formatCode="dd/mm/yy">
                  <c:v>43876</c:v>
                </c:pt>
                <c:pt idx="9" formatCode="dd/mm/yy">
                  <c:v>43881</c:v>
                </c:pt>
                <c:pt idx="10" formatCode="m/d/yyyy">
                  <c:v>43889</c:v>
                </c:pt>
                <c:pt idx="11" formatCode="m/d/yyyy">
                  <c:v>43896</c:v>
                </c:pt>
              </c:numCache>
            </c:numRef>
          </c:xVal>
          <c:yVal>
            <c:numRef>
              <c:f>'stem raw data'!$K$3:$K$14</c:f>
              <c:numCache>
                <c:formatCode>General</c:formatCode>
                <c:ptCount val="12"/>
                <c:pt idx="0">
                  <c:v>6</c:v>
                </c:pt>
                <c:pt idx="1">
                  <c:v>108</c:v>
                </c:pt>
                <c:pt idx="2">
                  <c:v>150</c:v>
                </c:pt>
                <c:pt idx="3">
                  <c:v>152</c:v>
                </c:pt>
                <c:pt idx="4">
                  <c:v>178</c:v>
                </c:pt>
                <c:pt idx="5">
                  <c:v>242</c:v>
                </c:pt>
                <c:pt idx="6">
                  <c:v>204</c:v>
                </c:pt>
                <c:pt idx="7">
                  <c:v>170</c:v>
                </c:pt>
                <c:pt idx="8">
                  <c:v>200</c:v>
                </c:pt>
                <c:pt idx="9">
                  <c:v>243</c:v>
                </c:pt>
                <c:pt idx="10">
                  <c:v>206</c:v>
                </c:pt>
                <c:pt idx="11">
                  <c:v>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AFC-47BA-98ED-91D00E44C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641256"/>
        <c:axId val="807646832"/>
      </c:scatterChart>
      <c:valAx>
        <c:axId val="80764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46832"/>
        <c:crosses val="autoZero"/>
        <c:crossBetween val="midCat"/>
      </c:valAx>
      <c:valAx>
        <c:axId val="8076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64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 time vs date</a:t>
            </a:r>
          </a:p>
        </c:rich>
      </c:tx>
      <c:layout>
        <c:manualLayout>
          <c:xMode val="edge"/>
          <c:yMode val="edge"/>
          <c:x val="0.37617546555638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51198928681679"/>
          <c:y val="0.1348292860451267"/>
          <c:w val="0.87813948629555638"/>
          <c:h val="0.7462614995095310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'stem raw data'!$Q$2:$Q$76</c:f>
              <c:numCache>
                <c:formatCode>dd/mm/yy;@</c:formatCode>
                <c:ptCount val="75"/>
                <c:pt idx="0">
                  <c:v>43815</c:v>
                </c:pt>
                <c:pt idx="1">
                  <c:v>43816</c:v>
                </c:pt>
                <c:pt idx="2">
                  <c:v>43822</c:v>
                </c:pt>
                <c:pt idx="3">
                  <c:v>43823</c:v>
                </c:pt>
                <c:pt idx="4">
                  <c:v>43824</c:v>
                </c:pt>
                <c:pt idx="5">
                  <c:v>43825</c:v>
                </c:pt>
                <c:pt idx="6">
                  <c:v>43826</c:v>
                </c:pt>
                <c:pt idx="7">
                  <c:v>43827</c:v>
                </c:pt>
                <c:pt idx="8">
                  <c:v>43830</c:v>
                </c:pt>
                <c:pt idx="9">
                  <c:v>43831</c:v>
                </c:pt>
                <c:pt idx="10">
                  <c:v>43832</c:v>
                </c:pt>
                <c:pt idx="11">
                  <c:v>43833</c:v>
                </c:pt>
                <c:pt idx="12">
                  <c:v>43834</c:v>
                </c:pt>
                <c:pt idx="13">
                  <c:v>43835</c:v>
                </c:pt>
                <c:pt idx="14">
                  <c:v>43836</c:v>
                </c:pt>
                <c:pt idx="15">
                  <c:v>43837</c:v>
                </c:pt>
                <c:pt idx="16">
                  <c:v>43838</c:v>
                </c:pt>
                <c:pt idx="17">
                  <c:v>43839</c:v>
                </c:pt>
                <c:pt idx="18">
                  <c:v>43840</c:v>
                </c:pt>
                <c:pt idx="19">
                  <c:v>43841</c:v>
                </c:pt>
                <c:pt idx="20">
                  <c:v>43842</c:v>
                </c:pt>
                <c:pt idx="21">
                  <c:v>43843</c:v>
                </c:pt>
                <c:pt idx="22">
                  <c:v>43844</c:v>
                </c:pt>
                <c:pt idx="23">
                  <c:v>43845</c:v>
                </c:pt>
                <c:pt idx="24">
                  <c:v>43846</c:v>
                </c:pt>
                <c:pt idx="25">
                  <c:v>43847</c:v>
                </c:pt>
                <c:pt idx="26">
                  <c:v>43848</c:v>
                </c:pt>
                <c:pt idx="27">
                  <c:v>43849</c:v>
                </c:pt>
                <c:pt idx="28">
                  <c:v>43850</c:v>
                </c:pt>
                <c:pt idx="29">
                  <c:v>43851</c:v>
                </c:pt>
                <c:pt idx="30">
                  <c:v>43852</c:v>
                </c:pt>
                <c:pt idx="31">
                  <c:v>43853</c:v>
                </c:pt>
                <c:pt idx="32">
                  <c:v>43854</c:v>
                </c:pt>
                <c:pt idx="33">
                  <c:v>43855</c:v>
                </c:pt>
                <c:pt idx="34">
                  <c:v>43856</c:v>
                </c:pt>
                <c:pt idx="35">
                  <c:v>43857</c:v>
                </c:pt>
                <c:pt idx="36">
                  <c:v>43858</c:v>
                </c:pt>
                <c:pt idx="37">
                  <c:v>43859</c:v>
                </c:pt>
                <c:pt idx="38">
                  <c:v>43860</c:v>
                </c:pt>
                <c:pt idx="39">
                  <c:v>43861</c:v>
                </c:pt>
                <c:pt idx="40">
                  <c:v>43862</c:v>
                </c:pt>
                <c:pt idx="41">
                  <c:v>43863</c:v>
                </c:pt>
                <c:pt idx="42">
                  <c:v>43864</c:v>
                </c:pt>
                <c:pt idx="43">
                  <c:v>43865</c:v>
                </c:pt>
                <c:pt idx="44">
                  <c:v>43866</c:v>
                </c:pt>
                <c:pt idx="45">
                  <c:v>43867</c:v>
                </c:pt>
                <c:pt idx="46">
                  <c:v>43868</c:v>
                </c:pt>
                <c:pt idx="47">
                  <c:v>43869</c:v>
                </c:pt>
                <c:pt idx="48">
                  <c:v>43870</c:v>
                </c:pt>
                <c:pt idx="49">
                  <c:v>43871</c:v>
                </c:pt>
                <c:pt idx="50">
                  <c:v>43872</c:v>
                </c:pt>
                <c:pt idx="51">
                  <c:v>43873</c:v>
                </c:pt>
                <c:pt idx="52">
                  <c:v>43874</c:v>
                </c:pt>
                <c:pt idx="53">
                  <c:v>43875</c:v>
                </c:pt>
                <c:pt idx="54">
                  <c:v>43876</c:v>
                </c:pt>
                <c:pt idx="55">
                  <c:v>43877</c:v>
                </c:pt>
                <c:pt idx="56">
                  <c:v>43878</c:v>
                </c:pt>
                <c:pt idx="57">
                  <c:v>43879</c:v>
                </c:pt>
                <c:pt idx="58">
                  <c:v>43880</c:v>
                </c:pt>
                <c:pt idx="59">
                  <c:v>43881</c:v>
                </c:pt>
                <c:pt idx="60">
                  <c:v>43882</c:v>
                </c:pt>
                <c:pt idx="61">
                  <c:v>43883</c:v>
                </c:pt>
                <c:pt idx="62">
                  <c:v>43884</c:v>
                </c:pt>
                <c:pt idx="63">
                  <c:v>43885</c:v>
                </c:pt>
                <c:pt idx="64">
                  <c:v>43886</c:v>
                </c:pt>
                <c:pt idx="65">
                  <c:v>43887</c:v>
                </c:pt>
                <c:pt idx="66">
                  <c:v>43888</c:v>
                </c:pt>
                <c:pt idx="67">
                  <c:v>43889</c:v>
                </c:pt>
                <c:pt idx="68">
                  <c:v>43890</c:v>
                </c:pt>
                <c:pt idx="69">
                  <c:v>43891</c:v>
                </c:pt>
                <c:pt idx="70">
                  <c:v>43892</c:v>
                </c:pt>
                <c:pt idx="71">
                  <c:v>43893</c:v>
                </c:pt>
                <c:pt idx="72">
                  <c:v>43894</c:v>
                </c:pt>
                <c:pt idx="73">
                  <c:v>43895</c:v>
                </c:pt>
                <c:pt idx="74">
                  <c:v>43896</c:v>
                </c:pt>
              </c:numCache>
            </c:numRef>
          </c:xVal>
          <c:yVal>
            <c:numRef>
              <c:f>'stem raw data'!$R$2:$R$76</c:f>
              <c:numCache>
                <c:formatCode>General</c:formatCode>
                <c:ptCount val="75"/>
                <c:pt idx="0">
                  <c:v>13.168749999999999</c:v>
                </c:pt>
                <c:pt idx="1">
                  <c:v>33.147321428571402</c:v>
                </c:pt>
                <c:pt idx="2">
                  <c:v>54.766369047619001</c:v>
                </c:pt>
                <c:pt idx="3">
                  <c:v>75.920535714285705</c:v>
                </c:pt>
                <c:pt idx="4">
                  <c:v>96.949702380952402</c:v>
                </c:pt>
                <c:pt idx="5">
                  <c:v>118.228869047619</c:v>
                </c:pt>
                <c:pt idx="6">
                  <c:v>139.772619047619</c:v>
                </c:pt>
                <c:pt idx="7">
                  <c:v>161.13928571428499</c:v>
                </c:pt>
                <c:pt idx="8">
                  <c:v>184.703571428571</c:v>
                </c:pt>
                <c:pt idx="9">
                  <c:v>206.61190476190399</c:v>
                </c:pt>
                <c:pt idx="10">
                  <c:v>229.209730848861</c:v>
                </c:pt>
                <c:pt idx="11">
                  <c:v>251.31861973775</c:v>
                </c:pt>
                <c:pt idx="12">
                  <c:v>273.54420113309902</c:v>
                </c:pt>
                <c:pt idx="13">
                  <c:v>296.25975668865402</c:v>
                </c:pt>
                <c:pt idx="14">
                  <c:v>318.07434002198698</c:v>
                </c:pt>
                <c:pt idx="15">
                  <c:v>340.01934002198698</c:v>
                </c:pt>
                <c:pt idx="16">
                  <c:v>362.56934002198699</c:v>
                </c:pt>
                <c:pt idx="17">
                  <c:v>384.62796071164303</c:v>
                </c:pt>
                <c:pt idx="18">
                  <c:v>406.00921071164299</c:v>
                </c:pt>
                <c:pt idx="19">
                  <c:v>428.04671071164302</c:v>
                </c:pt>
                <c:pt idx="20">
                  <c:v>449.38837737830897</c:v>
                </c:pt>
                <c:pt idx="21">
                  <c:v>470.98402955222201</c:v>
                </c:pt>
                <c:pt idx="22">
                  <c:v>492.767362885556</c:v>
                </c:pt>
                <c:pt idx="23">
                  <c:v>515.31736288555601</c:v>
                </c:pt>
                <c:pt idx="24">
                  <c:v>537.51527955222195</c:v>
                </c:pt>
                <c:pt idx="25">
                  <c:v>559.05694621888904</c:v>
                </c:pt>
                <c:pt idx="26">
                  <c:v>581.63819621888899</c:v>
                </c:pt>
                <c:pt idx="27">
                  <c:v>604.13611288555603</c:v>
                </c:pt>
                <c:pt idx="28">
                  <c:v>627.11111288555605</c:v>
                </c:pt>
                <c:pt idx="29">
                  <c:v>650.38819621888899</c:v>
                </c:pt>
                <c:pt idx="30">
                  <c:v>675.24027955222198</c:v>
                </c:pt>
                <c:pt idx="31">
                  <c:v>700.88819621888899</c:v>
                </c:pt>
                <c:pt idx="32">
                  <c:v>726.26319621888899</c:v>
                </c:pt>
                <c:pt idx="33">
                  <c:v>750.12361288555599</c:v>
                </c:pt>
                <c:pt idx="34">
                  <c:v>773.29652955222195</c:v>
                </c:pt>
                <c:pt idx="35">
                  <c:v>796.15902955222202</c:v>
                </c:pt>
                <c:pt idx="36">
                  <c:v>819.73819621888902</c:v>
                </c:pt>
                <c:pt idx="37">
                  <c:v>843.31527955222202</c:v>
                </c:pt>
                <c:pt idx="38">
                  <c:v>866.03194621888895</c:v>
                </c:pt>
                <c:pt idx="39">
                  <c:v>888.61111288555605</c:v>
                </c:pt>
                <c:pt idx="40">
                  <c:v>911.29444621888899</c:v>
                </c:pt>
                <c:pt idx="41">
                  <c:v>933.89027955222195</c:v>
                </c:pt>
                <c:pt idx="42">
                  <c:v>956.59444621888895</c:v>
                </c:pt>
                <c:pt idx="43">
                  <c:v>979.10902955222195</c:v>
                </c:pt>
                <c:pt idx="44">
                  <c:v>1001.48946433483</c:v>
                </c:pt>
                <c:pt idx="45">
                  <c:v>1024.1128685901499</c:v>
                </c:pt>
                <c:pt idx="46">
                  <c:v>1046.58786859015</c:v>
                </c:pt>
                <c:pt idx="47">
                  <c:v>1069.0066185901501</c:v>
                </c:pt>
                <c:pt idx="48">
                  <c:v>1091.4441185901501</c:v>
                </c:pt>
                <c:pt idx="49">
                  <c:v>1113.60245192348</c:v>
                </c:pt>
                <c:pt idx="50">
                  <c:v>1135.62328525681</c:v>
                </c:pt>
                <c:pt idx="51">
                  <c:v>1158.3462019234801</c:v>
                </c:pt>
                <c:pt idx="52">
                  <c:v>1181.1524519234799</c:v>
                </c:pt>
                <c:pt idx="53">
                  <c:v>1203.8982852568099</c:v>
                </c:pt>
                <c:pt idx="54">
                  <c:v>1226.6253685901499</c:v>
                </c:pt>
                <c:pt idx="55">
                  <c:v>1250.1274519234801</c:v>
                </c:pt>
                <c:pt idx="56">
                  <c:v>1273.0232852568099</c:v>
                </c:pt>
                <c:pt idx="57">
                  <c:v>1296.54411859015</c:v>
                </c:pt>
                <c:pt idx="58">
                  <c:v>1320.16911859015</c:v>
                </c:pt>
                <c:pt idx="59">
                  <c:v>1343.1628685901501</c:v>
                </c:pt>
                <c:pt idx="60">
                  <c:v>1367.48578525681</c:v>
                </c:pt>
                <c:pt idx="61">
                  <c:v>1391.13370192348</c:v>
                </c:pt>
                <c:pt idx="62">
                  <c:v>1415.36911859015</c:v>
                </c:pt>
                <c:pt idx="63">
                  <c:v>1439.8462019234801</c:v>
                </c:pt>
                <c:pt idx="64">
                  <c:v>1464.25453525681</c:v>
                </c:pt>
                <c:pt idx="65">
                  <c:v>1488.2962019234801</c:v>
                </c:pt>
                <c:pt idx="66">
                  <c:v>1511.6899519234801</c:v>
                </c:pt>
                <c:pt idx="67">
                  <c:v>1535.69203525681</c:v>
                </c:pt>
                <c:pt idx="68">
                  <c:v>1559.6212019234799</c:v>
                </c:pt>
                <c:pt idx="69">
                  <c:v>1583.94203525681</c:v>
                </c:pt>
                <c:pt idx="70">
                  <c:v>1607.83786859015</c:v>
                </c:pt>
                <c:pt idx="71">
                  <c:v>1632.2253685901501</c:v>
                </c:pt>
                <c:pt idx="72">
                  <c:v>1656.76286859015</c:v>
                </c:pt>
                <c:pt idx="73">
                  <c:v>1680.84828525681</c:v>
                </c:pt>
                <c:pt idx="74">
                  <c:v>1704.81078525681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7-4388-A264-02F5BB5D7BE9}"/>
            </c:ext>
          </c:extLst>
        </c:ser>
        <c:ser>
          <c:idx val="1"/>
          <c:order val="1"/>
          <c:tx>
            <c:v>revised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data'!$AA$2:$AA$83</c:f>
              <c:numCache>
                <c:formatCode>dd/mm/yy;@</c:formatCode>
                <c:ptCount val="82"/>
                <c:pt idx="0">
                  <c:v>43815</c:v>
                </c:pt>
                <c:pt idx="1">
                  <c:v>43816</c:v>
                </c:pt>
                <c:pt idx="2">
                  <c:v>43817</c:v>
                </c:pt>
                <c:pt idx="3">
                  <c:v>43818</c:v>
                </c:pt>
                <c:pt idx="4">
                  <c:v>43819</c:v>
                </c:pt>
                <c:pt idx="5">
                  <c:v>43820</c:v>
                </c:pt>
                <c:pt idx="6">
                  <c:v>43821</c:v>
                </c:pt>
                <c:pt idx="7">
                  <c:v>43822</c:v>
                </c:pt>
                <c:pt idx="8">
                  <c:v>43823</c:v>
                </c:pt>
                <c:pt idx="9">
                  <c:v>43824</c:v>
                </c:pt>
                <c:pt idx="10">
                  <c:v>43825</c:v>
                </c:pt>
                <c:pt idx="11">
                  <c:v>43826</c:v>
                </c:pt>
                <c:pt idx="12">
                  <c:v>43827</c:v>
                </c:pt>
                <c:pt idx="13">
                  <c:v>43828</c:v>
                </c:pt>
                <c:pt idx="14">
                  <c:v>43829</c:v>
                </c:pt>
                <c:pt idx="15">
                  <c:v>43830</c:v>
                </c:pt>
                <c:pt idx="16">
                  <c:v>43831</c:v>
                </c:pt>
                <c:pt idx="17">
                  <c:v>43832</c:v>
                </c:pt>
                <c:pt idx="18">
                  <c:v>43833</c:v>
                </c:pt>
                <c:pt idx="19">
                  <c:v>43834</c:v>
                </c:pt>
                <c:pt idx="20">
                  <c:v>43835</c:v>
                </c:pt>
                <c:pt idx="21">
                  <c:v>43836</c:v>
                </c:pt>
                <c:pt idx="22">
                  <c:v>43837</c:v>
                </c:pt>
                <c:pt idx="23">
                  <c:v>43838</c:v>
                </c:pt>
                <c:pt idx="24">
                  <c:v>43839</c:v>
                </c:pt>
                <c:pt idx="25">
                  <c:v>43840</c:v>
                </c:pt>
                <c:pt idx="26">
                  <c:v>43841</c:v>
                </c:pt>
                <c:pt idx="27">
                  <c:v>43842</c:v>
                </c:pt>
                <c:pt idx="28">
                  <c:v>43843</c:v>
                </c:pt>
                <c:pt idx="29">
                  <c:v>43844</c:v>
                </c:pt>
                <c:pt idx="30">
                  <c:v>43845</c:v>
                </c:pt>
                <c:pt idx="31">
                  <c:v>43846</c:v>
                </c:pt>
                <c:pt idx="32">
                  <c:v>43847</c:v>
                </c:pt>
                <c:pt idx="33">
                  <c:v>43848</c:v>
                </c:pt>
                <c:pt idx="34">
                  <c:v>43849</c:v>
                </c:pt>
                <c:pt idx="35">
                  <c:v>43850</c:v>
                </c:pt>
                <c:pt idx="36">
                  <c:v>43851</c:v>
                </c:pt>
                <c:pt idx="37">
                  <c:v>43852</c:v>
                </c:pt>
                <c:pt idx="38">
                  <c:v>43853</c:v>
                </c:pt>
                <c:pt idx="39">
                  <c:v>43854</c:v>
                </c:pt>
                <c:pt idx="40">
                  <c:v>43855</c:v>
                </c:pt>
                <c:pt idx="41">
                  <c:v>43856</c:v>
                </c:pt>
                <c:pt idx="42">
                  <c:v>43857</c:v>
                </c:pt>
                <c:pt idx="43">
                  <c:v>43858</c:v>
                </c:pt>
                <c:pt idx="44">
                  <c:v>43859</c:v>
                </c:pt>
                <c:pt idx="45">
                  <c:v>43860</c:v>
                </c:pt>
                <c:pt idx="46">
                  <c:v>43861</c:v>
                </c:pt>
                <c:pt idx="47">
                  <c:v>43862</c:v>
                </c:pt>
                <c:pt idx="48">
                  <c:v>43863</c:v>
                </c:pt>
                <c:pt idx="49">
                  <c:v>43864</c:v>
                </c:pt>
                <c:pt idx="50">
                  <c:v>43865</c:v>
                </c:pt>
                <c:pt idx="51">
                  <c:v>43866</c:v>
                </c:pt>
                <c:pt idx="52">
                  <c:v>43867</c:v>
                </c:pt>
                <c:pt idx="53">
                  <c:v>43868</c:v>
                </c:pt>
                <c:pt idx="54">
                  <c:v>43869</c:v>
                </c:pt>
                <c:pt idx="55">
                  <c:v>43870</c:v>
                </c:pt>
                <c:pt idx="56">
                  <c:v>43871</c:v>
                </c:pt>
                <c:pt idx="57">
                  <c:v>43872</c:v>
                </c:pt>
                <c:pt idx="58">
                  <c:v>43873</c:v>
                </c:pt>
                <c:pt idx="59">
                  <c:v>43874</c:v>
                </c:pt>
                <c:pt idx="60">
                  <c:v>43875</c:v>
                </c:pt>
                <c:pt idx="61">
                  <c:v>43876</c:v>
                </c:pt>
                <c:pt idx="62">
                  <c:v>43877</c:v>
                </c:pt>
                <c:pt idx="63">
                  <c:v>43878</c:v>
                </c:pt>
                <c:pt idx="64">
                  <c:v>43879</c:v>
                </c:pt>
                <c:pt idx="65">
                  <c:v>43880</c:v>
                </c:pt>
                <c:pt idx="66">
                  <c:v>43881</c:v>
                </c:pt>
                <c:pt idx="67">
                  <c:v>43882</c:v>
                </c:pt>
                <c:pt idx="68">
                  <c:v>43883</c:v>
                </c:pt>
                <c:pt idx="69">
                  <c:v>43884</c:v>
                </c:pt>
                <c:pt idx="70">
                  <c:v>43885</c:v>
                </c:pt>
                <c:pt idx="71">
                  <c:v>43886</c:v>
                </c:pt>
                <c:pt idx="72">
                  <c:v>43887</c:v>
                </c:pt>
                <c:pt idx="73">
                  <c:v>43888</c:v>
                </c:pt>
                <c:pt idx="74">
                  <c:v>43889</c:v>
                </c:pt>
                <c:pt idx="75">
                  <c:v>43890</c:v>
                </c:pt>
                <c:pt idx="76">
                  <c:v>43891</c:v>
                </c:pt>
                <c:pt idx="77">
                  <c:v>43892</c:v>
                </c:pt>
                <c:pt idx="78">
                  <c:v>43893</c:v>
                </c:pt>
                <c:pt idx="79">
                  <c:v>43894</c:v>
                </c:pt>
                <c:pt idx="80">
                  <c:v>43895</c:v>
                </c:pt>
                <c:pt idx="81">
                  <c:v>43896</c:v>
                </c:pt>
              </c:numCache>
            </c:numRef>
          </c:xVal>
          <c:yVal>
            <c:numRef>
              <c:f>'stem raw data'!$AB$2:$AB$83</c:f>
              <c:numCache>
                <c:formatCode>0.00</c:formatCode>
                <c:ptCount val="82"/>
                <c:pt idx="0">
                  <c:v>13.168749999999999</c:v>
                </c:pt>
                <c:pt idx="1">
                  <c:v>33.147321428571402</c:v>
                </c:pt>
                <c:pt idx="2">
                  <c:v>53.689782137087448</c:v>
                </c:pt>
                <c:pt idx="3">
                  <c:v>74.352021246793655</c:v>
                </c:pt>
                <c:pt idx="4">
                  <c:v>95.134038757690931</c:v>
                </c:pt>
                <c:pt idx="5">
                  <c:v>116.03583466977837</c:v>
                </c:pt>
                <c:pt idx="6">
                  <c:v>137.05740898305686</c:v>
                </c:pt>
                <c:pt idx="7">
                  <c:v>158.67740898305686</c:v>
                </c:pt>
                <c:pt idx="8">
                  <c:v>179.83157564972356</c:v>
                </c:pt>
                <c:pt idx="9">
                  <c:v>200.86074231639026</c:v>
                </c:pt>
                <c:pt idx="10">
                  <c:v>222.13990898305684</c:v>
                </c:pt>
                <c:pt idx="11">
                  <c:v>243.68365898305683</c:v>
                </c:pt>
                <c:pt idx="12">
                  <c:v>265.05032564972282</c:v>
                </c:pt>
                <c:pt idx="13">
                  <c:v>286.91034877133609</c:v>
                </c:pt>
                <c:pt idx="14">
                  <c:v>308.89015029413952</c:v>
                </c:pt>
                <c:pt idx="15">
                  <c:v>332.45015029413952</c:v>
                </c:pt>
                <c:pt idx="16">
                  <c:v>354.35848362747254</c:v>
                </c:pt>
                <c:pt idx="17">
                  <c:v>376.95630971442955</c:v>
                </c:pt>
                <c:pt idx="18">
                  <c:v>399.06519860331855</c:v>
                </c:pt>
                <c:pt idx="19">
                  <c:v>421.29077999866757</c:v>
                </c:pt>
                <c:pt idx="20">
                  <c:v>444.00633555422257</c:v>
                </c:pt>
                <c:pt idx="21">
                  <c:v>465.82091888755554</c:v>
                </c:pt>
                <c:pt idx="22">
                  <c:v>487.76591888755553</c:v>
                </c:pt>
                <c:pt idx="23">
                  <c:v>510.31591888755554</c:v>
                </c:pt>
                <c:pt idx="24">
                  <c:v>532.37453957721164</c:v>
                </c:pt>
                <c:pt idx="25">
                  <c:v>553.75578957721154</c:v>
                </c:pt>
                <c:pt idx="26">
                  <c:v>575.79328957721157</c:v>
                </c:pt>
                <c:pt idx="27">
                  <c:v>597.13495624387747</c:v>
                </c:pt>
                <c:pt idx="28">
                  <c:v>618.73060841779056</c:v>
                </c:pt>
                <c:pt idx="29">
                  <c:v>640.51394175112455</c:v>
                </c:pt>
                <c:pt idx="30">
                  <c:v>663.0639417511245</c:v>
                </c:pt>
                <c:pt idx="31">
                  <c:v>685.26185841779045</c:v>
                </c:pt>
                <c:pt idx="32">
                  <c:v>706.80352508445753</c:v>
                </c:pt>
                <c:pt idx="33">
                  <c:v>729.38477508445749</c:v>
                </c:pt>
                <c:pt idx="34">
                  <c:v>751.88269175112453</c:v>
                </c:pt>
                <c:pt idx="35">
                  <c:v>774.85769175112455</c:v>
                </c:pt>
                <c:pt idx="36">
                  <c:v>798.13477508445749</c:v>
                </c:pt>
                <c:pt idx="37">
                  <c:v>822.98685841779047</c:v>
                </c:pt>
                <c:pt idx="38">
                  <c:v>848.63477508445749</c:v>
                </c:pt>
                <c:pt idx="39">
                  <c:v>874.00977508445749</c:v>
                </c:pt>
                <c:pt idx="40">
                  <c:v>897.87019175112448</c:v>
                </c:pt>
                <c:pt idx="41">
                  <c:v>921.04310841779045</c:v>
                </c:pt>
                <c:pt idx="42">
                  <c:v>943.90560841779052</c:v>
                </c:pt>
                <c:pt idx="43">
                  <c:v>967.48477508445751</c:v>
                </c:pt>
                <c:pt idx="44">
                  <c:v>991.06185841779052</c:v>
                </c:pt>
                <c:pt idx="45">
                  <c:v>1013.7785250844574</c:v>
                </c:pt>
                <c:pt idx="46">
                  <c:v>1036.3576917511245</c:v>
                </c:pt>
                <c:pt idx="47">
                  <c:v>1059.0410250844575</c:v>
                </c:pt>
                <c:pt idx="48">
                  <c:v>1081.6368584177903</c:v>
                </c:pt>
                <c:pt idx="49">
                  <c:v>1104.3410250844572</c:v>
                </c:pt>
                <c:pt idx="50">
                  <c:v>1126.8556084177903</c:v>
                </c:pt>
                <c:pt idx="51">
                  <c:v>1149.2360432003984</c:v>
                </c:pt>
                <c:pt idx="52">
                  <c:v>1171.8594474557183</c:v>
                </c:pt>
                <c:pt idx="53">
                  <c:v>1194.3344474557184</c:v>
                </c:pt>
                <c:pt idx="54">
                  <c:v>1216.7531974557185</c:v>
                </c:pt>
                <c:pt idx="55">
                  <c:v>1239.1906974557185</c:v>
                </c:pt>
                <c:pt idx="56">
                  <c:v>1261.3490307890484</c:v>
                </c:pt>
                <c:pt idx="57">
                  <c:v>1283.3698641223784</c:v>
                </c:pt>
                <c:pt idx="58">
                  <c:v>1306.0927807890484</c:v>
                </c:pt>
                <c:pt idx="59">
                  <c:v>1328.8990307890483</c:v>
                </c:pt>
                <c:pt idx="60">
                  <c:v>1351.6448641223783</c:v>
                </c:pt>
                <c:pt idx="61">
                  <c:v>1374.3719474557183</c:v>
                </c:pt>
                <c:pt idx="62">
                  <c:v>1397.8740307890484</c:v>
                </c:pt>
                <c:pt idx="63">
                  <c:v>1420.7698641223783</c:v>
                </c:pt>
                <c:pt idx="64">
                  <c:v>1444.2906974557184</c:v>
                </c:pt>
                <c:pt idx="65">
                  <c:v>1467.9156974557184</c:v>
                </c:pt>
                <c:pt idx="66">
                  <c:v>1490.9094474557185</c:v>
                </c:pt>
                <c:pt idx="67">
                  <c:v>1515.2323641223784</c:v>
                </c:pt>
                <c:pt idx="68">
                  <c:v>1538.8802807890484</c:v>
                </c:pt>
                <c:pt idx="69">
                  <c:v>1563.1156974557184</c:v>
                </c:pt>
                <c:pt idx="70">
                  <c:v>1587.5927807890484</c:v>
                </c:pt>
                <c:pt idx="71">
                  <c:v>1612.0011141223783</c:v>
                </c:pt>
                <c:pt idx="72">
                  <c:v>1636.0427807890485</c:v>
                </c:pt>
                <c:pt idx="73">
                  <c:v>1659.4365307890484</c:v>
                </c:pt>
                <c:pt idx="74">
                  <c:v>1683.4386141223783</c:v>
                </c:pt>
                <c:pt idx="75">
                  <c:v>1707.3677807890483</c:v>
                </c:pt>
                <c:pt idx="76">
                  <c:v>1731.6886141223783</c:v>
                </c:pt>
                <c:pt idx="77">
                  <c:v>1755.5844474557184</c:v>
                </c:pt>
                <c:pt idx="78">
                  <c:v>1779.9719474557185</c:v>
                </c:pt>
                <c:pt idx="79">
                  <c:v>1804.5094474557184</c:v>
                </c:pt>
                <c:pt idx="80">
                  <c:v>1828.5948641223783</c:v>
                </c:pt>
                <c:pt idx="81">
                  <c:v>1852.5573641223784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A9D-82B4-486775B70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03904"/>
        <c:axId val="107489584"/>
      </c:scatterChart>
      <c:valAx>
        <c:axId val="10740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9584"/>
        <c:crosses val="autoZero"/>
        <c:crossBetween val="midCat"/>
      </c:valAx>
      <c:valAx>
        <c:axId val="1074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052529392730017"/>
          <c:y val="0.26121782571296231"/>
          <c:w val="0.1450911444288642"/>
          <c:h val="0.141569782803995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Stem growth thermal</a:t>
            </a:r>
            <a:r>
              <a:rPr lang="en-GB" baseline="0"/>
              <a:t> time interpolation</a:t>
            </a:r>
            <a:r>
              <a:rPr lang="en-GB"/>
              <a:t> Dec 2019</a:t>
            </a:r>
            <a:r>
              <a:rPr lang="en-GB" baseline="0"/>
              <a:t> </a:t>
            </a:r>
            <a:r>
              <a:rPr lang="en-GB"/>
              <a:t>to Jan 2020</a:t>
            </a:r>
          </a:p>
        </c:rich>
      </c:tx>
      <c:layout>
        <c:manualLayout>
          <c:xMode val="edge"/>
          <c:yMode val="edge"/>
          <c:x val="0.1027033624577646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8247438969794"/>
          <c:y val="0.2353092945325492"/>
          <c:w val="0.85057330208305904"/>
          <c:h val="0.57706159472375573"/>
        </c:manualLayout>
      </c:layout>
      <c:scatterChart>
        <c:scatterStyle val="lineMarker"/>
        <c:varyColors val="0"/>
        <c:ser>
          <c:idx val="1"/>
          <c:order val="0"/>
          <c:tx>
            <c:v>values not fitted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'stem raw data'!$T$2:$T$36</c:f>
              <c:numCache>
                <c:formatCode>dd/mm/yy;@</c:formatCode>
                <c:ptCount val="35"/>
                <c:pt idx="0">
                  <c:v>43815</c:v>
                </c:pt>
                <c:pt idx="1">
                  <c:v>43816</c:v>
                </c:pt>
                <c:pt idx="2">
                  <c:v>43817</c:v>
                </c:pt>
                <c:pt idx="3">
                  <c:v>43818</c:v>
                </c:pt>
                <c:pt idx="4">
                  <c:v>43819</c:v>
                </c:pt>
                <c:pt idx="5">
                  <c:v>43820</c:v>
                </c:pt>
                <c:pt idx="6">
                  <c:v>43821</c:v>
                </c:pt>
                <c:pt idx="7">
                  <c:v>43822</c:v>
                </c:pt>
                <c:pt idx="8">
                  <c:v>43823</c:v>
                </c:pt>
                <c:pt idx="9">
                  <c:v>43824</c:v>
                </c:pt>
                <c:pt idx="10">
                  <c:v>43825</c:v>
                </c:pt>
                <c:pt idx="11">
                  <c:v>43826</c:v>
                </c:pt>
                <c:pt idx="12">
                  <c:v>43827</c:v>
                </c:pt>
                <c:pt idx="13">
                  <c:v>43828</c:v>
                </c:pt>
                <c:pt idx="14">
                  <c:v>43829</c:v>
                </c:pt>
                <c:pt idx="15">
                  <c:v>43830</c:v>
                </c:pt>
                <c:pt idx="16">
                  <c:v>43831</c:v>
                </c:pt>
                <c:pt idx="17">
                  <c:v>43832</c:v>
                </c:pt>
                <c:pt idx="18">
                  <c:v>43833</c:v>
                </c:pt>
                <c:pt idx="19">
                  <c:v>43834</c:v>
                </c:pt>
                <c:pt idx="20">
                  <c:v>43835</c:v>
                </c:pt>
                <c:pt idx="21">
                  <c:v>43836</c:v>
                </c:pt>
                <c:pt idx="22">
                  <c:v>43837</c:v>
                </c:pt>
                <c:pt idx="23">
                  <c:v>43838</c:v>
                </c:pt>
                <c:pt idx="24">
                  <c:v>43839</c:v>
                </c:pt>
                <c:pt idx="25">
                  <c:v>43840</c:v>
                </c:pt>
                <c:pt idx="26">
                  <c:v>43841</c:v>
                </c:pt>
                <c:pt idx="27">
                  <c:v>43842</c:v>
                </c:pt>
                <c:pt idx="28">
                  <c:v>43843</c:v>
                </c:pt>
                <c:pt idx="29">
                  <c:v>43844</c:v>
                </c:pt>
                <c:pt idx="30">
                  <c:v>43845</c:v>
                </c:pt>
                <c:pt idx="31">
                  <c:v>43846</c:v>
                </c:pt>
                <c:pt idx="32">
                  <c:v>43847</c:v>
                </c:pt>
                <c:pt idx="33">
                  <c:v>43848</c:v>
                </c:pt>
                <c:pt idx="34">
                  <c:v>43849</c:v>
                </c:pt>
              </c:numCache>
            </c:numRef>
          </c:xVal>
          <c:yVal>
            <c:numRef>
              <c:f>'stem raw data'!$V$2:$V$36</c:f>
              <c:numCache>
                <c:formatCode>0.0</c:formatCode>
                <c:ptCount val="35"/>
                <c:pt idx="1">
                  <c:v>19.978571428571403</c:v>
                </c:pt>
                <c:pt idx="7">
                  <c:v>21.62</c:v>
                </c:pt>
                <c:pt idx="8">
                  <c:v>21.154166666666704</c:v>
                </c:pt>
                <c:pt idx="9">
                  <c:v>21.029166666666697</c:v>
                </c:pt>
                <c:pt idx="10">
                  <c:v>21.279166666666598</c:v>
                </c:pt>
                <c:pt idx="11">
                  <c:v>21.543750000000003</c:v>
                </c:pt>
                <c:pt idx="12">
                  <c:v>21.366666666665992</c:v>
                </c:pt>
                <c:pt idx="15">
                  <c:v>23.56</c:v>
                </c:pt>
                <c:pt idx="16">
                  <c:v>21.90833333333299</c:v>
                </c:pt>
                <c:pt idx="17">
                  <c:v>22.597826086957014</c:v>
                </c:pt>
                <c:pt idx="18">
                  <c:v>22.108888888888998</c:v>
                </c:pt>
                <c:pt idx="19">
                  <c:v>22.225581395349025</c:v>
                </c:pt>
                <c:pt idx="20">
                  <c:v>22.715555555555</c:v>
                </c:pt>
                <c:pt idx="21">
                  <c:v>21.814583333332962</c:v>
                </c:pt>
                <c:pt idx="22">
                  <c:v>21.944999999999993</c:v>
                </c:pt>
                <c:pt idx="23">
                  <c:v>22.550000000000011</c:v>
                </c:pt>
                <c:pt idx="24">
                  <c:v>22.058620689656038</c:v>
                </c:pt>
                <c:pt idx="25">
                  <c:v>21.381249999999966</c:v>
                </c:pt>
                <c:pt idx="26">
                  <c:v>22.037500000000023</c:v>
                </c:pt>
                <c:pt idx="27">
                  <c:v>21.341666666665958</c:v>
                </c:pt>
                <c:pt idx="28">
                  <c:v>21.595652173913038</c:v>
                </c:pt>
                <c:pt idx="29">
                  <c:v>21.783333333333985</c:v>
                </c:pt>
                <c:pt idx="30">
                  <c:v>22.550000000000011</c:v>
                </c:pt>
                <c:pt idx="31">
                  <c:v>22.197916666665947</c:v>
                </c:pt>
                <c:pt idx="32">
                  <c:v>21.541666666667084</c:v>
                </c:pt>
                <c:pt idx="33">
                  <c:v>22.581249999999955</c:v>
                </c:pt>
                <c:pt idx="34">
                  <c:v>22.497916666667038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27-4E03-8189-E0D2A63946C0}"/>
            </c:ext>
          </c:extLst>
        </c:ser>
        <c:ser>
          <c:idx val="0"/>
          <c:order val="1"/>
          <c:tx>
            <c:v>values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4980777099512522"/>
                  <c:y val="-0.120955879545124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'stem raw data'!$Y$3:$Y$18</c:f>
              <c:numCache>
                <c:formatCode>0</c:formatCode>
                <c:ptCount val="16"/>
                <c:pt idx="0">
                  <c:v>43813</c:v>
                </c:pt>
                <c:pt idx="1">
                  <c:v>43814</c:v>
                </c:pt>
                <c:pt idx="2">
                  <c:v>43815</c:v>
                </c:pt>
                <c:pt idx="3">
                  <c:v>43816</c:v>
                </c:pt>
                <c:pt idx="4">
                  <c:v>43822</c:v>
                </c:pt>
                <c:pt idx="5">
                  <c:v>43823</c:v>
                </c:pt>
                <c:pt idx="6">
                  <c:v>43824</c:v>
                </c:pt>
                <c:pt idx="7">
                  <c:v>43825</c:v>
                </c:pt>
                <c:pt idx="8">
                  <c:v>43826</c:v>
                </c:pt>
                <c:pt idx="9">
                  <c:v>43827</c:v>
                </c:pt>
                <c:pt idx="10">
                  <c:v>43830</c:v>
                </c:pt>
                <c:pt idx="11">
                  <c:v>43831</c:v>
                </c:pt>
                <c:pt idx="12">
                  <c:v>43832</c:v>
                </c:pt>
                <c:pt idx="13">
                  <c:v>43833</c:v>
                </c:pt>
                <c:pt idx="14">
                  <c:v>43834</c:v>
                </c:pt>
                <c:pt idx="15">
                  <c:v>43835</c:v>
                </c:pt>
              </c:numCache>
            </c:numRef>
          </c:xVal>
          <c:yVal>
            <c:numRef>
              <c:f>'stem raw data'!$X$3:$X$18</c:f>
              <c:numCache>
                <c:formatCode>0.00</c:formatCode>
                <c:ptCount val="16"/>
                <c:pt idx="0">
                  <c:v>20.297916666666659</c:v>
                </c:pt>
                <c:pt idx="1">
                  <c:v>20.31666666666667</c:v>
                </c:pt>
                <c:pt idx="2">
                  <c:v>20.268750000000001</c:v>
                </c:pt>
                <c:pt idx="3" formatCode="0.0">
                  <c:v>19.978571428571403</c:v>
                </c:pt>
                <c:pt idx="4" formatCode="0.0">
                  <c:v>21.62</c:v>
                </c:pt>
                <c:pt idx="5" formatCode="0.0">
                  <c:v>21.154166666666704</c:v>
                </c:pt>
                <c:pt idx="6" formatCode="0.0">
                  <c:v>21.029166666666697</c:v>
                </c:pt>
                <c:pt idx="7" formatCode="0.0">
                  <c:v>21.279166666666598</c:v>
                </c:pt>
                <c:pt idx="8" formatCode="0.0">
                  <c:v>21.543750000000003</c:v>
                </c:pt>
                <c:pt idx="9" formatCode="0.0">
                  <c:v>21.366666666665992</c:v>
                </c:pt>
                <c:pt idx="10" formatCode="0.0">
                  <c:v>23.6</c:v>
                </c:pt>
                <c:pt idx="11" formatCode="0.0">
                  <c:v>21.90833333333299</c:v>
                </c:pt>
                <c:pt idx="12" formatCode="0.0">
                  <c:v>22.597826086957014</c:v>
                </c:pt>
                <c:pt idx="13" formatCode="0.0">
                  <c:v>22.108888888888998</c:v>
                </c:pt>
                <c:pt idx="14" formatCode="0.0">
                  <c:v>22.225581395349025</c:v>
                </c:pt>
                <c:pt idx="15" formatCode="0.0">
                  <c:v>22.715555555555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27-4E03-8189-E0D2A63946C0}"/>
            </c:ext>
          </c:extLst>
        </c:ser>
        <c:ser>
          <c:idx val="2"/>
          <c:order val="2"/>
          <c:tx>
            <c:v>fits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'stem raw data'!$X$23:$X$29</c:f>
              <c:numCache>
                <c:formatCode>0</c:formatCode>
                <c:ptCount val="7"/>
                <c:pt idx="0">
                  <c:v>43817</c:v>
                </c:pt>
                <c:pt idx="1">
                  <c:v>43818</c:v>
                </c:pt>
                <c:pt idx="2">
                  <c:v>43819</c:v>
                </c:pt>
                <c:pt idx="3">
                  <c:v>43820</c:v>
                </c:pt>
                <c:pt idx="4">
                  <c:v>43821</c:v>
                </c:pt>
                <c:pt idx="5">
                  <c:v>43828</c:v>
                </c:pt>
                <c:pt idx="6">
                  <c:v>43829</c:v>
                </c:pt>
              </c:numCache>
            </c:numRef>
          </c:xVal>
          <c:yVal>
            <c:numRef>
              <c:f>'stem raw data'!$Y$23:$Y$29</c:f>
              <c:numCache>
                <c:formatCode>0.00</c:formatCode>
                <c:ptCount val="7"/>
                <c:pt idx="0">
                  <c:v>20.542460708516046</c:v>
                </c:pt>
                <c:pt idx="1">
                  <c:v>20.662239109706206</c:v>
                </c:pt>
                <c:pt idx="2">
                  <c:v>20.782017510897276</c:v>
                </c:pt>
                <c:pt idx="3">
                  <c:v>20.901795912087437</c:v>
                </c:pt>
                <c:pt idx="4">
                  <c:v>21.021574313278506</c:v>
                </c:pt>
                <c:pt idx="5">
                  <c:v>21.860023121613267</c:v>
                </c:pt>
                <c:pt idx="6">
                  <c:v>21.979801522803427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27-4E03-8189-E0D2A639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083824"/>
        <c:axId val="457789440"/>
      </c:scatterChart>
      <c:valAx>
        <c:axId val="57508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layout>
            <c:manualLayout>
              <c:xMode val="edge"/>
              <c:yMode val="edge"/>
              <c:x val="0.53939175811240414"/>
              <c:y val="0.92617060112878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/mm/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89440"/>
        <c:crosses val="autoZero"/>
        <c:crossBetween val="midCat"/>
      </c:valAx>
      <c:valAx>
        <c:axId val="45778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Thermal time (C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08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20336187863092"/>
          <c:y val="0.21539799038214311"/>
          <c:w val="0.24318039192469362"/>
          <c:h val="0.25911889612646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DDG from data</a:t>
            </a:r>
            <a:r>
              <a:rPr lang="en-US" baseline="0"/>
              <a:t> in B and C</a:t>
            </a:r>
            <a:endParaRPr lang="en-US"/>
          </a:p>
        </c:rich>
      </c:tx>
      <c:layout>
        <c:manualLayout>
          <c:xMode val="edge"/>
          <c:yMode val="edge"/>
          <c:x val="0.30177304964539003"/>
          <c:y val="4.3344771536933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'steam growth rate'!$C$2</c:f>
              <c:strCache>
                <c:ptCount val="1"/>
                <c:pt idx="0">
                  <c:v>DDG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'steam growth rate'!$B$3:$B$13</c:f>
              <c:numCache>
                <c:formatCode>0.00</c:formatCode>
                <c:ptCount val="11"/>
                <c:pt idx="0">
                  <c:v>0</c:v>
                </c:pt>
                <c:pt idx="1">
                  <c:v>70</c:v>
                </c:pt>
                <c:pt idx="2">
                  <c:v>101.53</c:v>
                </c:pt>
                <c:pt idx="3">
                  <c:v>149.19999999999999</c:v>
                </c:pt>
                <c:pt idx="4">
                  <c:v>181.6</c:v>
                </c:pt>
                <c:pt idx="5">
                  <c:v>161.69999999999999</c:v>
                </c:pt>
                <c:pt idx="6">
                  <c:v>198</c:v>
                </c:pt>
                <c:pt idx="7">
                  <c:v>172.9</c:v>
                </c:pt>
                <c:pt idx="8">
                  <c:v>193.2</c:v>
                </c:pt>
                <c:pt idx="9">
                  <c:v>181.6</c:v>
                </c:pt>
                <c:pt idx="10">
                  <c:v>210.28571428571428</c:v>
                </c:pt>
              </c:numCache>
            </c:numRef>
          </c:xVal>
          <c:yVal>
            <c:numRef>
              <c:f>'steam growth rate'!$C$3:$C$13</c:f>
              <c:numCache>
                <c:formatCode>General</c:formatCode>
                <c:ptCount val="11"/>
                <c:pt idx="0" formatCode="0.00">
                  <c:v>80.860416666666595</c:v>
                </c:pt>
                <c:pt idx="1">
                  <c:v>220</c:v>
                </c:pt>
                <c:pt idx="2">
                  <c:v>341.09999999999997</c:v>
                </c:pt>
                <c:pt idx="3">
                  <c:v>447.47299999999996</c:v>
                </c:pt>
                <c:pt idx="4">
                  <c:v>559.87799999999993</c:v>
                </c:pt>
                <c:pt idx="5">
                  <c:v>692.34299999999996</c:v>
                </c:pt>
                <c:pt idx="6">
                  <c:v>845.39099999999996</c:v>
                </c:pt>
                <c:pt idx="7">
                  <c:v>1036.46</c:v>
                </c:pt>
                <c:pt idx="8">
                  <c:v>1355.3400000000001</c:v>
                </c:pt>
                <c:pt idx="9">
                  <c:v>1512.96</c:v>
                </c:pt>
                <c:pt idx="10">
                  <c:v>1629.5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39-4184-A078-AEF6264E8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189064"/>
        <c:axId val="456186112"/>
      </c:scatterChart>
      <c:valAx>
        <c:axId val="45618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 length CM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86112"/>
        <c:crosses val="autoZero"/>
        <c:crossBetween val="midCat"/>
      </c:valAx>
      <c:valAx>
        <c:axId val="4561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thermal time Cd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8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Columns B and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3183370813036382E-2"/>
                  <c:y val="0.19295020414114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'steam growth rate'!$C$3:$C$13</c:f>
              <c:numCache>
                <c:formatCode>General</c:formatCode>
                <c:ptCount val="11"/>
                <c:pt idx="0" formatCode="0.00">
                  <c:v>80.860416666666595</c:v>
                </c:pt>
                <c:pt idx="1">
                  <c:v>220</c:v>
                </c:pt>
                <c:pt idx="2">
                  <c:v>341.09999999999997</c:v>
                </c:pt>
                <c:pt idx="3">
                  <c:v>447.47299999999996</c:v>
                </c:pt>
                <c:pt idx="4">
                  <c:v>559.87799999999993</c:v>
                </c:pt>
                <c:pt idx="5">
                  <c:v>692.34299999999996</c:v>
                </c:pt>
                <c:pt idx="6">
                  <c:v>845.39099999999996</c:v>
                </c:pt>
                <c:pt idx="7">
                  <c:v>1036.46</c:v>
                </c:pt>
                <c:pt idx="8">
                  <c:v>1355.3400000000001</c:v>
                </c:pt>
                <c:pt idx="9">
                  <c:v>1512.96</c:v>
                </c:pt>
                <c:pt idx="10">
                  <c:v>1629.5</c:v>
                </c:pt>
              </c:numCache>
            </c:numRef>
          </c:xVal>
          <c:yVal>
            <c:numRef>
              <c:f>'steam growth rate'!$D$3:$D$13</c:f>
              <c:numCache>
                <c:formatCode>0.00</c:formatCode>
                <c:ptCount val="11"/>
                <c:pt idx="0">
                  <c:v>0</c:v>
                </c:pt>
                <c:pt idx="1">
                  <c:v>70</c:v>
                </c:pt>
                <c:pt idx="2">
                  <c:v>101.53</c:v>
                </c:pt>
                <c:pt idx="3">
                  <c:v>149.19999999999999</c:v>
                </c:pt>
                <c:pt idx="4">
                  <c:v>181.6</c:v>
                </c:pt>
                <c:pt idx="5">
                  <c:v>161.69999999999999</c:v>
                </c:pt>
                <c:pt idx="6">
                  <c:v>198</c:v>
                </c:pt>
                <c:pt idx="7">
                  <c:v>172.9</c:v>
                </c:pt>
                <c:pt idx="8">
                  <c:v>193.2</c:v>
                </c:pt>
                <c:pt idx="9">
                  <c:v>181.6</c:v>
                </c:pt>
                <c:pt idx="10">
                  <c:v>210.28571428571428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C-48A1-9E50-D1271CAC4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19568"/>
        <c:axId val="107504976"/>
      </c:scatterChart>
      <c:valAx>
        <c:axId val="26811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Accumulated thermal time 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4976"/>
        <c:crosses val="autoZero"/>
        <c:crossBetween val="midCat"/>
      </c:valAx>
      <c:valAx>
        <c:axId val="1075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1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55245</xdr:colOff>
      <xdr:row>24</xdr:row>
      <xdr:rowOff>152400</xdr:rowOff>
    </xdr:from>
    <xdr:to>
      <xdr:col>34</xdr:col>
      <xdr:colOff>193040</xdr:colOff>
      <xdr:row>45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52BEC-9409-48EF-BF45-EAB154E0A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219710</xdr:colOff>
      <xdr:row>4</xdr:row>
      <xdr:rowOff>48260</xdr:rowOff>
    </xdr:from>
    <xdr:to>
      <xdr:col>33</xdr:col>
      <xdr:colOff>87630</xdr:colOff>
      <xdr:row>20</xdr:row>
      <xdr:rowOff>43180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B6272-1EF7-4152-B6E5-F3DDFA312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14</xdr:row>
      <xdr:rowOff>71120</xdr:rowOff>
    </xdr:from>
    <xdr:to>
      <xdr:col>10</xdr:col>
      <xdr:colOff>123825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273E0-27CC-4F81-B423-C53CDFE222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414427</xdr:colOff>
      <xdr:row>15</xdr:row>
      <xdr:rowOff>84079</xdr:rowOff>
    </xdr:from>
    <xdr:to>
      <xdr:col>19</xdr:col>
      <xdr:colOff>178093</xdr:colOff>
      <xdr:row>34</xdr:row>
      <xdr:rowOff>127682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1AAED-F8A6-48CF-A0BD-F5E12A342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104775</xdr:rowOff>
    </xdr:from>
    <xdr:to>
      <xdr:col>15</xdr:col>
      <xdr:colOff>514350</xdr:colOff>
      <xdr:row>34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70B50-AA54-4DE9-925D-9F1CE428D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</xdr:colOff>
      <xdr:row>37</xdr:row>
      <xdr:rowOff>99060</xdr:rowOff>
    </xdr:from>
    <xdr:to>
      <xdr:col>7</xdr:col>
      <xdr:colOff>20320</xdr:colOff>
      <xdr:row>54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E52E4B-C960-4A8D-8831-A2D7B5CA8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309880</xdr:colOff>
      <xdr:row>34</xdr:row>
      <xdr:rowOff>170180</xdr:rowOff>
    </xdr:from>
    <xdr:to>
      <xdr:col>15</xdr:col>
      <xdr:colOff>454660</xdr:colOff>
      <xdr:row>56</xdr:row>
      <xdr:rowOff>78740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60912E-235C-4B67-A44A-B42884A52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0.54966</cdr:x>
      <cdr:y>0.60906</cdr:y>
    </cdr:from>
    <cdr:to>
      <cdr:x>0.96062</cdr:x>
      <cdr:y>0.84396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DEFB825-F62E-4BEC-B782-DF1E19DE7282}"/>
            </a:ext>
          </a:extLst>
        </cdr:cNvPr>
        <cdr:cNvSpPr txBox="1"/>
      </cdr:nvSpPr>
      <cdr:spPr>
        <a:xfrm xmlns:a="http://schemas.openxmlformats.org/drawingml/2006/main">
          <a:off x="2038350" y="1844040"/>
          <a:ext cx="1524000" cy="711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Starting</a:t>
          </a:r>
          <a:r>
            <a:rPr lang="en-GB" sz="1100" baseline="0"/>
            <a:t> point same for both series revised obscures original</a:t>
          </a:r>
          <a:endParaRPr lang="en-GB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168910</xdr:colOff>
      <xdr:row>16</xdr:row>
      <xdr:rowOff>66675</xdr:rowOff>
    </xdr:from>
    <xdr:to>
      <xdr:col>9</xdr:col>
      <xdr:colOff>189230</xdr:colOff>
      <xdr:row>35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01CD1-408B-402F-A3AC-A128521BD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424180</xdr:colOff>
      <xdr:row>16</xdr:row>
      <xdr:rowOff>100330</xdr:rowOff>
    </xdr:from>
    <xdr:to>
      <xdr:col>18</xdr:col>
      <xdr:colOff>124460</xdr:colOff>
      <xdr:row>31</xdr:row>
      <xdr:rowOff>100330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2AFD65-05B3-49D2-B10A-042FCFDB1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0.18523</cdr:x>
      <cdr:y>0.26531</cdr:y>
    </cdr:from>
    <cdr:to>
      <cdr:x>0.50313</cdr:x>
      <cdr:y>0.52104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8C9F13F-CF58-478A-9F22-5EDE5E3AA28F}"/>
            </a:ext>
          </a:extLst>
        </cdr:cNvPr>
        <cdr:cNvSpPr txBox="1"/>
      </cdr:nvSpPr>
      <cdr:spPr>
        <a:xfrm xmlns:a="http://schemas.openxmlformats.org/drawingml/2006/main">
          <a:off x="1127760" y="932815"/>
          <a:ext cx="1935480" cy="899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Note that</a:t>
          </a:r>
          <a:r>
            <a:rPr lang="en-GB" sz="1100" baseline="0"/>
            <a:t> excel equation fixes intercept here at stem length of 0 cm  at 81.19 Cd</a:t>
          </a:r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0312-F7DA-4706-AAF3-276E697E509D}">
  <sheetPr>
    <pageSetUpPr fitToPage="1"/>
  </sheetPr>
  <dimension ref="A1:W84"/>
  <sheetViews>
    <sheetView tabSelected="1" topLeftCell="A49" zoomScale="70" zoomScaleNormal="70" workbookViewId="0">
      <selection activeCell="B75" sqref="B61:B75"/>
    </sheetView>
  </sheetViews>
  <sheetFormatPr defaultColWidth="9.28515625" defaultRowHeight="15" x14ac:dyDescent="0.25"/>
  <cols>
    <col min="2" max="7" width="9.28515625" style="33"/>
    <col min="18" max="18" width="9.28515625" style="1"/>
    <col min="20" max="20" width="9.28515625" style="1"/>
  </cols>
  <sheetData>
    <row r="1" spans="1:23" ht="56.45" customHeight="1" x14ac:dyDescent="0.25">
      <c r="A1" s="12"/>
      <c r="B1" s="13"/>
      <c r="C1" s="90" t="s">
        <v>97</v>
      </c>
      <c r="D1" s="14"/>
      <c r="E1" s="14" t="s">
        <v>14</v>
      </c>
      <c r="F1" s="14" t="s">
        <v>116</v>
      </c>
      <c r="G1" s="14" t="s">
        <v>118</v>
      </c>
      <c r="H1" s="83" t="s">
        <v>26</v>
      </c>
      <c r="I1" s="15"/>
      <c r="J1" s="89" t="s">
        <v>96</v>
      </c>
      <c r="K1" s="88" t="s">
        <v>95</v>
      </c>
      <c r="L1" s="98" t="s">
        <v>128</v>
      </c>
      <c r="M1" s="15"/>
      <c r="N1" s="15"/>
      <c r="O1" s="15"/>
      <c r="P1" s="15"/>
      <c r="Q1" s="15"/>
      <c r="R1" s="1">
        <v>1</v>
      </c>
      <c r="S1" s="112" t="s">
        <v>28</v>
      </c>
      <c r="U1" s="73" t="s">
        <v>74</v>
      </c>
      <c r="V1" s="67" t="s">
        <v>75</v>
      </c>
    </row>
    <row r="2" spans="1:23" x14ac:dyDescent="0.25">
      <c r="A2" s="72" t="s">
        <v>61</v>
      </c>
      <c r="B2" s="16" t="s">
        <v>27</v>
      </c>
      <c r="C2" s="16" t="s">
        <v>94</v>
      </c>
      <c r="D2" s="16" t="s">
        <v>95</v>
      </c>
      <c r="E2" s="14" t="s">
        <v>117</v>
      </c>
      <c r="F2" s="14" t="s">
        <v>95</v>
      </c>
      <c r="G2" s="14" t="s">
        <v>119</v>
      </c>
      <c r="H2" s="83">
        <v>1</v>
      </c>
      <c r="I2" s="17">
        <v>2</v>
      </c>
      <c r="J2" s="17">
        <v>3</v>
      </c>
      <c r="K2" s="17">
        <v>4</v>
      </c>
      <c r="L2" s="17">
        <v>5</v>
      </c>
      <c r="M2" s="17">
        <v>6</v>
      </c>
      <c r="N2" s="17">
        <v>7</v>
      </c>
      <c r="O2" s="17">
        <v>8</v>
      </c>
      <c r="P2" s="17">
        <v>9</v>
      </c>
      <c r="Q2" s="17">
        <v>10</v>
      </c>
      <c r="R2" s="18" t="s">
        <v>5</v>
      </c>
      <c r="S2" s="112"/>
      <c r="T2" s="1" t="s">
        <v>7</v>
      </c>
    </row>
    <row r="3" spans="1:23" x14ac:dyDescent="0.25">
      <c r="A3" s="19" t="s">
        <v>76</v>
      </c>
      <c r="B3" s="16">
        <v>0</v>
      </c>
      <c r="C3" s="16">
        <v>9</v>
      </c>
      <c r="D3" s="16"/>
      <c r="E3" s="93" t="s">
        <v>98</v>
      </c>
      <c r="F3" s="93" t="s">
        <v>99</v>
      </c>
      <c r="G3">
        <v>0</v>
      </c>
      <c r="H3" s="83">
        <v>2.4</v>
      </c>
      <c r="I3" s="17">
        <v>2.8</v>
      </c>
      <c r="J3" s="17">
        <v>2</v>
      </c>
      <c r="K3" s="17">
        <v>2.2999999999999998</v>
      </c>
      <c r="L3" s="17">
        <v>3.1</v>
      </c>
      <c r="M3" s="17">
        <v>2.5</v>
      </c>
      <c r="N3" s="17">
        <v>2.5</v>
      </c>
      <c r="O3" s="17">
        <v>2.7</v>
      </c>
      <c r="P3" s="17">
        <v>2.9</v>
      </c>
      <c r="Q3" s="17">
        <v>3.4</v>
      </c>
      <c r="R3" s="18">
        <f>AVERAGE(H3:Q3)</f>
        <v>2.6599999999999997</v>
      </c>
      <c r="S3" s="20">
        <f>R3-R1</f>
        <v>1.6599999999999997</v>
      </c>
      <c r="W3" t="s">
        <v>52</v>
      </c>
    </row>
    <row r="4" spans="1:23" x14ac:dyDescent="0.25">
      <c r="A4" s="21" t="s">
        <v>62</v>
      </c>
      <c r="B4" s="22">
        <v>3</v>
      </c>
      <c r="C4" s="22">
        <v>12</v>
      </c>
      <c r="D4" s="22">
        <f>(B4-B3)-(C4-C3)</f>
        <v>0</v>
      </c>
      <c r="E4" s="93" t="s">
        <v>98</v>
      </c>
      <c r="F4" s="93" t="s">
        <v>100</v>
      </c>
      <c r="G4" s="93">
        <v>80</v>
      </c>
      <c r="H4" s="84">
        <v>3.1</v>
      </c>
      <c r="I4">
        <v>3.7</v>
      </c>
      <c r="J4">
        <v>2.8</v>
      </c>
      <c r="K4">
        <v>2.2999999999999998</v>
      </c>
      <c r="L4">
        <v>3.4</v>
      </c>
      <c r="M4">
        <v>3.1</v>
      </c>
      <c r="N4">
        <v>2.7</v>
      </c>
      <c r="O4">
        <v>3.1</v>
      </c>
      <c r="P4">
        <v>3.1</v>
      </c>
      <c r="Q4">
        <v>4.2</v>
      </c>
      <c r="R4" s="18">
        <f t="shared" ref="R4:R67" si="0">AVERAGE(H4:Q4)</f>
        <v>3.1500000000000004</v>
      </c>
      <c r="S4" s="20">
        <f>R4-R3</f>
        <v>0.49000000000000066</v>
      </c>
      <c r="W4" t="s">
        <v>81</v>
      </c>
    </row>
    <row r="5" spans="1:23" x14ac:dyDescent="0.25">
      <c r="A5" s="21"/>
      <c r="B5" s="22">
        <v>6</v>
      </c>
      <c r="C5" s="22">
        <v>15</v>
      </c>
      <c r="D5" s="82">
        <f t="shared" ref="D5:D68" si="1">(B5-B4)-(C5-C4)</f>
        <v>0</v>
      </c>
      <c r="E5" s="93" t="s">
        <v>98</v>
      </c>
      <c r="F5" s="93" t="s">
        <v>101</v>
      </c>
      <c r="G5" s="93">
        <v>157.65</v>
      </c>
      <c r="H5" s="84">
        <v>3.2</v>
      </c>
      <c r="I5">
        <v>4</v>
      </c>
      <c r="J5">
        <v>3.2</v>
      </c>
      <c r="K5">
        <v>2.8</v>
      </c>
      <c r="L5">
        <v>3.8</v>
      </c>
      <c r="M5">
        <v>3.8</v>
      </c>
      <c r="N5">
        <v>3.3</v>
      </c>
      <c r="O5">
        <v>3.7</v>
      </c>
      <c r="P5">
        <v>3.7</v>
      </c>
      <c r="Q5">
        <v>4.9000000000000004</v>
      </c>
      <c r="R5" s="18">
        <f t="shared" si="0"/>
        <v>3.6399999999999997</v>
      </c>
      <c r="S5" s="20">
        <f t="shared" ref="S5:S16" si="2">R5-R4</f>
        <v>0.48999999999999932</v>
      </c>
      <c r="T5" s="1">
        <v>12.591666666666599</v>
      </c>
      <c r="U5" s="1">
        <f>AVERAGE(R3:R5)</f>
        <v>3.15</v>
      </c>
      <c r="V5" s="1">
        <f>T5</f>
        <v>12.591666666666599</v>
      </c>
      <c r="W5" s="1">
        <v>19.690000000000001</v>
      </c>
    </row>
    <row r="6" spans="1:23" x14ac:dyDescent="0.25">
      <c r="A6" s="19">
        <v>43802</v>
      </c>
      <c r="B6" s="16">
        <v>21</v>
      </c>
      <c r="C6" s="16">
        <v>6</v>
      </c>
      <c r="D6" s="12">
        <f t="shared" si="1"/>
        <v>24</v>
      </c>
      <c r="E6" s="93" t="s">
        <v>102</v>
      </c>
      <c r="F6" s="93" t="s">
        <v>103</v>
      </c>
      <c r="G6" s="93">
        <v>403.02500000000009</v>
      </c>
      <c r="H6" s="83">
        <v>4</v>
      </c>
      <c r="I6" s="17">
        <v>5.3</v>
      </c>
      <c r="J6" s="17">
        <v>5.5</v>
      </c>
      <c r="K6" s="17">
        <v>4.2</v>
      </c>
      <c r="L6" s="17">
        <v>5.4</v>
      </c>
      <c r="M6" s="17">
        <v>6.1</v>
      </c>
      <c r="N6" s="17">
        <v>5</v>
      </c>
      <c r="O6" s="17">
        <v>6</v>
      </c>
      <c r="P6" s="17">
        <v>5.4</v>
      </c>
      <c r="Q6" s="17">
        <v>7.2</v>
      </c>
      <c r="R6" s="18">
        <f t="shared" si="0"/>
        <v>5.41</v>
      </c>
      <c r="S6" s="20">
        <f t="shared" si="2"/>
        <v>1.7700000000000005</v>
      </c>
      <c r="W6" s="1"/>
    </row>
    <row r="7" spans="1:23" x14ac:dyDescent="0.25">
      <c r="A7" s="21" t="s">
        <v>64</v>
      </c>
      <c r="B7" s="22">
        <v>23</v>
      </c>
      <c r="C7" s="22">
        <v>8</v>
      </c>
      <c r="D7" s="22">
        <f t="shared" si="1"/>
        <v>0</v>
      </c>
      <c r="E7" s="93" t="s">
        <v>102</v>
      </c>
      <c r="F7" s="93" t="s">
        <v>104</v>
      </c>
      <c r="G7" s="93">
        <v>440.1</v>
      </c>
      <c r="H7" s="84">
        <v>4.4000000000000004</v>
      </c>
      <c r="I7">
        <v>5.5</v>
      </c>
      <c r="J7">
        <v>5.5</v>
      </c>
      <c r="K7">
        <v>4.4000000000000004</v>
      </c>
      <c r="L7">
        <v>5.7</v>
      </c>
      <c r="M7">
        <v>6.5</v>
      </c>
      <c r="N7">
        <v>5.2</v>
      </c>
      <c r="O7">
        <v>6.1</v>
      </c>
      <c r="P7">
        <v>5.6</v>
      </c>
      <c r="Q7">
        <v>7.6</v>
      </c>
      <c r="R7" s="18">
        <f t="shared" si="0"/>
        <v>5.65</v>
      </c>
      <c r="S7" s="20">
        <f t="shared" si="2"/>
        <v>0.24000000000000021</v>
      </c>
      <c r="W7" s="1"/>
    </row>
    <row r="8" spans="1:23" x14ac:dyDescent="0.25">
      <c r="A8" s="21" t="s">
        <v>63</v>
      </c>
      <c r="B8" s="22">
        <v>25</v>
      </c>
      <c r="C8" s="22">
        <v>10</v>
      </c>
      <c r="D8" s="22">
        <f t="shared" si="1"/>
        <v>0</v>
      </c>
      <c r="E8" s="93" t="s">
        <v>102</v>
      </c>
      <c r="F8" s="93" t="s">
        <v>105</v>
      </c>
      <c r="G8" s="93">
        <v>486.375</v>
      </c>
      <c r="H8" s="84">
        <v>4.4000000000000004</v>
      </c>
      <c r="I8">
        <v>6.3</v>
      </c>
      <c r="J8">
        <v>6</v>
      </c>
      <c r="K8">
        <v>4.7</v>
      </c>
      <c r="L8">
        <v>6</v>
      </c>
      <c r="M8">
        <v>7</v>
      </c>
      <c r="N8">
        <v>5.5</v>
      </c>
      <c r="O8">
        <v>6.7</v>
      </c>
      <c r="P8">
        <v>6</v>
      </c>
      <c r="Q8">
        <v>8</v>
      </c>
      <c r="R8" s="18">
        <f t="shared" si="0"/>
        <v>6.0600000000000005</v>
      </c>
      <c r="S8" s="20">
        <f t="shared" si="2"/>
        <v>0.41000000000000014</v>
      </c>
      <c r="W8" s="1"/>
    </row>
    <row r="9" spans="1:23" x14ac:dyDescent="0.25">
      <c r="A9" s="21"/>
      <c r="B9" s="22">
        <v>27</v>
      </c>
      <c r="C9" s="22">
        <v>12</v>
      </c>
      <c r="D9" s="22">
        <f t="shared" si="1"/>
        <v>0</v>
      </c>
      <c r="E9" s="93" t="s">
        <v>102</v>
      </c>
      <c r="F9" s="93" t="s">
        <v>100</v>
      </c>
      <c r="G9" s="93">
        <v>536.97500000000002</v>
      </c>
      <c r="H9" s="84">
        <v>5</v>
      </c>
      <c r="I9" s="96">
        <v>6.09</v>
      </c>
      <c r="J9" s="96">
        <v>6.05</v>
      </c>
      <c r="K9" s="96">
        <v>5.01</v>
      </c>
      <c r="L9" s="96">
        <v>6.05</v>
      </c>
      <c r="M9" s="96">
        <v>7.05</v>
      </c>
      <c r="N9" s="96">
        <v>6.01</v>
      </c>
      <c r="O9" s="96">
        <v>7.01</v>
      </c>
      <c r="P9" s="96">
        <v>6.04</v>
      </c>
      <c r="Q9" s="96">
        <v>8.07</v>
      </c>
      <c r="R9" s="18">
        <f t="shared" si="0"/>
        <v>6.2379999999999995</v>
      </c>
      <c r="S9" s="20">
        <f t="shared" si="2"/>
        <v>0.17799999999999905</v>
      </c>
      <c r="W9" s="1"/>
    </row>
    <row r="10" spans="1:23" x14ac:dyDescent="0.25">
      <c r="A10" s="21"/>
      <c r="B10" s="22">
        <v>29</v>
      </c>
      <c r="C10" s="22">
        <v>14</v>
      </c>
      <c r="D10" s="22">
        <f t="shared" si="1"/>
        <v>0</v>
      </c>
      <c r="E10" s="93" t="s">
        <v>102</v>
      </c>
      <c r="F10" s="93" t="s">
        <v>106</v>
      </c>
      <c r="G10" s="93">
        <v>587.79999999999995</v>
      </c>
      <c r="H10" s="84">
        <v>5.5</v>
      </c>
      <c r="I10">
        <v>7.4</v>
      </c>
      <c r="J10">
        <v>7.3</v>
      </c>
      <c r="K10">
        <v>5.4</v>
      </c>
      <c r="L10">
        <v>6.9</v>
      </c>
      <c r="M10">
        <v>8</v>
      </c>
      <c r="N10">
        <v>6.6</v>
      </c>
      <c r="O10">
        <v>7.9</v>
      </c>
      <c r="P10">
        <v>6.8</v>
      </c>
      <c r="Q10">
        <v>9.1999999999999993</v>
      </c>
      <c r="R10" s="18">
        <f t="shared" si="0"/>
        <v>7.1</v>
      </c>
      <c r="S10" s="20">
        <f t="shared" si="2"/>
        <v>0.8620000000000001</v>
      </c>
      <c r="W10" s="1"/>
    </row>
    <row r="11" spans="1:23" x14ac:dyDescent="0.25">
      <c r="A11" s="21"/>
      <c r="B11" s="22">
        <v>31</v>
      </c>
      <c r="C11" s="22">
        <v>16</v>
      </c>
      <c r="D11" s="11">
        <f t="shared" si="1"/>
        <v>0</v>
      </c>
      <c r="E11" s="93" t="s">
        <v>102</v>
      </c>
      <c r="F11" s="93" t="s">
        <v>107</v>
      </c>
      <c r="G11" s="93">
        <v>633.92499999999995</v>
      </c>
      <c r="H11" s="84">
        <v>5.5</v>
      </c>
      <c r="I11">
        <v>7.9</v>
      </c>
      <c r="J11">
        <v>7.7</v>
      </c>
      <c r="K11">
        <v>5.8</v>
      </c>
      <c r="L11">
        <v>7.4</v>
      </c>
      <c r="M11">
        <v>8.6</v>
      </c>
      <c r="N11">
        <v>7.1</v>
      </c>
      <c r="O11">
        <v>8.1999999999999993</v>
      </c>
      <c r="P11">
        <v>7.1</v>
      </c>
      <c r="Q11">
        <v>10.1</v>
      </c>
      <c r="R11" s="18">
        <f t="shared" si="0"/>
        <v>7.5399999999999991</v>
      </c>
      <c r="S11" s="20">
        <f t="shared" si="2"/>
        <v>0.4399999999999995</v>
      </c>
      <c r="T11" s="1">
        <v>32.5416666666666</v>
      </c>
      <c r="U11" s="1">
        <f>AVERAGE(R6:R11)</f>
        <v>6.3329999999999993</v>
      </c>
      <c r="V11" s="1">
        <f>T11-T5</f>
        <v>19.950000000000003</v>
      </c>
      <c r="W11" s="1" t="s">
        <v>82</v>
      </c>
    </row>
    <row r="12" spans="1:23" x14ac:dyDescent="0.25">
      <c r="A12" s="19">
        <v>43803</v>
      </c>
      <c r="B12" s="12">
        <v>45</v>
      </c>
      <c r="C12" s="12">
        <v>6</v>
      </c>
      <c r="D12" s="12">
        <f t="shared" si="1"/>
        <v>24</v>
      </c>
      <c r="E12" s="93" t="s">
        <v>108</v>
      </c>
      <c r="F12" s="93" t="s">
        <v>103</v>
      </c>
      <c r="G12" s="93">
        <v>822.47500000000014</v>
      </c>
      <c r="H12" s="83">
        <v>7.9</v>
      </c>
      <c r="I12" s="17">
        <v>11</v>
      </c>
      <c r="J12" s="17">
        <v>11.4</v>
      </c>
      <c r="K12" s="17">
        <v>8.1999999999999993</v>
      </c>
      <c r="L12" s="99">
        <v>10.7</v>
      </c>
      <c r="M12" s="97">
        <v>12.03</v>
      </c>
      <c r="N12" s="97">
        <v>10.01</v>
      </c>
      <c r="O12" s="97">
        <v>11.09</v>
      </c>
      <c r="P12" s="97">
        <v>9.08</v>
      </c>
      <c r="Q12" s="97">
        <v>12.03</v>
      </c>
      <c r="R12" s="18">
        <f t="shared" si="0"/>
        <v>10.344000000000001</v>
      </c>
      <c r="S12" s="20">
        <f t="shared" si="2"/>
        <v>2.804000000000002</v>
      </c>
      <c r="W12" s="1"/>
    </row>
    <row r="13" spans="1:23" x14ac:dyDescent="0.25">
      <c r="A13" s="21" t="s">
        <v>65</v>
      </c>
      <c r="B13" s="22">
        <v>47</v>
      </c>
      <c r="C13" s="22">
        <v>8</v>
      </c>
      <c r="D13" s="22">
        <f t="shared" si="1"/>
        <v>0</v>
      </c>
      <c r="E13" s="93" t="s">
        <v>108</v>
      </c>
      <c r="F13" s="93" t="s">
        <v>104</v>
      </c>
      <c r="G13" s="93">
        <v>849.40000000000009</v>
      </c>
      <c r="H13" s="84">
        <v>8.1999999999999993</v>
      </c>
      <c r="I13" s="96">
        <v>11.02</v>
      </c>
      <c r="J13">
        <v>12</v>
      </c>
      <c r="K13">
        <v>8.6</v>
      </c>
      <c r="L13" s="96">
        <v>11.02</v>
      </c>
      <c r="M13">
        <v>13</v>
      </c>
      <c r="N13">
        <v>10.6</v>
      </c>
      <c r="O13" s="96">
        <v>12.08</v>
      </c>
      <c r="P13" s="96">
        <v>10.050000000000001</v>
      </c>
      <c r="Q13" s="96">
        <v>12.08</v>
      </c>
      <c r="R13" s="18">
        <f t="shared" si="0"/>
        <v>10.864999999999998</v>
      </c>
      <c r="S13" s="20">
        <f t="shared" si="2"/>
        <v>0.52099999999999724</v>
      </c>
      <c r="W13" s="1"/>
    </row>
    <row r="14" spans="1:23" x14ac:dyDescent="0.25">
      <c r="A14" s="21" t="s">
        <v>63</v>
      </c>
      <c r="B14" s="22">
        <v>49</v>
      </c>
      <c r="C14" s="22">
        <v>10</v>
      </c>
      <c r="D14" s="22">
        <f t="shared" si="1"/>
        <v>0</v>
      </c>
      <c r="E14" s="93" t="s">
        <v>108</v>
      </c>
      <c r="F14" s="93" t="s">
        <v>105</v>
      </c>
      <c r="G14" s="93">
        <v>885.95</v>
      </c>
      <c r="H14" s="84">
        <v>8.9</v>
      </c>
      <c r="I14">
        <v>12.1</v>
      </c>
      <c r="J14">
        <v>13.2</v>
      </c>
      <c r="K14">
        <v>9.3000000000000007</v>
      </c>
      <c r="L14">
        <v>12</v>
      </c>
      <c r="M14">
        <v>13.9</v>
      </c>
      <c r="N14">
        <v>11.6</v>
      </c>
      <c r="O14">
        <v>13.5</v>
      </c>
      <c r="P14">
        <v>11.1</v>
      </c>
      <c r="Q14">
        <v>13.9</v>
      </c>
      <c r="R14" s="18">
        <f t="shared" si="0"/>
        <v>11.95</v>
      </c>
      <c r="S14" s="20">
        <f t="shared" si="2"/>
        <v>1.0850000000000009</v>
      </c>
      <c r="W14" s="1"/>
    </row>
    <row r="15" spans="1:23" x14ac:dyDescent="0.25">
      <c r="A15" s="21"/>
      <c r="B15" s="22">
        <v>51</v>
      </c>
      <c r="C15" s="22">
        <v>12</v>
      </c>
      <c r="D15" s="22">
        <f t="shared" si="1"/>
        <v>0</v>
      </c>
      <c r="E15" s="93" t="s">
        <v>108</v>
      </c>
      <c r="F15" s="93" t="s">
        <v>100</v>
      </c>
      <c r="G15" s="93">
        <v>928.57500000000005</v>
      </c>
      <c r="H15" s="84">
        <v>9.5</v>
      </c>
      <c r="I15">
        <v>13.3</v>
      </c>
      <c r="J15" s="96">
        <v>14.06</v>
      </c>
      <c r="K15">
        <v>9.9</v>
      </c>
      <c r="L15">
        <v>13.1</v>
      </c>
      <c r="M15">
        <v>15.1</v>
      </c>
      <c r="N15">
        <v>12.5</v>
      </c>
      <c r="O15">
        <v>14.6</v>
      </c>
      <c r="P15">
        <v>12.2</v>
      </c>
      <c r="Q15">
        <v>14.2</v>
      </c>
      <c r="R15" s="18">
        <f t="shared" si="0"/>
        <v>12.845999999999998</v>
      </c>
      <c r="S15" s="20">
        <f t="shared" si="2"/>
        <v>0.89599999999999902</v>
      </c>
      <c r="W15" s="1"/>
    </row>
    <row r="16" spans="1:23" x14ac:dyDescent="0.25">
      <c r="A16" s="21"/>
      <c r="B16" s="22">
        <v>53</v>
      </c>
      <c r="C16" s="22">
        <v>14</v>
      </c>
      <c r="D16" s="22">
        <f t="shared" si="1"/>
        <v>0</v>
      </c>
      <c r="E16" s="93" t="s">
        <v>108</v>
      </c>
      <c r="F16" s="93" t="s">
        <v>106</v>
      </c>
      <c r="G16" s="93">
        <v>973.67500000000007</v>
      </c>
      <c r="H16" s="84">
        <v>10.3</v>
      </c>
      <c r="I16">
        <v>14.3</v>
      </c>
      <c r="J16">
        <v>15.9</v>
      </c>
      <c r="K16">
        <v>10.9</v>
      </c>
      <c r="L16">
        <v>14.3</v>
      </c>
      <c r="M16">
        <v>16.399999999999999</v>
      </c>
      <c r="N16">
        <v>13.7</v>
      </c>
      <c r="O16">
        <v>15.6</v>
      </c>
      <c r="P16">
        <v>13.2</v>
      </c>
      <c r="Q16">
        <v>15.2</v>
      </c>
      <c r="R16" s="18">
        <f t="shared" si="0"/>
        <v>13.979999999999999</v>
      </c>
      <c r="S16" s="20">
        <f t="shared" si="2"/>
        <v>1.1340000000000003</v>
      </c>
      <c r="W16" s="1"/>
    </row>
    <row r="17" spans="1:23" x14ac:dyDescent="0.25">
      <c r="A17" s="21"/>
      <c r="B17" s="22">
        <v>55</v>
      </c>
      <c r="C17" s="22">
        <v>16</v>
      </c>
      <c r="D17" s="11">
        <f t="shared" si="1"/>
        <v>0</v>
      </c>
      <c r="E17" s="93" t="s">
        <v>108</v>
      </c>
      <c r="F17" s="93" t="s">
        <v>107</v>
      </c>
      <c r="G17" s="93">
        <v>1016.1500000000001</v>
      </c>
      <c r="H17" s="84">
        <v>11.1</v>
      </c>
      <c r="I17">
        <v>15.1</v>
      </c>
      <c r="J17">
        <v>17.2</v>
      </c>
      <c r="K17">
        <v>11.3</v>
      </c>
      <c r="L17">
        <v>15.6</v>
      </c>
      <c r="M17">
        <v>17.5</v>
      </c>
      <c r="N17">
        <v>14.5</v>
      </c>
      <c r="O17">
        <v>16.7</v>
      </c>
      <c r="P17">
        <v>14.2</v>
      </c>
      <c r="Q17">
        <v>16</v>
      </c>
      <c r="R17" s="18">
        <f t="shared" si="0"/>
        <v>14.919999999999998</v>
      </c>
      <c r="S17" s="20">
        <f>R17-R16</f>
        <v>0.9399999999999995</v>
      </c>
      <c r="T17" s="1">
        <v>53.085416666666596</v>
      </c>
      <c r="U17" s="1">
        <f>AVERAGE(R12:R17)</f>
        <v>12.484166666666665</v>
      </c>
      <c r="V17" s="1">
        <f>T17-T11</f>
        <v>20.543749999999996</v>
      </c>
      <c r="W17" s="1" t="s">
        <v>83</v>
      </c>
    </row>
    <row r="18" spans="1:23" x14ac:dyDescent="0.25">
      <c r="A18" s="19">
        <v>43804</v>
      </c>
      <c r="B18" s="16">
        <v>69</v>
      </c>
      <c r="C18" s="16">
        <v>6</v>
      </c>
      <c r="D18" s="12">
        <f t="shared" si="1"/>
        <v>24</v>
      </c>
      <c r="E18" s="93" t="s">
        <v>109</v>
      </c>
      <c r="F18" s="93" t="s">
        <v>103</v>
      </c>
      <c r="G18" s="93">
        <v>1230.625</v>
      </c>
      <c r="H18" s="83">
        <v>14.4</v>
      </c>
      <c r="I18" s="17">
        <v>18.600000000000001</v>
      </c>
      <c r="J18" s="17">
        <v>23.5</v>
      </c>
      <c r="K18" s="17">
        <v>14.4</v>
      </c>
      <c r="L18" s="17">
        <v>21.9</v>
      </c>
      <c r="M18" s="17">
        <v>23</v>
      </c>
      <c r="N18" s="17">
        <v>18</v>
      </c>
      <c r="O18" s="17">
        <v>22</v>
      </c>
      <c r="P18" s="17">
        <v>19</v>
      </c>
      <c r="Q18" s="17">
        <v>20.9</v>
      </c>
      <c r="R18" s="18">
        <f>AVERAGE(H18:Q18)</f>
        <v>19.57</v>
      </c>
      <c r="S18" s="20">
        <f>R18-R17</f>
        <v>4.6500000000000021</v>
      </c>
      <c r="W18" s="1"/>
    </row>
    <row r="19" spans="1:23" x14ac:dyDescent="0.25">
      <c r="A19" s="21" t="s">
        <v>65</v>
      </c>
      <c r="B19" s="22">
        <v>71</v>
      </c>
      <c r="C19" s="22">
        <v>8</v>
      </c>
      <c r="D19" s="22">
        <f t="shared" si="1"/>
        <v>0</v>
      </c>
      <c r="E19" s="93" t="s">
        <v>109</v>
      </c>
      <c r="F19" s="93" t="s">
        <v>104</v>
      </c>
      <c r="G19" s="93">
        <v>1270.55</v>
      </c>
      <c r="H19" s="84">
        <v>15.4</v>
      </c>
      <c r="I19">
        <v>19.5</v>
      </c>
      <c r="J19" s="47"/>
      <c r="K19">
        <v>15.2</v>
      </c>
      <c r="L19">
        <v>23</v>
      </c>
      <c r="M19">
        <v>24</v>
      </c>
      <c r="N19">
        <v>19</v>
      </c>
      <c r="O19">
        <v>23.9</v>
      </c>
      <c r="P19">
        <v>19.899999999999999</v>
      </c>
      <c r="Q19">
        <v>21.5</v>
      </c>
      <c r="R19" s="18">
        <f t="shared" si="0"/>
        <v>20.155555555555555</v>
      </c>
      <c r="S19" s="20">
        <f t="shared" ref="S19:S24" si="3">R19-R18</f>
        <v>0.58555555555555472</v>
      </c>
      <c r="W19" s="1"/>
    </row>
    <row r="20" spans="1:23" x14ac:dyDescent="0.25">
      <c r="A20" s="21" t="s">
        <v>66</v>
      </c>
      <c r="B20" s="22">
        <v>73</v>
      </c>
      <c r="C20" s="22">
        <v>10</v>
      </c>
      <c r="D20" s="22">
        <f t="shared" si="1"/>
        <v>0</v>
      </c>
      <c r="E20" s="93" t="s">
        <v>109</v>
      </c>
      <c r="F20" s="93" t="s">
        <v>105</v>
      </c>
      <c r="G20" s="93">
        <v>1317.35</v>
      </c>
      <c r="H20" s="84">
        <v>16</v>
      </c>
      <c r="I20">
        <v>20.5</v>
      </c>
      <c r="J20" s="47"/>
      <c r="K20">
        <v>17</v>
      </c>
      <c r="L20">
        <v>24.5</v>
      </c>
      <c r="M20">
        <v>25.5</v>
      </c>
      <c r="N20">
        <v>20</v>
      </c>
      <c r="O20">
        <v>25.4</v>
      </c>
      <c r="P20">
        <v>21</v>
      </c>
      <c r="Q20">
        <v>22.9</v>
      </c>
      <c r="R20" s="18">
        <f t="shared" si="0"/>
        <v>21.422222222222224</v>
      </c>
      <c r="S20" s="20">
        <f t="shared" si="3"/>
        <v>1.2666666666666693</v>
      </c>
      <c r="W20" s="1"/>
    </row>
    <row r="21" spans="1:23" x14ac:dyDescent="0.25">
      <c r="A21" s="21"/>
      <c r="B21" s="22">
        <v>75</v>
      </c>
      <c r="C21" s="22">
        <v>12</v>
      </c>
      <c r="D21" s="22">
        <f t="shared" si="1"/>
        <v>0</v>
      </c>
      <c r="E21" s="93" t="s">
        <v>109</v>
      </c>
      <c r="F21" s="93" t="s">
        <v>100</v>
      </c>
      <c r="G21" s="93">
        <v>1367.3249999999998</v>
      </c>
      <c r="H21" s="84">
        <v>16.899999999999999</v>
      </c>
      <c r="I21">
        <v>22</v>
      </c>
      <c r="J21" s="47"/>
      <c r="K21">
        <v>18.2</v>
      </c>
      <c r="L21">
        <v>26.3</v>
      </c>
      <c r="M21">
        <v>26.5</v>
      </c>
      <c r="N21">
        <v>21.4</v>
      </c>
      <c r="O21">
        <v>27</v>
      </c>
      <c r="P21">
        <v>22.5</v>
      </c>
      <c r="Q21">
        <v>23.9</v>
      </c>
      <c r="R21" s="18">
        <f t="shared" si="0"/>
        <v>22.744444444444444</v>
      </c>
      <c r="S21" s="20">
        <f t="shared" si="3"/>
        <v>1.3222222222222193</v>
      </c>
      <c r="W21" s="1"/>
    </row>
    <row r="22" spans="1:23" x14ac:dyDescent="0.25">
      <c r="A22" s="21"/>
      <c r="B22" s="22">
        <v>77</v>
      </c>
      <c r="C22" s="22">
        <v>14</v>
      </c>
      <c r="D22" s="22">
        <f t="shared" si="1"/>
        <v>0</v>
      </c>
      <c r="E22" s="93" t="s">
        <v>109</v>
      </c>
      <c r="F22" s="93" t="s">
        <v>106</v>
      </c>
      <c r="G22" s="93">
        <v>1416.7749999999996</v>
      </c>
      <c r="H22" s="84">
        <v>18</v>
      </c>
      <c r="I22">
        <v>23.5</v>
      </c>
      <c r="J22">
        <v>31.4</v>
      </c>
      <c r="K22">
        <v>19.899999999999999</v>
      </c>
      <c r="L22">
        <v>28</v>
      </c>
      <c r="M22">
        <v>28</v>
      </c>
      <c r="N22">
        <v>23</v>
      </c>
      <c r="O22">
        <v>28.7</v>
      </c>
      <c r="P22">
        <v>24.3</v>
      </c>
      <c r="Q22">
        <v>25.4</v>
      </c>
      <c r="R22" s="18">
        <f t="shared" si="0"/>
        <v>25.020000000000003</v>
      </c>
      <c r="S22" s="20">
        <f t="shared" si="3"/>
        <v>2.2755555555555596</v>
      </c>
      <c r="W22" s="1"/>
    </row>
    <row r="23" spans="1:23" x14ac:dyDescent="0.25">
      <c r="A23" s="21"/>
      <c r="B23" s="22">
        <v>79</v>
      </c>
      <c r="C23" s="22">
        <v>16</v>
      </c>
      <c r="D23" s="22">
        <f t="shared" si="1"/>
        <v>0</v>
      </c>
      <c r="E23" s="93" t="s">
        <v>109</v>
      </c>
      <c r="F23" s="93" t="s">
        <v>107</v>
      </c>
      <c r="G23" s="93">
        <v>1462.3999999999999</v>
      </c>
      <c r="H23" s="84">
        <v>19</v>
      </c>
      <c r="I23">
        <v>24.4</v>
      </c>
      <c r="J23">
        <v>33</v>
      </c>
      <c r="K23">
        <v>20.399999999999999</v>
      </c>
      <c r="L23">
        <v>30.2</v>
      </c>
      <c r="M23">
        <v>30</v>
      </c>
      <c r="N23">
        <v>24.5</v>
      </c>
      <c r="O23">
        <v>30.5</v>
      </c>
      <c r="P23">
        <v>25.9</v>
      </c>
      <c r="Q23">
        <v>26.5</v>
      </c>
      <c r="R23" s="18">
        <f t="shared" si="0"/>
        <v>26.439999999999998</v>
      </c>
      <c r="S23" s="20">
        <f t="shared" si="3"/>
        <v>1.4199999999999946</v>
      </c>
      <c r="W23" s="1"/>
    </row>
    <row r="24" spans="1:23" ht="15.75" thickBot="1" x14ac:dyDescent="0.3">
      <c r="A24" s="23"/>
      <c r="B24" s="24">
        <v>81</v>
      </c>
      <c r="C24" s="25">
        <v>18</v>
      </c>
      <c r="D24" s="25">
        <f t="shared" si="1"/>
        <v>0</v>
      </c>
      <c r="E24" s="92"/>
      <c r="F24" s="92"/>
      <c r="G24" s="92"/>
      <c r="H24" s="85">
        <v>14.7</v>
      </c>
      <c r="I24" s="80">
        <v>30</v>
      </c>
      <c r="J24" s="80">
        <v>30</v>
      </c>
      <c r="K24" s="80">
        <v>30</v>
      </c>
      <c r="L24" s="80">
        <v>30</v>
      </c>
      <c r="M24" s="80">
        <v>30</v>
      </c>
      <c r="N24" s="80">
        <v>30</v>
      </c>
      <c r="O24" s="80">
        <v>30</v>
      </c>
      <c r="P24" s="80">
        <v>30</v>
      </c>
      <c r="Q24" s="80">
        <v>30</v>
      </c>
      <c r="R24" s="27">
        <f t="shared" si="0"/>
        <v>28.47</v>
      </c>
      <c r="S24" s="28">
        <f t="shared" si="3"/>
        <v>2.0300000000000011</v>
      </c>
      <c r="T24" s="29">
        <v>73.7604166666666</v>
      </c>
      <c r="U24" s="29">
        <f>AVERAGE(R18:R24)</f>
        <v>23.403174603174602</v>
      </c>
      <c r="V24" s="1">
        <f>T24-T17</f>
        <v>20.675000000000004</v>
      </c>
      <c r="W24" s="1" t="s">
        <v>82</v>
      </c>
    </row>
    <row r="25" spans="1:23" x14ac:dyDescent="0.25">
      <c r="A25" s="30" t="s">
        <v>77</v>
      </c>
      <c r="B25" s="22">
        <v>0</v>
      </c>
      <c r="C25" s="22">
        <v>9</v>
      </c>
      <c r="D25" s="22"/>
      <c r="E25" s="93" t="s">
        <v>110</v>
      </c>
      <c r="F25" s="93" t="s">
        <v>99</v>
      </c>
      <c r="G25" s="93">
        <v>0</v>
      </c>
      <c r="H25" s="84">
        <v>1</v>
      </c>
      <c r="I25">
        <v>2</v>
      </c>
      <c r="J25">
        <v>2</v>
      </c>
      <c r="K25">
        <v>1</v>
      </c>
      <c r="L25">
        <v>2</v>
      </c>
      <c r="M25">
        <v>1.7</v>
      </c>
      <c r="N25">
        <v>1.5</v>
      </c>
      <c r="O25">
        <v>1.2</v>
      </c>
      <c r="P25">
        <v>2.5</v>
      </c>
      <c r="Q25">
        <v>2.5</v>
      </c>
      <c r="R25" s="18">
        <f t="shared" si="0"/>
        <v>1.7399999999999998</v>
      </c>
      <c r="S25" s="20">
        <f>R25-R1</f>
        <v>0.73999999999999977</v>
      </c>
      <c r="W25" s="1"/>
    </row>
    <row r="26" spans="1:23" x14ac:dyDescent="0.25">
      <c r="A26" s="21"/>
      <c r="B26" s="22">
        <v>2</v>
      </c>
      <c r="C26" s="22">
        <f t="shared" ref="C26" si="4">C25+B26</f>
        <v>11</v>
      </c>
      <c r="D26" s="22">
        <f t="shared" si="1"/>
        <v>0</v>
      </c>
      <c r="E26" s="93" t="s">
        <v>110</v>
      </c>
      <c r="F26" s="93" t="s">
        <v>111</v>
      </c>
      <c r="G26" s="93">
        <v>50.974999999999994</v>
      </c>
      <c r="H26" s="84">
        <v>1.2</v>
      </c>
      <c r="I26">
        <v>2.5</v>
      </c>
      <c r="J26">
        <v>2</v>
      </c>
      <c r="K26">
        <v>2.5</v>
      </c>
      <c r="L26">
        <v>2.5</v>
      </c>
      <c r="M26">
        <v>2.2000000000000002</v>
      </c>
      <c r="N26">
        <v>1.2</v>
      </c>
      <c r="O26">
        <v>1.6</v>
      </c>
      <c r="P26">
        <v>3</v>
      </c>
      <c r="Q26">
        <v>2.8</v>
      </c>
      <c r="R26" s="18">
        <f t="shared" si="0"/>
        <v>2.1499999999999995</v>
      </c>
      <c r="S26" s="20">
        <f t="shared" ref="S26:S40" si="5">R26-R25</f>
        <v>0.4099999999999997</v>
      </c>
      <c r="W26" s="1"/>
    </row>
    <row r="27" spans="1:23" x14ac:dyDescent="0.25">
      <c r="A27" s="21"/>
      <c r="B27" s="22">
        <v>4</v>
      </c>
      <c r="C27" s="22">
        <v>13</v>
      </c>
      <c r="D27" s="22">
        <f t="shared" si="1"/>
        <v>0</v>
      </c>
      <c r="E27" s="93" t="s">
        <v>110</v>
      </c>
      <c r="F27" s="93" t="s">
        <v>112</v>
      </c>
      <c r="G27" s="93">
        <v>101.425</v>
      </c>
      <c r="H27" s="84">
        <v>1.8</v>
      </c>
      <c r="I27">
        <v>3.5</v>
      </c>
      <c r="J27">
        <v>3</v>
      </c>
      <c r="K27">
        <v>3.5</v>
      </c>
      <c r="L27">
        <v>2.9</v>
      </c>
      <c r="M27">
        <v>2.6</v>
      </c>
      <c r="N27">
        <v>2.2000000000000002</v>
      </c>
      <c r="O27">
        <v>2</v>
      </c>
      <c r="P27">
        <v>3.1</v>
      </c>
      <c r="Q27">
        <v>3.5</v>
      </c>
      <c r="R27" s="18">
        <f t="shared" si="0"/>
        <v>2.81</v>
      </c>
      <c r="S27" s="20">
        <f t="shared" si="5"/>
        <v>0.66000000000000059</v>
      </c>
      <c r="W27" s="1"/>
    </row>
    <row r="28" spans="1:23" x14ac:dyDescent="0.25">
      <c r="A28" s="21" t="s">
        <v>67</v>
      </c>
      <c r="B28" s="22">
        <v>6</v>
      </c>
      <c r="C28" s="22">
        <v>15</v>
      </c>
      <c r="D28" s="22">
        <f t="shared" si="1"/>
        <v>0</v>
      </c>
      <c r="E28" s="93" t="s">
        <v>110</v>
      </c>
      <c r="F28" s="93" t="s">
        <v>101</v>
      </c>
      <c r="G28" s="93">
        <v>148.9</v>
      </c>
      <c r="H28" s="84">
        <v>2</v>
      </c>
      <c r="I28">
        <v>3.6</v>
      </c>
      <c r="J28">
        <v>3</v>
      </c>
      <c r="K28">
        <v>3.7</v>
      </c>
      <c r="L28">
        <v>2.6</v>
      </c>
      <c r="M28">
        <v>3</v>
      </c>
      <c r="N28">
        <v>2.5</v>
      </c>
      <c r="O28">
        <v>2</v>
      </c>
      <c r="P28">
        <v>3.4</v>
      </c>
      <c r="Q28">
        <v>3.4</v>
      </c>
      <c r="R28" s="18">
        <f t="shared" si="0"/>
        <v>2.9199999999999995</v>
      </c>
      <c r="S28" s="20">
        <f t="shared" si="5"/>
        <v>0.10999999999999943</v>
      </c>
      <c r="W28" s="1"/>
    </row>
    <row r="29" spans="1:23" x14ac:dyDescent="0.25">
      <c r="A29" s="21"/>
      <c r="B29" s="22">
        <v>7</v>
      </c>
      <c r="C29" s="22">
        <v>16</v>
      </c>
      <c r="D29" s="22">
        <f t="shared" si="1"/>
        <v>0</v>
      </c>
      <c r="E29" s="93" t="s">
        <v>110</v>
      </c>
      <c r="F29" s="93" t="s">
        <v>107</v>
      </c>
      <c r="G29" s="93">
        <v>171.25</v>
      </c>
      <c r="H29" s="84">
        <v>2.4</v>
      </c>
      <c r="I29">
        <v>3.8</v>
      </c>
      <c r="J29">
        <v>3.8</v>
      </c>
      <c r="K29">
        <v>3.7</v>
      </c>
      <c r="L29">
        <v>3.2</v>
      </c>
      <c r="M29">
        <v>3.5</v>
      </c>
      <c r="N29">
        <v>2.9</v>
      </c>
      <c r="O29">
        <v>2.4</v>
      </c>
      <c r="P29">
        <v>3.8</v>
      </c>
      <c r="Q29">
        <v>3.6</v>
      </c>
      <c r="R29" s="18">
        <f t="shared" si="0"/>
        <v>3.3099999999999996</v>
      </c>
      <c r="S29" s="20">
        <f t="shared" si="5"/>
        <v>0.39000000000000012</v>
      </c>
      <c r="T29" s="1">
        <v>12.7666666666666</v>
      </c>
      <c r="U29" s="1">
        <f>AVERAGE(R25:R29)</f>
        <v>2.5859999999999999</v>
      </c>
      <c r="V29" s="1">
        <f>T29</f>
        <v>12.7666666666666</v>
      </c>
      <c r="W29" s="1">
        <v>18.87</v>
      </c>
    </row>
    <row r="30" spans="1:23" x14ac:dyDescent="0.25">
      <c r="A30" s="19">
        <v>43806</v>
      </c>
      <c r="B30" s="16">
        <v>21</v>
      </c>
      <c r="C30" s="16">
        <v>6</v>
      </c>
      <c r="D30" s="12">
        <f t="shared" si="1"/>
        <v>24</v>
      </c>
      <c r="E30" s="93" t="s">
        <v>113</v>
      </c>
      <c r="F30" s="93" t="s">
        <v>103</v>
      </c>
      <c r="G30" s="93">
        <v>404.65000000000009</v>
      </c>
      <c r="H30" s="83">
        <v>4</v>
      </c>
      <c r="I30" s="17">
        <v>4.9000000000000004</v>
      </c>
      <c r="J30" s="17">
        <v>4.0999999999999996</v>
      </c>
      <c r="K30" s="17">
        <v>5</v>
      </c>
      <c r="L30" s="17">
        <v>4.9000000000000004</v>
      </c>
      <c r="M30" s="17">
        <v>5.5</v>
      </c>
      <c r="N30" s="17">
        <v>5.4</v>
      </c>
      <c r="O30" s="17">
        <v>6.4</v>
      </c>
      <c r="P30" s="17">
        <v>6.5</v>
      </c>
      <c r="Q30" s="17">
        <v>5.4</v>
      </c>
      <c r="R30" s="18">
        <f t="shared" si="0"/>
        <v>5.2099999999999991</v>
      </c>
      <c r="S30" s="20">
        <f t="shared" si="5"/>
        <v>1.8999999999999995</v>
      </c>
      <c r="W30" s="1"/>
    </row>
    <row r="31" spans="1:23" x14ac:dyDescent="0.25">
      <c r="A31" s="21"/>
      <c r="B31" s="22">
        <v>24</v>
      </c>
      <c r="C31" s="22">
        <v>9</v>
      </c>
      <c r="D31" s="22">
        <f t="shared" si="1"/>
        <v>0</v>
      </c>
      <c r="E31" s="93" t="s">
        <v>113</v>
      </c>
      <c r="F31" s="93" t="s">
        <v>99</v>
      </c>
      <c r="G31" s="93">
        <v>467.62500000000011</v>
      </c>
      <c r="H31" s="84">
        <v>4.5</v>
      </c>
      <c r="I31">
        <v>5.5</v>
      </c>
      <c r="J31">
        <v>5</v>
      </c>
      <c r="K31">
        <v>5.4</v>
      </c>
      <c r="L31">
        <v>5.4</v>
      </c>
      <c r="M31">
        <v>7.5</v>
      </c>
      <c r="N31">
        <v>5</v>
      </c>
      <c r="O31">
        <v>7.2</v>
      </c>
      <c r="P31">
        <v>7.1</v>
      </c>
      <c r="Q31">
        <v>6</v>
      </c>
      <c r="R31" s="18">
        <f t="shared" si="0"/>
        <v>5.86</v>
      </c>
      <c r="S31" s="20">
        <f t="shared" si="5"/>
        <v>0.65000000000000124</v>
      </c>
      <c r="W31" s="1"/>
    </row>
    <row r="32" spans="1:23" x14ac:dyDescent="0.25">
      <c r="A32" s="21" t="s">
        <v>65</v>
      </c>
      <c r="B32" s="22">
        <v>26</v>
      </c>
      <c r="C32" s="22">
        <v>11</v>
      </c>
      <c r="D32" s="22">
        <f t="shared" si="1"/>
        <v>0</v>
      </c>
      <c r="E32" s="93" t="s">
        <v>113</v>
      </c>
      <c r="F32" s="93" t="s">
        <v>111</v>
      </c>
      <c r="G32" s="93">
        <v>517.00000000000011</v>
      </c>
      <c r="H32" s="84">
        <v>4.9000000000000004</v>
      </c>
      <c r="I32">
        <v>6.6</v>
      </c>
      <c r="J32">
        <v>5.0999999999999996</v>
      </c>
      <c r="K32">
        <v>6</v>
      </c>
      <c r="L32">
        <v>6</v>
      </c>
      <c r="M32">
        <v>8.1999999999999993</v>
      </c>
      <c r="N32">
        <v>6.5</v>
      </c>
      <c r="O32">
        <v>5.5</v>
      </c>
      <c r="P32">
        <v>8</v>
      </c>
      <c r="Q32">
        <v>6.7</v>
      </c>
      <c r="R32" s="18">
        <f t="shared" si="0"/>
        <v>6.35</v>
      </c>
      <c r="S32" s="20">
        <f t="shared" si="5"/>
        <v>0.48999999999999932</v>
      </c>
      <c r="W32" s="1"/>
    </row>
    <row r="33" spans="1:23" x14ac:dyDescent="0.25">
      <c r="A33" s="21" t="s">
        <v>63</v>
      </c>
      <c r="B33" s="22">
        <v>28</v>
      </c>
      <c r="C33" s="22">
        <v>13</v>
      </c>
      <c r="D33" s="22">
        <f t="shared" si="1"/>
        <v>0</v>
      </c>
      <c r="E33" s="93" t="s">
        <v>113</v>
      </c>
      <c r="F33" s="93" t="s">
        <v>112</v>
      </c>
      <c r="G33" s="93">
        <v>567.22500000000014</v>
      </c>
      <c r="H33" s="84">
        <v>5.5</v>
      </c>
      <c r="I33">
        <v>6.7</v>
      </c>
      <c r="J33">
        <v>6</v>
      </c>
      <c r="K33">
        <v>6.4</v>
      </c>
      <c r="L33">
        <v>6.8</v>
      </c>
      <c r="M33">
        <v>8</v>
      </c>
      <c r="N33">
        <v>7.5</v>
      </c>
      <c r="O33">
        <v>6.9</v>
      </c>
      <c r="P33">
        <v>9</v>
      </c>
      <c r="Q33">
        <v>7.1</v>
      </c>
      <c r="R33" s="18">
        <f t="shared" si="0"/>
        <v>6.99</v>
      </c>
      <c r="S33" s="20">
        <f t="shared" si="5"/>
        <v>0.64000000000000057</v>
      </c>
      <c r="W33" s="1"/>
    </row>
    <row r="34" spans="1:23" x14ac:dyDescent="0.25">
      <c r="A34" s="21"/>
      <c r="B34" s="22">
        <v>30</v>
      </c>
      <c r="C34" s="22">
        <v>15</v>
      </c>
      <c r="D34" s="22">
        <f t="shared" si="1"/>
        <v>0</v>
      </c>
      <c r="E34" s="93" t="s">
        <v>113</v>
      </c>
      <c r="F34" s="93" t="s">
        <v>101</v>
      </c>
      <c r="G34" s="93">
        <v>614.0250000000002</v>
      </c>
      <c r="H34" s="84">
        <v>6.3</v>
      </c>
      <c r="I34">
        <v>7.5</v>
      </c>
      <c r="J34">
        <v>6.9</v>
      </c>
      <c r="K34">
        <v>7</v>
      </c>
      <c r="L34">
        <v>7.3</v>
      </c>
      <c r="M34">
        <v>8</v>
      </c>
      <c r="N34">
        <v>8.1999999999999993</v>
      </c>
      <c r="O34">
        <v>7.7</v>
      </c>
      <c r="P34">
        <v>10</v>
      </c>
      <c r="Q34">
        <v>7.6</v>
      </c>
      <c r="R34" s="18">
        <f t="shared" si="0"/>
        <v>7.65</v>
      </c>
      <c r="S34" s="20">
        <f t="shared" si="5"/>
        <v>0.66000000000000014</v>
      </c>
      <c r="W34" s="1"/>
    </row>
    <row r="35" spans="1:23" x14ac:dyDescent="0.25">
      <c r="A35" s="21"/>
      <c r="B35" s="22">
        <v>31</v>
      </c>
      <c r="C35" s="22">
        <v>16</v>
      </c>
      <c r="D35" s="11">
        <f t="shared" si="1"/>
        <v>0</v>
      </c>
      <c r="E35" s="93" t="s">
        <v>113</v>
      </c>
      <c r="F35" s="93" t="s">
        <v>107</v>
      </c>
      <c r="G35" s="93">
        <v>634.72500000000014</v>
      </c>
      <c r="H35" s="84">
        <v>6.5</v>
      </c>
      <c r="I35">
        <v>7.8</v>
      </c>
      <c r="J35">
        <v>7.6</v>
      </c>
      <c r="K35">
        <v>7.3</v>
      </c>
      <c r="L35">
        <v>7.7</v>
      </c>
      <c r="M35">
        <v>8.6</v>
      </c>
      <c r="N35">
        <v>8.9</v>
      </c>
      <c r="O35">
        <v>7.5</v>
      </c>
      <c r="P35">
        <v>10.4</v>
      </c>
      <c r="Q35">
        <v>8.9</v>
      </c>
      <c r="R35" s="18">
        <f t="shared" si="0"/>
        <v>8.120000000000001</v>
      </c>
      <c r="S35" s="20">
        <f t="shared" si="5"/>
        <v>0.47000000000000064</v>
      </c>
      <c r="T35" s="1">
        <v>33.545833333333299</v>
      </c>
      <c r="U35" s="1">
        <f>AVERAGE(R30:R35)</f>
        <v>6.6966666666666681</v>
      </c>
      <c r="V35" s="1">
        <f>T35-T29</f>
        <v>20.779166666666697</v>
      </c>
      <c r="W35" s="1" t="s">
        <v>82</v>
      </c>
    </row>
    <row r="36" spans="1:23" x14ac:dyDescent="0.25">
      <c r="A36" s="19">
        <v>43807</v>
      </c>
      <c r="B36" s="16">
        <v>45</v>
      </c>
      <c r="C36" s="12">
        <v>6</v>
      </c>
      <c r="D36" s="17">
        <f t="shared" si="1"/>
        <v>24</v>
      </c>
      <c r="E36" s="93" t="s">
        <v>114</v>
      </c>
      <c r="F36" s="93" t="s">
        <v>103</v>
      </c>
      <c r="G36" s="93">
        <v>837.875</v>
      </c>
      <c r="H36" s="83">
        <v>9.5</v>
      </c>
      <c r="I36" s="17">
        <v>11.1</v>
      </c>
      <c r="J36" s="17">
        <v>11.2</v>
      </c>
      <c r="K36" s="17">
        <v>10.199999999999999</v>
      </c>
      <c r="L36" s="17">
        <v>11</v>
      </c>
      <c r="M36" s="17">
        <v>12.5</v>
      </c>
      <c r="N36" s="17">
        <v>13.1</v>
      </c>
      <c r="O36" s="17">
        <v>11.2</v>
      </c>
      <c r="P36" s="17">
        <v>15</v>
      </c>
      <c r="Q36" s="17">
        <v>11.1</v>
      </c>
      <c r="R36" s="18">
        <f t="shared" si="0"/>
        <v>11.59</v>
      </c>
      <c r="S36" s="20">
        <f t="shared" si="5"/>
        <v>3.4699999999999989</v>
      </c>
      <c r="W36" s="1"/>
    </row>
    <row r="37" spans="1:23" x14ac:dyDescent="0.25">
      <c r="A37" s="21"/>
      <c r="B37" s="22">
        <v>48</v>
      </c>
      <c r="C37" s="22">
        <v>9</v>
      </c>
      <c r="D37" s="22">
        <f t="shared" si="1"/>
        <v>0</v>
      </c>
      <c r="E37" s="93" t="s">
        <v>114</v>
      </c>
      <c r="F37" s="93" t="s">
        <v>99</v>
      </c>
      <c r="G37" s="93">
        <v>886.47499999999991</v>
      </c>
      <c r="H37" s="84">
        <v>10.4</v>
      </c>
      <c r="I37">
        <v>11.9</v>
      </c>
      <c r="J37">
        <v>12.9</v>
      </c>
      <c r="K37">
        <v>11.7</v>
      </c>
      <c r="L37">
        <v>11.7</v>
      </c>
      <c r="M37">
        <v>13.8</v>
      </c>
      <c r="N37">
        <v>14.5</v>
      </c>
      <c r="O37">
        <v>12.1</v>
      </c>
      <c r="P37">
        <v>16.2</v>
      </c>
      <c r="Q37">
        <v>11.8</v>
      </c>
      <c r="R37" s="18">
        <f t="shared" si="0"/>
        <v>12.7</v>
      </c>
      <c r="S37" s="20">
        <f t="shared" si="5"/>
        <v>1.1099999999999994</v>
      </c>
      <c r="W37" s="1"/>
    </row>
    <row r="38" spans="1:23" x14ac:dyDescent="0.25">
      <c r="A38" s="21" t="s">
        <v>65</v>
      </c>
      <c r="B38" s="22">
        <v>50</v>
      </c>
      <c r="C38" s="22">
        <v>11</v>
      </c>
      <c r="D38" s="22">
        <f t="shared" si="1"/>
        <v>0</v>
      </c>
      <c r="E38" s="93" t="s">
        <v>114</v>
      </c>
      <c r="F38" s="93" t="s">
        <v>111</v>
      </c>
      <c r="G38" s="93">
        <v>928.37499999999989</v>
      </c>
      <c r="H38" s="84">
        <v>11.9</v>
      </c>
      <c r="I38">
        <v>12.5</v>
      </c>
      <c r="J38">
        <v>13.5</v>
      </c>
      <c r="K38">
        <v>11.7</v>
      </c>
      <c r="L38">
        <v>12.5</v>
      </c>
      <c r="M38">
        <v>14.9</v>
      </c>
      <c r="N38">
        <v>15.2</v>
      </c>
      <c r="O38">
        <v>13.8</v>
      </c>
      <c r="P38">
        <v>12.5</v>
      </c>
      <c r="Q38">
        <v>12.9</v>
      </c>
      <c r="R38" s="18">
        <f t="shared" si="0"/>
        <v>13.14</v>
      </c>
      <c r="S38" s="20">
        <f t="shared" si="5"/>
        <v>0.44000000000000128</v>
      </c>
      <c r="W38" s="1"/>
    </row>
    <row r="39" spans="1:23" x14ac:dyDescent="0.25">
      <c r="A39" s="21" t="s">
        <v>63</v>
      </c>
      <c r="B39" s="22">
        <v>52</v>
      </c>
      <c r="C39" s="22">
        <v>13</v>
      </c>
      <c r="D39" s="22">
        <f t="shared" si="1"/>
        <v>0</v>
      </c>
      <c r="E39" s="93" t="s">
        <v>114</v>
      </c>
      <c r="F39" s="93" t="s">
        <v>112</v>
      </c>
      <c r="G39" s="93">
        <v>973.8499999999998</v>
      </c>
      <c r="H39" s="84">
        <v>12</v>
      </c>
      <c r="I39">
        <v>13.6</v>
      </c>
      <c r="J39">
        <v>15</v>
      </c>
      <c r="K39">
        <v>13</v>
      </c>
      <c r="L39">
        <v>13.6</v>
      </c>
      <c r="M39">
        <v>16.5</v>
      </c>
      <c r="N39">
        <v>17.100000000000001</v>
      </c>
      <c r="O39">
        <v>15.3</v>
      </c>
      <c r="P39">
        <v>19.5</v>
      </c>
      <c r="Q39">
        <v>14</v>
      </c>
      <c r="R39" s="18">
        <f t="shared" si="0"/>
        <v>14.960000000000003</v>
      </c>
      <c r="S39" s="20">
        <f t="shared" si="5"/>
        <v>1.8200000000000021</v>
      </c>
      <c r="W39" s="1"/>
    </row>
    <row r="40" spans="1:23" x14ac:dyDescent="0.25">
      <c r="A40" s="21"/>
      <c r="B40" s="22">
        <v>54</v>
      </c>
      <c r="C40" s="22">
        <v>15</v>
      </c>
      <c r="D40" s="22">
        <f t="shared" si="1"/>
        <v>0</v>
      </c>
      <c r="E40" s="93" t="s">
        <v>114</v>
      </c>
      <c r="F40" s="93" t="s">
        <v>101</v>
      </c>
      <c r="G40" s="93">
        <v>1018.2999999999998</v>
      </c>
      <c r="H40" s="84">
        <v>12.6</v>
      </c>
      <c r="I40">
        <v>14.3</v>
      </c>
      <c r="J40">
        <v>16.100000000000001</v>
      </c>
      <c r="K40">
        <v>13.9</v>
      </c>
      <c r="L40">
        <v>14.5</v>
      </c>
      <c r="M40">
        <v>17.7</v>
      </c>
      <c r="N40">
        <v>18</v>
      </c>
      <c r="O40">
        <v>16.5</v>
      </c>
      <c r="P40">
        <v>21.2</v>
      </c>
      <c r="Q40">
        <v>14.9</v>
      </c>
      <c r="R40" s="18">
        <f t="shared" si="0"/>
        <v>15.970000000000002</v>
      </c>
      <c r="S40" s="20">
        <f t="shared" si="5"/>
        <v>1.0099999999999998</v>
      </c>
      <c r="W40" s="1"/>
    </row>
    <row r="41" spans="1:23" x14ac:dyDescent="0.25">
      <c r="A41" s="21"/>
      <c r="B41" s="22">
        <v>55</v>
      </c>
      <c r="C41" s="22">
        <v>16</v>
      </c>
      <c r="D41" s="22">
        <f t="shared" si="1"/>
        <v>0</v>
      </c>
      <c r="E41" s="93" t="s">
        <v>114</v>
      </c>
      <c r="F41" s="93" t="s">
        <v>107</v>
      </c>
      <c r="G41" s="93">
        <v>1040.1749999999997</v>
      </c>
      <c r="H41" s="84">
        <v>13</v>
      </c>
      <c r="I41">
        <v>14.5</v>
      </c>
      <c r="J41">
        <v>16.7</v>
      </c>
      <c r="K41">
        <v>14.5</v>
      </c>
      <c r="L41">
        <v>15</v>
      </c>
      <c r="M41">
        <v>18.2</v>
      </c>
      <c r="N41">
        <v>18.7</v>
      </c>
      <c r="O41">
        <v>17</v>
      </c>
      <c r="P41">
        <v>18.3</v>
      </c>
      <c r="Q41">
        <v>16.3</v>
      </c>
      <c r="R41" s="18">
        <f t="shared" si="0"/>
        <v>16.220000000000002</v>
      </c>
      <c r="S41" s="20">
        <f>R41-R40</f>
        <v>0.25</v>
      </c>
      <c r="W41" s="1" t="s">
        <v>84</v>
      </c>
    </row>
    <row r="42" spans="1:23" ht="15.75" thickBot="1" x14ac:dyDescent="0.3">
      <c r="A42" s="78" t="s">
        <v>69</v>
      </c>
      <c r="B42" s="25">
        <v>69</v>
      </c>
      <c r="C42" s="79">
        <v>6</v>
      </c>
      <c r="D42" s="25">
        <f t="shared" si="1"/>
        <v>24</v>
      </c>
      <c r="E42" s="94" t="s">
        <v>115</v>
      </c>
      <c r="F42" s="94" t="s">
        <v>103</v>
      </c>
      <c r="G42" s="95">
        <v>1235.7249999999999</v>
      </c>
      <c r="H42" s="86">
        <v>17.899999999999999</v>
      </c>
      <c r="I42" s="81">
        <v>20</v>
      </c>
      <c r="J42" s="81">
        <v>22</v>
      </c>
      <c r="K42" s="81">
        <v>20</v>
      </c>
      <c r="L42" s="81">
        <v>21.4</v>
      </c>
      <c r="M42" s="81">
        <v>28.9</v>
      </c>
      <c r="N42" s="81">
        <v>25.7</v>
      </c>
      <c r="O42" s="81">
        <v>23.5</v>
      </c>
      <c r="P42" s="81">
        <v>25.5</v>
      </c>
      <c r="Q42" s="81">
        <v>19.899999999999999</v>
      </c>
      <c r="R42" s="27">
        <f t="shared" si="0"/>
        <v>22.48</v>
      </c>
      <c r="S42" s="28">
        <f>R42-R41</f>
        <v>6.259999999999998</v>
      </c>
      <c r="T42" s="29">
        <v>54.8541666666666</v>
      </c>
      <c r="U42" s="29">
        <f>AVERAGE(R36:R42)</f>
        <v>15.294285714285715</v>
      </c>
      <c r="V42" s="1">
        <f>T42-T35</f>
        <v>21.308333333333302</v>
      </c>
      <c r="W42" s="1"/>
    </row>
    <row r="43" spans="1:23" x14ac:dyDescent="0.25">
      <c r="A43" s="30" t="s">
        <v>78</v>
      </c>
      <c r="B43" s="22">
        <v>0</v>
      </c>
      <c r="C43" s="16">
        <v>9</v>
      </c>
      <c r="D43" s="22"/>
      <c r="E43" s="93" t="s">
        <v>115</v>
      </c>
      <c r="F43" s="93" t="s">
        <v>99</v>
      </c>
      <c r="G43" s="93">
        <v>0</v>
      </c>
      <c r="H43" s="84">
        <v>1.9</v>
      </c>
      <c r="I43">
        <v>1.5</v>
      </c>
      <c r="J43">
        <v>2</v>
      </c>
      <c r="K43">
        <v>1.3</v>
      </c>
      <c r="L43">
        <v>1.6</v>
      </c>
      <c r="M43">
        <v>1.6</v>
      </c>
      <c r="N43">
        <v>2.1</v>
      </c>
      <c r="O43">
        <v>1.1000000000000001</v>
      </c>
      <c r="P43">
        <v>2.1</v>
      </c>
      <c r="Q43">
        <v>1.8</v>
      </c>
      <c r="R43" s="18">
        <f t="shared" si="0"/>
        <v>1.7</v>
      </c>
      <c r="S43" s="20">
        <f>R43-1</f>
        <v>0.7</v>
      </c>
      <c r="W43" s="1"/>
    </row>
    <row r="44" spans="1:23" x14ac:dyDescent="0.25">
      <c r="A44" s="21"/>
      <c r="B44" s="22">
        <v>2</v>
      </c>
      <c r="C44" s="22">
        <v>11</v>
      </c>
      <c r="D44" s="22">
        <f t="shared" si="1"/>
        <v>0</v>
      </c>
      <c r="E44" s="93" t="s">
        <v>115</v>
      </c>
      <c r="F44" s="93" t="s">
        <v>111</v>
      </c>
      <c r="G44" s="93">
        <v>40.875</v>
      </c>
      <c r="H44" s="84">
        <v>2</v>
      </c>
      <c r="I44">
        <v>2</v>
      </c>
      <c r="J44">
        <v>2.6</v>
      </c>
      <c r="K44">
        <v>2</v>
      </c>
      <c r="L44">
        <v>2.2000000000000002</v>
      </c>
      <c r="M44">
        <v>2.2000000000000002</v>
      </c>
      <c r="N44">
        <v>3</v>
      </c>
      <c r="O44">
        <v>1.4</v>
      </c>
      <c r="P44">
        <v>2.8</v>
      </c>
      <c r="Q44">
        <v>2.5</v>
      </c>
      <c r="R44" s="18">
        <f t="shared" si="0"/>
        <v>2.27</v>
      </c>
      <c r="S44" s="20">
        <f t="shared" ref="S44:S58" si="6">R44-R43</f>
        <v>0.57000000000000006</v>
      </c>
      <c r="W44" s="1"/>
    </row>
    <row r="45" spans="1:23" x14ac:dyDescent="0.25">
      <c r="A45" s="21"/>
      <c r="B45" s="22">
        <v>4</v>
      </c>
      <c r="C45" s="22">
        <v>13</v>
      </c>
      <c r="D45" s="22">
        <f t="shared" si="1"/>
        <v>0</v>
      </c>
      <c r="E45" s="93" t="s">
        <v>115</v>
      </c>
      <c r="F45" s="93" t="s">
        <v>112</v>
      </c>
      <c r="G45" s="93">
        <v>86.325000000000003</v>
      </c>
      <c r="H45" s="84">
        <v>2.4</v>
      </c>
      <c r="I45">
        <v>2</v>
      </c>
      <c r="J45">
        <v>2.7</v>
      </c>
      <c r="K45">
        <v>2</v>
      </c>
      <c r="L45">
        <v>2.5</v>
      </c>
      <c r="M45">
        <v>2.7</v>
      </c>
      <c r="N45">
        <v>3.2</v>
      </c>
      <c r="O45">
        <v>1.6</v>
      </c>
      <c r="P45">
        <v>3</v>
      </c>
      <c r="Q45">
        <v>2.6</v>
      </c>
      <c r="R45" s="18">
        <f t="shared" si="0"/>
        <v>2.4700000000000002</v>
      </c>
      <c r="S45" s="20">
        <f t="shared" si="6"/>
        <v>0.20000000000000018</v>
      </c>
      <c r="W45" s="1"/>
    </row>
    <row r="46" spans="1:23" x14ac:dyDescent="0.25">
      <c r="A46" s="21" t="s">
        <v>67</v>
      </c>
      <c r="B46" s="22">
        <v>6</v>
      </c>
      <c r="C46" s="22">
        <v>15</v>
      </c>
      <c r="D46" s="22">
        <f t="shared" si="1"/>
        <v>0</v>
      </c>
      <c r="E46" s="93" t="s">
        <v>115</v>
      </c>
      <c r="F46" s="93" t="s">
        <v>101</v>
      </c>
      <c r="G46" s="93">
        <v>129.67499999999998</v>
      </c>
      <c r="H46" s="84">
        <v>3</v>
      </c>
      <c r="I46">
        <v>2.6</v>
      </c>
      <c r="J46">
        <v>3.1</v>
      </c>
      <c r="K46">
        <v>2.2000000000000002</v>
      </c>
      <c r="L46">
        <v>3.5</v>
      </c>
      <c r="M46">
        <v>2.8</v>
      </c>
      <c r="N46">
        <v>3.5</v>
      </c>
      <c r="O46">
        <v>1.9</v>
      </c>
      <c r="P46">
        <v>3.5</v>
      </c>
      <c r="Q46">
        <v>3.1</v>
      </c>
      <c r="R46" s="18">
        <f t="shared" si="0"/>
        <v>2.92</v>
      </c>
      <c r="S46" s="20">
        <f t="shared" si="6"/>
        <v>0.44999999999999973</v>
      </c>
      <c r="W46" s="1"/>
    </row>
    <row r="47" spans="1:23" ht="15.75" thickBot="1" x14ac:dyDescent="0.3">
      <c r="A47" s="31"/>
      <c r="B47" s="22">
        <v>7</v>
      </c>
      <c r="C47" s="22">
        <v>16</v>
      </c>
      <c r="D47" s="22">
        <f t="shared" si="1"/>
        <v>0</v>
      </c>
      <c r="E47" s="93" t="s">
        <v>115</v>
      </c>
      <c r="F47" s="93" t="s">
        <v>107</v>
      </c>
      <c r="G47" s="93">
        <v>149.92499999999998</v>
      </c>
      <c r="H47" s="84">
        <v>3</v>
      </c>
      <c r="I47" s="11">
        <v>2.7</v>
      </c>
      <c r="J47">
        <v>3.4</v>
      </c>
      <c r="K47">
        <v>2.4</v>
      </c>
      <c r="L47">
        <v>3.6</v>
      </c>
      <c r="M47">
        <v>2.9</v>
      </c>
      <c r="N47">
        <v>3.6</v>
      </c>
      <c r="O47">
        <v>2</v>
      </c>
      <c r="P47">
        <v>3.6</v>
      </c>
      <c r="Q47">
        <v>3.3</v>
      </c>
      <c r="R47" s="18">
        <f t="shared" si="0"/>
        <v>3.0500000000000003</v>
      </c>
      <c r="S47" s="20">
        <f t="shared" si="6"/>
        <v>0.13000000000000034</v>
      </c>
      <c r="T47" s="1">
        <v>13.597916666666601</v>
      </c>
      <c r="U47" s="1">
        <f>AVERAGE(R43:R47)</f>
        <v>2.4820000000000002</v>
      </c>
      <c r="V47" s="1">
        <f>T47</f>
        <v>13.597916666666601</v>
      </c>
      <c r="W47" s="1">
        <v>20.7</v>
      </c>
    </row>
    <row r="48" spans="1:23" x14ac:dyDescent="0.25">
      <c r="A48" s="19">
        <v>43809</v>
      </c>
      <c r="B48" s="16">
        <v>21</v>
      </c>
      <c r="C48" s="16">
        <v>6</v>
      </c>
      <c r="D48" s="16">
        <f t="shared" si="1"/>
        <v>24</v>
      </c>
      <c r="E48" s="93" t="s">
        <v>120</v>
      </c>
      <c r="F48" s="93" t="s">
        <v>103</v>
      </c>
      <c r="G48" s="93">
        <v>338.69999999999993</v>
      </c>
      <c r="H48" s="83">
        <v>5.9</v>
      </c>
      <c r="I48" s="17">
        <v>5</v>
      </c>
      <c r="J48" s="17">
        <v>5.8</v>
      </c>
      <c r="K48" s="17">
        <v>3.1</v>
      </c>
      <c r="L48" s="17">
        <v>6</v>
      </c>
      <c r="M48" s="17">
        <v>5.0999999999999996</v>
      </c>
      <c r="N48" s="17">
        <v>6.1</v>
      </c>
      <c r="O48" s="17">
        <v>3.5</v>
      </c>
      <c r="P48" s="17">
        <v>6</v>
      </c>
      <c r="Q48" s="17">
        <v>5.5</v>
      </c>
      <c r="R48" s="18">
        <f t="shared" si="0"/>
        <v>5.2</v>
      </c>
      <c r="S48" s="20">
        <f t="shared" si="6"/>
        <v>2.15</v>
      </c>
      <c r="W48" s="1"/>
    </row>
    <row r="49" spans="1:23" x14ac:dyDescent="0.25">
      <c r="A49" s="21"/>
      <c r="B49" s="22">
        <v>24</v>
      </c>
      <c r="C49" s="22">
        <v>9</v>
      </c>
      <c r="D49" s="22">
        <f t="shared" si="1"/>
        <v>0</v>
      </c>
      <c r="E49" s="93" t="s">
        <v>120</v>
      </c>
      <c r="F49" s="93" t="s">
        <v>99</v>
      </c>
      <c r="G49" s="93">
        <v>388.69999999999993</v>
      </c>
      <c r="H49" s="84">
        <v>6</v>
      </c>
      <c r="I49">
        <v>5.5</v>
      </c>
      <c r="J49">
        <v>6.9</v>
      </c>
      <c r="K49">
        <v>3.5</v>
      </c>
      <c r="L49">
        <v>6.5</v>
      </c>
      <c r="M49">
        <v>5.6</v>
      </c>
      <c r="N49">
        <v>6.7</v>
      </c>
      <c r="O49">
        <v>3.6</v>
      </c>
      <c r="P49">
        <v>6.5</v>
      </c>
      <c r="Q49">
        <v>6</v>
      </c>
      <c r="R49" s="18">
        <f t="shared" si="0"/>
        <v>5.6800000000000006</v>
      </c>
      <c r="S49" s="20">
        <f t="shared" si="6"/>
        <v>0.48000000000000043</v>
      </c>
      <c r="W49" s="1"/>
    </row>
    <row r="50" spans="1:23" x14ac:dyDescent="0.25">
      <c r="A50" s="21" t="s">
        <v>65</v>
      </c>
      <c r="B50" s="22">
        <v>26</v>
      </c>
      <c r="C50" s="22">
        <v>11</v>
      </c>
      <c r="D50" s="22">
        <f t="shared" si="1"/>
        <v>0</v>
      </c>
      <c r="E50" s="93" t="s">
        <v>120</v>
      </c>
      <c r="F50" s="93" t="s">
        <v>111</v>
      </c>
      <c r="G50" s="93">
        <v>431.09999999999991</v>
      </c>
      <c r="H50" s="84">
        <v>7.6</v>
      </c>
      <c r="I50">
        <v>4.5</v>
      </c>
      <c r="J50">
        <v>7</v>
      </c>
      <c r="K50">
        <v>4</v>
      </c>
      <c r="L50">
        <v>6.7</v>
      </c>
      <c r="M50">
        <v>6.4</v>
      </c>
      <c r="N50">
        <v>7.2</v>
      </c>
      <c r="O50">
        <v>4.8</v>
      </c>
      <c r="P50">
        <v>7.5</v>
      </c>
      <c r="Q50">
        <v>7.7</v>
      </c>
      <c r="R50" s="18">
        <f t="shared" si="0"/>
        <v>6.3400000000000007</v>
      </c>
      <c r="S50" s="20">
        <f t="shared" si="6"/>
        <v>0.66000000000000014</v>
      </c>
      <c r="W50" s="1"/>
    </row>
    <row r="51" spans="1:23" x14ac:dyDescent="0.25">
      <c r="A51" s="21" t="s">
        <v>63</v>
      </c>
      <c r="B51" s="22">
        <v>28</v>
      </c>
      <c r="C51" s="22">
        <v>13</v>
      </c>
      <c r="D51" s="22">
        <f t="shared" si="1"/>
        <v>0</v>
      </c>
      <c r="E51" s="93" t="s">
        <v>120</v>
      </c>
      <c r="F51" s="93" t="s">
        <v>112</v>
      </c>
      <c r="G51" s="93">
        <v>478.49999999999994</v>
      </c>
      <c r="H51" s="84">
        <v>8</v>
      </c>
      <c r="I51">
        <v>6.5</v>
      </c>
      <c r="J51">
        <v>7</v>
      </c>
      <c r="K51">
        <v>4.5</v>
      </c>
      <c r="L51">
        <v>8</v>
      </c>
      <c r="M51">
        <v>6.9</v>
      </c>
      <c r="N51">
        <v>8</v>
      </c>
      <c r="O51">
        <v>4.9000000000000004</v>
      </c>
      <c r="P51">
        <v>7.9</v>
      </c>
      <c r="Q51">
        <v>8.8000000000000007</v>
      </c>
      <c r="R51" s="18">
        <f t="shared" si="0"/>
        <v>7.05</v>
      </c>
      <c r="S51" s="20">
        <f t="shared" si="6"/>
        <v>0.70999999999999908</v>
      </c>
      <c r="W51" s="1"/>
    </row>
    <row r="52" spans="1:23" x14ac:dyDescent="0.25">
      <c r="A52" s="21"/>
      <c r="B52" s="22">
        <v>30</v>
      </c>
      <c r="C52" s="22">
        <v>15</v>
      </c>
      <c r="D52" s="22">
        <f t="shared" si="1"/>
        <v>0</v>
      </c>
      <c r="E52" s="93" t="s">
        <v>120</v>
      </c>
      <c r="F52" s="93" t="s">
        <v>101</v>
      </c>
      <c r="G52" s="93">
        <v>526.27499999999998</v>
      </c>
      <c r="H52" s="84">
        <v>8.5</v>
      </c>
      <c r="I52">
        <v>7.3</v>
      </c>
      <c r="J52">
        <v>7.5</v>
      </c>
      <c r="K52">
        <v>4.5999999999999996</v>
      </c>
      <c r="L52">
        <v>8.6999999999999993</v>
      </c>
      <c r="M52">
        <v>7.8</v>
      </c>
      <c r="N52">
        <v>8.5</v>
      </c>
      <c r="O52">
        <v>5.9</v>
      </c>
      <c r="P52">
        <v>8.6</v>
      </c>
      <c r="Q52">
        <v>8</v>
      </c>
      <c r="R52" s="18">
        <f t="shared" si="0"/>
        <v>7.5399999999999991</v>
      </c>
      <c r="S52" s="20">
        <f t="shared" si="6"/>
        <v>0.48999999999999932</v>
      </c>
      <c r="W52" s="1"/>
    </row>
    <row r="53" spans="1:23" x14ac:dyDescent="0.25">
      <c r="A53" s="21"/>
      <c r="B53" s="22">
        <v>31</v>
      </c>
      <c r="C53" s="22">
        <v>16</v>
      </c>
      <c r="D53" s="22">
        <f t="shared" si="1"/>
        <v>0</v>
      </c>
      <c r="E53" s="93" t="s">
        <v>120</v>
      </c>
      <c r="F53" s="93" t="s">
        <v>107</v>
      </c>
      <c r="G53" s="93">
        <v>548.12499999999989</v>
      </c>
      <c r="H53" s="84">
        <v>9.4</v>
      </c>
      <c r="I53">
        <v>7.6</v>
      </c>
      <c r="J53">
        <v>8</v>
      </c>
      <c r="K53">
        <v>4.8</v>
      </c>
      <c r="L53">
        <v>9</v>
      </c>
      <c r="M53">
        <v>8</v>
      </c>
      <c r="N53">
        <v>9.1</v>
      </c>
      <c r="O53">
        <v>5.0999999999999996</v>
      </c>
      <c r="P53">
        <v>9.1</v>
      </c>
      <c r="Q53">
        <v>8</v>
      </c>
      <c r="R53" s="18">
        <f t="shared" si="0"/>
        <v>7.81</v>
      </c>
      <c r="S53" s="20">
        <f t="shared" si="6"/>
        <v>0.27000000000000046</v>
      </c>
      <c r="T53" s="1">
        <v>34.068750000000001</v>
      </c>
      <c r="U53" s="1">
        <f>AVERAGE(R48:R53)</f>
        <v>6.6033333333333344</v>
      </c>
      <c r="V53" s="1">
        <f>T53-T47</f>
        <v>20.470833333333402</v>
      </c>
      <c r="W53" s="1" t="s">
        <v>82</v>
      </c>
    </row>
    <row r="54" spans="1:23" x14ac:dyDescent="0.25">
      <c r="A54" s="19">
        <v>43810</v>
      </c>
      <c r="B54" s="16">
        <v>45</v>
      </c>
      <c r="C54" s="12">
        <v>6</v>
      </c>
      <c r="D54" s="12">
        <f t="shared" si="1"/>
        <v>24</v>
      </c>
      <c r="E54" s="93" t="s">
        <v>121</v>
      </c>
      <c r="F54" s="93" t="s">
        <v>103</v>
      </c>
      <c r="G54" s="93">
        <v>734.97499999999957</v>
      </c>
      <c r="H54" s="83">
        <v>13.9</v>
      </c>
      <c r="I54" s="17">
        <v>12</v>
      </c>
      <c r="J54" s="17">
        <v>11.8</v>
      </c>
      <c r="K54" s="17">
        <v>6.9</v>
      </c>
      <c r="L54" s="17">
        <v>12.5</v>
      </c>
      <c r="M54" s="17">
        <v>11.5</v>
      </c>
      <c r="N54" s="17">
        <v>12.9</v>
      </c>
      <c r="O54" s="17">
        <v>8</v>
      </c>
      <c r="P54" s="17">
        <v>13</v>
      </c>
      <c r="Q54" s="17">
        <v>10</v>
      </c>
      <c r="R54" s="18">
        <f t="shared" si="0"/>
        <v>11.25</v>
      </c>
      <c r="S54" s="20">
        <f t="shared" si="6"/>
        <v>3.4400000000000004</v>
      </c>
      <c r="W54" s="1"/>
    </row>
    <row r="55" spans="1:23" x14ac:dyDescent="0.25">
      <c r="A55" s="21"/>
      <c r="B55" s="22">
        <v>47</v>
      </c>
      <c r="C55" s="22">
        <v>8</v>
      </c>
      <c r="D55" s="22">
        <f t="shared" si="1"/>
        <v>0</v>
      </c>
      <c r="E55" s="93" t="s">
        <v>121</v>
      </c>
      <c r="F55" s="93" t="s">
        <v>104</v>
      </c>
      <c r="G55" s="93">
        <v>762.49999999999966</v>
      </c>
      <c r="H55" s="84">
        <v>14.9</v>
      </c>
      <c r="I55">
        <v>12.5</v>
      </c>
      <c r="J55">
        <v>12.5</v>
      </c>
      <c r="K55">
        <v>7.2</v>
      </c>
      <c r="L55">
        <v>13</v>
      </c>
      <c r="M55">
        <v>12.2</v>
      </c>
      <c r="N55">
        <v>13.5</v>
      </c>
      <c r="O55">
        <v>8.5</v>
      </c>
      <c r="P55">
        <v>14.5</v>
      </c>
      <c r="Q55">
        <v>11.1</v>
      </c>
      <c r="R55" s="18">
        <f t="shared" si="0"/>
        <v>11.989999999999998</v>
      </c>
      <c r="S55" s="20">
        <f t="shared" si="6"/>
        <v>0.73999999999999844</v>
      </c>
      <c r="W55" s="1"/>
    </row>
    <row r="56" spans="1:23" x14ac:dyDescent="0.25">
      <c r="A56" s="21" t="s">
        <v>68</v>
      </c>
      <c r="B56" s="22">
        <v>49</v>
      </c>
      <c r="C56" s="22">
        <v>10</v>
      </c>
      <c r="D56" s="22">
        <f t="shared" si="1"/>
        <v>0</v>
      </c>
      <c r="E56" s="93" t="s">
        <v>121</v>
      </c>
      <c r="F56" s="93" t="s">
        <v>105</v>
      </c>
      <c r="G56" s="93">
        <v>799.02499999999975</v>
      </c>
      <c r="H56" s="84">
        <v>15.7</v>
      </c>
      <c r="I56">
        <v>13.1</v>
      </c>
      <c r="J56">
        <v>13.2</v>
      </c>
      <c r="K56">
        <v>7.7</v>
      </c>
      <c r="L56">
        <v>14</v>
      </c>
      <c r="M56">
        <v>13</v>
      </c>
      <c r="N56">
        <v>14.3</v>
      </c>
      <c r="O56">
        <v>9.1</v>
      </c>
      <c r="P56">
        <v>15.4</v>
      </c>
      <c r="Q56">
        <v>12</v>
      </c>
      <c r="R56" s="18">
        <f t="shared" si="0"/>
        <v>12.75</v>
      </c>
      <c r="S56" s="20">
        <f t="shared" si="6"/>
        <v>0.76000000000000156</v>
      </c>
      <c r="W56" s="1"/>
    </row>
    <row r="57" spans="1:23" x14ac:dyDescent="0.25">
      <c r="A57" s="21" t="s">
        <v>63</v>
      </c>
      <c r="B57" s="22">
        <v>51</v>
      </c>
      <c r="C57" s="22">
        <v>12</v>
      </c>
      <c r="D57" s="22">
        <f t="shared" si="1"/>
        <v>0</v>
      </c>
      <c r="E57" s="93" t="s">
        <v>121</v>
      </c>
      <c r="F57" s="93" t="s">
        <v>100</v>
      </c>
      <c r="G57" s="93">
        <v>841.17499999999984</v>
      </c>
      <c r="H57" s="84">
        <v>16.7</v>
      </c>
      <c r="I57">
        <v>14</v>
      </c>
      <c r="J57">
        <v>13.5</v>
      </c>
      <c r="K57">
        <v>8</v>
      </c>
      <c r="L57">
        <v>15.4</v>
      </c>
      <c r="M57">
        <v>13.9</v>
      </c>
      <c r="N57">
        <v>15</v>
      </c>
      <c r="O57">
        <v>9.9</v>
      </c>
      <c r="P57">
        <v>16.5</v>
      </c>
      <c r="Q57">
        <v>12.8</v>
      </c>
      <c r="R57" s="18">
        <f t="shared" si="0"/>
        <v>13.570000000000002</v>
      </c>
      <c r="S57" s="20">
        <f t="shared" si="6"/>
        <v>0.82000000000000206</v>
      </c>
      <c r="W57" s="1"/>
    </row>
    <row r="58" spans="1:23" x14ac:dyDescent="0.25">
      <c r="A58" s="21"/>
      <c r="B58" s="22">
        <v>53</v>
      </c>
      <c r="C58" s="22">
        <v>14</v>
      </c>
      <c r="D58" s="22">
        <f t="shared" si="1"/>
        <v>0</v>
      </c>
      <c r="E58" s="93" t="s">
        <v>121</v>
      </c>
      <c r="F58" s="93" t="s">
        <v>106</v>
      </c>
      <c r="G58" s="93">
        <v>884.02499999999986</v>
      </c>
      <c r="H58" s="84">
        <v>18</v>
      </c>
      <c r="I58">
        <v>15.2</v>
      </c>
      <c r="J58">
        <v>14.4</v>
      </c>
      <c r="K58">
        <v>8.5</v>
      </c>
      <c r="L58">
        <v>16.100000000000001</v>
      </c>
      <c r="M58">
        <v>15</v>
      </c>
      <c r="N58">
        <v>15.9</v>
      </c>
      <c r="O58">
        <v>10.5</v>
      </c>
      <c r="P58">
        <v>17.8</v>
      </c>
      <c r="Q58">
        <v>13.4</v>
      </c>
      <c r="R58" s="18">
        <f t="shared" si="0"/>
        <v>14.48</v>
      </c>
      <c r="S58" s="20">
        <f t="shared" si="6"/>
        <v>0.90999999999999837</v>
      </c>
      <c r="W58" s="1"/>
    </row>
    <row r="59" spans="1:23" x14ac:dyDescent="0.25">
      <c r="A59" s="21"/>
      <c r="B59" s="22">
        <v>55</v>
      </c>
      <c r="C59" s="22">
        <v>16</v>
      </c>
      <c r="D59" s="22">
        <f t="shared" si="1"/>
        <v>0</v>
      </c>
      <c r="E59" s="93" t="s">
        <v>121</v>
      </c>
      <c r="F59" s="93" t="s">
        <v>107</v>
      </c>
      <c r="G59" s="93">
        <v>926.5</v>
      </c>
      <c r="H59" s="84">
        <v>19</v>
      </c>
      <c r="I59">
        <v>16</v>
      </c>
      <c r="J59">
        <v>15.4</v>
      </c>
      <c r="K59">
        <v>9.1999999999999993</v>
      </c>
      <c r="L59">
        <v>16.2</v>
      </c>
      <c r="M59">
        <v>16</v>
      </c>
      <c r="N59">
        <v>16.8</v>
      </c>
      <c r="O59">
        <v>11.4</v>
      </c>
      <c r="P59">
        <v>18.7</v>
      </c>
      <c r="Q59">
        <v>14.2</v>
      </c>
      <c r="R59" s="18">
        <f t="shared" si="0"/>
        <v>15.289999999999997</v>
      </c>
      <c r="S59" s="20">
        <f>R59-R58</f>
        <v>0.80999999999999694</v>
      </c>
      <c r="W59" s="1"/>
    </row>
    <row r="60" spans="1:23" ht="15.75" thickBot="1" x14ac:dyDescent="0.3">
      <c r="A60" s="78" t="s">
        <v>69</v>
      </c>
      <c r="B60" s="25">
        <v>69</v>
      </c>
      <c r="C60" s="79">
        <v>6</v>
      </c>
      <c r="D60" s="25">
        <f t="shared" si="1"/>
        <v>24</v>
      </c>
      <c r="E60" s="94" t="s">
        <v>122</v>
      </c>
      <c r="F60" s="94" t="s">
        <v>103</v>
      </c>
      <c r="G60" s="95">
        <v>1103.675</v>
      </c>
      <c r="H60" s="86">
        <v>26</v>
      </c>
      <c r="I60" s="81">
        <v>22</v>
      </c>
      <c r="J60" s="81">
        <v>20</v>
      </c>
      <c r="K60" s="81">
        <v>12.5</v>
      </c>
      <c r="L60" s="81">
        <v>26.6</v>
      </c>
      <c r="M60" s="81">
        <v>20.6</v>
      </c>
      <c r="N60" s="81">
        <v>24</v>
      </c>
      <c r="O60" s="81">
        <v>16</v>
      </c>
      <c r="P60" s="81">
        <v>26.5</v>
      </c>
      <c r="Q60" s="81">
        <v>13.4</v>
      </c>
      <c r="R60" s="27">
        <f t="shared" si="0"/>
        <v>20.759999999999998</v>
      </c>
      <c r="S60" s="28">
        <f>R60-R59</f>
        <v>5.4700000000000006</v>
      </c>
      <c r="T60" s="29">
        <v>54.7291666666666</v>
      </c>
      <c r="U60" s="29">
        <f>AVERAGE(R54:R60)</f>
        <v>14.298571428571424</v>
      </c>
      <c r="V60" s="1">
        <f>T60-T53</f>
        <v>20.660416666666599</v>
      </c>
      <c r="W60" s="1" t="s">
        <v>82</v>
      </c>
    </row>
    <row r="61" spans="1:23" x14ac:dyDescent="0.25">
      <c r="A61" s="30" t="s">
        <v>79</v>
      </c>
      <c r="B61" s="22">
        <v>0</v>
      </c>
      <c r="C61" s="22">
        <v>7</v>
      </c>
      <c r="D61" s="22"/>
      <c r="E61" s="93" t="s">
        <v>122</v>
      </c>
      <c r="F61" s="93" t="s">
        <v>123</v>
      </c>
      <c r="G61" s="93">
        <v>0</v>
      </c>
      <c r="H61" s="84">
        <v>1.1000000000000001</v>
      </c>
      <c r="I61">
        <v>1.2</v>
      </c>
      <c r="J61">
        <v>1.3</v>
      </c>
      <c r="K61" s="47">
        <v>0</v>
      </c>
      <c r="L61">
        <v>1</v>
      </c>
      <c r="M61">
        <v>1.2</v>
      </c>
      <c r="N61">
        <v>1.2</v>
      </c>
      <c r="O61" s="47">
        <v>0</v>
      </c>
      <c r="P61">
        <v>1.1000000000000001</v>
      </c>
      <c r="Q61" s="47">
        <v>0</v>
      </c>
      <c r="R61" s="18">
        <f t="shared" si="0"/>
        <v>0.80999999999999994</v>
      </c>
      <c r="S61" s="20">
        <f>R61</f>
        <v>0.80999999999999994</v>
      </c>
      <c r="W61" s="1"/>
    </row>
    <row r="62" spans="1:23" x14ac:dyDescent="0.25">
      <c r="A62" s="21"/>
      <c r="B62" s="22">
        <v>5</v>
      </c>
      <c r="C62" s="22">
        <v>12</v>
      </c>
      <c r="D62" s="22">
        <f t="shared" si="1"/>
        <v>0</v>
      </c>
      <c r="E62" s="93" t="s">
        <v>122</v>
      </c>
      <c r="F62" s="93" t="s">
        <v>100</v>
      </c>
      <c r="G62" s="93">
        <v>94.15000000000002</v>
      </c>
      <c r="H62" s="84">
        <v>2.9</v>
      </c>
      <c r="I62">
        <v>3.1</v>
      </c>
      <c r="J62">
        <v>3</v>
      </c>
      <c r="K62">
        <v>3.9</v>
      </c>
      <c r="L62">
        <v>3</v>
      </c>
      <c r="M62">
        <v>2.9</v>
      </c>
      <c r="N62">
        <v>2.8</v>
      </c>
      <c r="O62">
        <v>3.9</v>
      </c>
      <c r="P62">
        <v>2.2000000000000002</v>
      </c>
      <c r="Q62">
        <v>3</v>
      </c>
      <c r="R62" s="18">
        <f t="shared" si="0"/>
        <v>3.07</v>
      </c>
      <c r="S62" s="20">
        <f t="shared" ref="S62:S75" si="7">R62-R61</f>
        <v>2.2599999999999998</v>
      </c>
      <c r="W62" s="1"/>
    </row>
    <row r="63" spans="1:23" x14ac:dyDescent="0.25">
      <c r="A63" s="21" t="s">
        <v>70</v>
      </c>
      <c r="B63" s="22">
        <v>7</v>
      </c>
      <c r="C63" s="22">
        <v>14</v>
      </c>
      <c r="D63" s="22">
        <f t="shared" si="1"/>
        <v>0</v>
      </c>
      <c r="E63" s="93" t="s">
        <v>122</v>
      </c>
      <c r="F63" s="93" t="s">
        <v>106</v>
      </c>
      <c r="G63" s="93">
        <v>140.97499999999999</v>
      </c>
      <c r="H63" s="100">
        <v>0</v>
      </c>
      <c r="I63">
        <v>3.2</v>
      </c>
      <c r="J63">
        <v>3.6</v>
      </c>
      <c r="K63">
        <v>3.5</v>
      </c>
      <c r="L63">
        <v>4</v>
      </c>
      <c r="M63">
        <v>3.4</v>
      </c>
      <c r="N63">
        <v>3.1</v>
      </c>
      <c r="O63">
        <v>4.5</v>
      </c>
      <c r="P63">
        <v>2.7</v>
      </c>
      <c r="Q63">
        <v>3.1</v>
      </c>
      <c r="R63" s="18">
        <f t="shared" si="0"/>
        <v>3.1100000000000003</v>
      </c>
      <c r="S63" s="20">
        <f t="shared" si="7"/>
        <v>4.000000000000048E-2</v>
      </c>
      <c r="W63" s="1"/>
    </row>
    <row r="64" spans="1:23" x14ac:dyDescent="0.25">
      <c r="A64" s="21"/>
      <c r="B64" s="22">
        <v>9</v>
      </c>
      <c r="C64" s="22">
        <v>16</v>
      </c>
      <c r="D64" s="22">
        <f t="shared" si="1"/>
        <v>0</v>
      </c>
      <c r="E64" s="93" t="s">
        <v>122</v>
      </c>
      <c r="F64" s="93" t="s">
        <v>107</v>
      </c>
      <c r="G64" s="93">
        <v>182.5</v>
      </c>
      <c r="H64" s="84">
        <v>3.5</v>
      </c>
      <c r="I64">
        <v>4</v>
      </c>
      <c r="J64">
        <v>3.5</v>
      </c>
      <c r="K64">
        <v>4.2</v>
      </c>
      <c r="L64">
        <v>3.4</v>
      </c>
      <c r="M64">
        <v>4</v>
      </c>
      <c r="N64">
        <v>3.5</v>
      </c>
      <c r="O64">
        <v>4.9000000000000004</v>
      </c>
      <c r="P64">
        <v>2.9</v>
      </c>
      <c r="Q64">
        <v>3.5</v>
      </c>
      <c r="R64" s="18">
        <f t="shared" si="0"/>
        <v>3.7399999999999998</v>
      </c>
      <c r="S64" s="20">
        <f t="shared" si="7"/>
        <v>0.62999999999999945</v>
      </c>
      <c r="T64" s="1">
        <v>13.3023255813953</v>
      </c>
      <c r="U64" s="1">
        <f>AVERAGE(R61:R64)</f>
        <v>2.6825000000000001</v>
      </c>
      <c r="V64" s="1">
        <f>T64</f>
        <v>13.3023255813953</v>
      </c>
      <c r="W64" s="1">
        <v>20.399999999999999</v>
      </c>
    </row>
    <row r="65" spans="1:23" x14ac:dyDescent="0.25">
      <c r="A65" s="19">
        <v>43812</v>
      </c>
      <c r="B65" s="16">
        <v>23</v>
      </c>
      <c r="C65" s="16">
        <v>6</v>
      </c>
      <c r="D65" s="12">
        <f t="shared" si="1"/>
        <v>24</v>
      </c>
      <c r="E65" s="93" t="s">
        <v>124</v>
      </c>
      <c r="F65" s="93" t="s">
        <v>103</v>
      </c>
      <c r="G65" s="93">
        <v>361.15</v>
      </c>
      <c r="H65" s="83">
        <v>5.2</v>
      </c>
      <c r="I65" s="17">
        <v>5.6</v>
      </c>
      <c r="J65" s="17">
        <v>6</v>
      </c>
      <c r="K65" s="17">
        <v>6</v>
      </c>
      <c r="L65" s="17">
        <v>4.5</v>
      </c>
      <c r="M65" s="17">
        <v>5</v>
      </c>
      <c r="N65" s="17">
        <v>6</v>
      </c>
      <c r="O65" s="17">
        <v>7.9</v>
      </c>
      <c r="P65" s="17">
        <v>4.5</v>
      </c>
      <c r="Q65" s="17">
        <v>5</v>
      </c>
      <c r="R65" s="18">
        <f t="shared" si="0"/>
        <v>5.5699999999999994</v>
      </c>
      <c r="S65" s="20">
        <f t="shared" si="7"/>
        <v>1.8299999999999996</v>
      </c>
      <c r="W65" s="1"/>
    </row>
    <row r="66" spans="1:23" x14ac:dyDescent="0.25">
      <c r="A66" s="21"/>
      <c r="B66" s="22">
        <v>25</v>
      </c>
      <c r="C66" s="22">
        <v>8</v>
      </c>
      <c r="D66" s="22">
        <f t="shared" si="1"/>
        <v>0</v>
      </c>
      <c r="E66" s="93" t="s">
        <v>124</v>
      </c>
      <c r="F66" s="93" t="s">
        <v>104</v>
      </c>
      <c r="G66" s="93">
        <v>385.45</v>
      </c>
      <c r="H66" s="84">
        <v>5.6</v>
      </c>
      <c r="I66">
        <v>5.9</v>
      </c>
      <c r="J66">
        <v>6.4</v>
      </c>
      <c r="K66">
        <v>6</v>
      </c>
      <c r="L66">
        <v>4.7</v>
      </c>
      <c r="M66">
        <v>5.0999999999999996</v>
      </c>
      <c r="N66">
        <v>6.9</v>
      </c>
      <c r="O66">
        <v>8.3000000000000007</v>
      </c>
      <c r="P66">
        <v>4.7</v>
      </c>
      <c r="Q66">
        <v>5.4</v>
      </c>
      <c r="R66" s="18">
        <f t="shared" si="0"/>
        <v>5.8999999999999995</v>
      </c>
      <c r="S66" s="20">
        <f t="shared" si="7"/>
        <v>0.33000000000000007</v>
      </c>
      <c r="W66" s="1"/>
    </row>
    <row r="67" spans="1:23" x14ac:dyDescent="0.25">
      <c r="A67" s="21" t="s">
        <v>65</v>
      </c>
      <c r="B67" s="22">
        <v>27</v>
      </c>
      <c r="C67" s="22">
        <v>10</v>
      </c>
      <c r="D67" s="22">
        <f t="shared" si="1"/>
        <v>0</v>
      </c>
      <c r="E67" s="93" t="s">
        <v>124</v>
      </c>
      <c r="F67" s="93" t="s">
        <v>105</v>
      </c>
      <c r="G67" s="93">
        <v>418.92499999999995</v>
      </c>
      <c r="H67" s="84">
        <v>6</v>
      </c>
      <c r="I67">
        <v>6.2</v>
      </c>
      <c r="J67">
        <v>6.2</v>
      </c>
      <c r="K67">
        <v>6.5</v>
      </c>
      <c r="L67">
        <v>5.5</v>
      </c>
      <c r="M67">
        <v>5.5</v>
      </c>
      <c r="N67">
        <v>7</v>
      </c>
      <c r="O67">
        <v>9</v>
      </c>
      <c r="P67">
        <v>5</v>
      </c>
      <c r="Q67">
        <v>5.9</v>
      </c>
      <c r="R67" s="18">
        <f t="shared" si="0"/>
        <v>6.2799999999999994</v>
      </c>
      <c r="S67" s="20">
        <f t="shared" si="7"/>
        <v>0.37999999999999989</v>
      </c>
      <c r="W67" s="1"/>
    </row>
    <row r="68" spans="1:23" x14ac:dyDescent="0.25">
      <c r="A68" s="21" t="s">
        <v>63</v>
      </c>
      <c r="B68" s="22">
        <v>29</v>
      </c>
      <c r="C68" s="22">
        <v>12</v>
      </c>
      <c r="D68" s="22">
        <f t="shared" si="1"/>
        <v>0</v>
      </c>
      <c r="E68" s="93" t="s">
        <v>124</v>
      </c>
      <c r="F68" s="93" t="s">
        <v>100</v>
      </c>
      <c r="G68" s="93">
        <v>463.57499999999993</v>
      </c>
      <c r="H68" s="84">
        <v>6.7</v>
      </c>
      <c r="I68">
        <v>7.1</v>
      </c>
      <c r="J68">
        <v>7</v>
      </c>
      <c r="K68">
        <v>6.7</v>
      </c>
      <c r="L68">
        <v>5.7</v>
      </c>
      <c r="M68">
        <v>6</v>
      </c>
      <c r="N68">
        <v>8.1</v>
      </c>
      <c r="O68">
        <v>9.9</v>
      </c>
      <c r="P68">
        <v>5.8</v>
      </c>
      <c r="Q68">
        <v>6.4</v>
      </c>
      <c r="R68" s="18">
        <f t="shared" ref="R68:R83" si="8">AVERAGE(H68:Q68)</f>
        <v>6.94</v>
      </c>
      <c r="S68" s="20">
        <f t="shared" si="7"/>
        <v>0.66000000000000103</v>
      </c>
      <c r="W68" s="1"/>
    </row>
    <row r="69" spans="1:23" x14ac:dyDescent="0.25">
      <c r="A69" s="21"/>
      <c r="B69" s="22">
        <v>31</v>
      </c>
      <c r="C69" s="22">
        <v>14</v>
      </c>
      <c r="D69" s="22">
        <f t="shared" ref="D69:D83" si="9">(B69-B68)-(C69-C68)</f>
        <v>0</v>
      </c>
      <c r="E69" s="93" t="s">
        <v>124</v>
      </c>
      <c r="F69" s="93" t="s">
        <v>106</v>
      </c>
      <c r="G69" s="93">
        <v>513.84999999999991</v>
      </c>
      <c r="H69" s="84">
        <v>7</v>
      </c>
      <c r="I69">
        <v>7.1</v>
      </c>
      <c r="J69">
        <v>7.1</v>
      </c>
      <c r="K69">
        <v>6.6</v>
      </c>
      <c r="L69">
        <v>6.9</v>
      </c>
      <c r="M69">
        <v>6.8</v>
      </c>
      <c r="N69">
        <v>8.6</v>
      </c>
      <c r="O69">
        <v>10.5</v>
      </c>
      <c r="P69">
        <v>6.7</v>
      </c>
      <c r="Q69">
        <v>6.9</v>
      </c>
      <c r="R69" s="18">
        <f t="shared" si="8"/>
        <v>7.42</v>
      </c>
      <c r="S69" s="20">
        <f t="shared" si="7"/>
        <v>0.47999999999999954</v>
      </c>
      <c r="W69" s="1"/>
    </row>
    <row r="70" spans="1:23" x14ac:dyDescent="0.25">
      <c r="A70" s="21"/>
      <c r="B70" s="22">
        <v>33</v>
      </c>
      <c r="C70" s="22">
        <v>16</v>
      </c>
      <c r="D70" s="11">
        <f t="shared" si="9"/>
        <v>0</v>
      </c>
      <c r="E70" s="93" t="s">
        <v>124</v>
      </c>
      <c r="F70" s="93" t="s">
        <v>107</v>
      </c>
      <c r="G70" s="93">
        <v>563.54999999999995</v>
      </c>
      <c r="H70" s="84">
        <v>7.9</v>
      </c>
      <c r="I70">
        <v>9</v>
      </c>
      <c r="J70">
        <v>8.9</v>
      </c>
      <c r="K70">
        <v>8</v>
      </c>
      <c r="L70">
        <v>7</v>
      </c>
      <c r="M70">
        <v>7.1</v>
      </c>
      <c r="N70">
        <v>10.199999999999999</v>
      </c>
      <c r="O70">
        <v>11.9</v>
      </c>
      <c r="P70">
        <v>7.9</v>
      </c>
      <c r="Q70">
        <v>7</v>
      </c>
      <c r="R70" s="18">
        <f t="shared" si="8"/>
        <v>8.49</v>
      </c>
      <c r="S70" s="20">
        <f t="shared" si="7"/>
        <v>1.0700000000000003</v>
      </c>
      <c r="T70" s="1">
        <v>33.975242248061996</v>
      </c>
      <c r="U70" s="1">
        <f>AVERAGE(R65:R70)</f>
        <v>6.7666666666666666</v>
      </c>
      <c r="V70" s="1">
        <f>T70-T64</f>
        <v>20.672916666666694</v>
      </c>
      <c r="W70" s="1" t="s">
        <v>82</v>
      </c>
    </row>
    <row r="71" spans="1:23" x14ac:dyDescent="0.25">
      <c r="A71" s="19">
        <v>43813</v>
      </c>
      <c r="B71" s="16">
        <v>47</v>
      </c>
      <c r="C71" s="16">
        <v>6</v>
      </c>
      <c r="D71" s="12">
        <f t="shared" si="9"/>
        <v>24</v>
      </c>
      <c r="E71" s="93" t="s">
        <v>125</v>
      </c>
      <c r="F71" s="93" t="s">
        <v>103</v>
      </c>
      <c r="G71" s="93">
        <v>792.5</v>
      </c>
      <c r="H71" s="83">
        <v>11.2</v>
      </c>
      <c r="I71" s="17">
        <v>11.9</v>
      </c>
      <c r="J71" s="17">
        <v>13</v>
      </c>
      <c r="K71" s="17">
        <v>10.8</v>
      </c>
      <c r="L71" s="17">
        <v>10</v>
      </c>
      <c r="M71" s="17">
        <v>11</v>
      </c>
      <c r="N71" s="17">
        <v>14.9</v>
      </c>
      <c r="O71" s="17">
        <v>17</v>
      </c>
      <c r="P71" s="17">
        <v>10.1</v>
      </c>
      <c r="Q71" s="17">
        <v>8.5</v>
      </c>
      <c r="R71" s="18">
        <f t="shared" si="8"/>
        <v>11.84</v>
      </c>
      <c r="S71" s="20">
        <f t="shared" si="7"/>
        <v>3.3499999999999996</v>
      </c>
      <c r="W71" s="1"/>
    </row>
    <row r="72" spans="1:23" x14ac:dyDescent="0.25">
      <c r="A72" s="21"/>
      <c r="B72" s="22">
        <v>49</v>
      </c>
      <c r="C72" s="22">
        <v>8</v>
      </c>
      <c r="D72" s="22">
        <f t="shared" si="9"/>
        <v>0</v>
      </c>
      <c r="E72" s="93" t="s">
        <v>125</v>
      </c>
      <c r="F72" s="93" t="s">
        <v>104</v>
      </c>
      <c r="G72" s="93">
        <v>830</v>
      </c>
      <c r="H72" s="84">
        <v>11.6</v>
      </c>
      <c r="I72">
        <v>13.5</v>
      </c>
      <c r="J72">
        <v>13.5</v>
      </c>
      <c r="K72">
        <v>11</v>
      </c>
      <c r="L72">
        <v>10.5</v>
      </c>
      <c r="M72">
        <v>10.7</v>
      </c>
      <c r="N72">
        <v>15.5</v>
      </c>
      <c r="O72">
        <v>17.8</v>
      </c>
      <c r="P72">
        <v>10.9</v>
      </c>
      <c r="Q72">
        <v>9.6</v>
      </c>
      <c r="R72" s="18">
        <f t="shared" si="8"/>
        <v>12.459999999999999</v>
      </c>
      <c r="S72" s="20">
        <f t="shared" si="7"/>
        <v>0.61999999999999922</v>
      </c>
      <c r="W72" s="1"/>
    </row>
    <row r="73" spans="1:23" x14ac:dyDescent="0.25">
      <c r="A73" s="21" t="s">
        <v>65</v>
      </c>
      <c r="B73" s="22">
        <v>51</v>
      </c>
      <c r="C73" s="22">
        <v>10</v>
      </c>
      <c r="D73" s="22">
        <f t="shared" si="9"/>
        <v>0</v>
      </c>
      <c r="E73" s="93" t="s">
        <v>125</v>
      </c>
      <c r="F73" s="93" t="s">
        <v>105</v>
      </c>
      <c r="G73" s="93">
        <v>873.59999999999991</v>
      </c>
      <c r="H73" s="84">
        <v>15.5</v>
      </c>
      <c r="I73">
        <v>14.4</v>
      </c>
      <c r="J73">
        <v>14.3</v>
      </c>
      <c r="K73">
        <v>11.5</v>
      </c>
      <c r="L73">
        <v>11.1</v>
      </c>
      <c r="M73">
        <v>11.1</v>
      </c>
      <c r="N73">
        <v>16.899999999999999</v>
      </c>
      <c r="O73">
        <v>18.899999999999999</v>
      </c>
      <c r="P73">
        <v>11.5</v>
      </c>
      <c r="Q73">
        <v>10.4</v>
      </c>
      <c r="R73" s="18">
        <f t="shared" si="8"/>
        <v>13.559999999999999</v>
      </c>
      <c r="S73" s="20">
        <f t="shared" si="7"/>
        <v>1.0999999999999996</v>
      </c>
      <c r="W73" s="1"/>
    </row>
    <row r="74" spans="1:23" x14ac:dyDescent="0.25">
      <c r="A74" s="21" t="s">
        <v>71</v>
      </c>
      <c r="B74" s="22">
        <v>53</v>
      </c>
      <c r="C74" s="22">
        <v>12</v>
      </c>
      <c r="D74" s="22">
        <f t="shared" si="9"/>
        <v>0</v>
      </c>
      <c r="E74" s="93" t="s">
        <v>125</v>
      </c>
      <c r="F74" s="93" t="s">
        <v>100</v>
      </c>
      <c r="G74" s="93">
        <v>926.09999999999991</v>
      </c>
      <c r="H74" s="84">
        <v>13.5</v>
      </c>
      <c r="I74">
        <v>15.8</v>
      </c>
      <c r="J74">
        <v>15.5</v>
      </c>
      <c r="K74">
        <v>12.4</v>
      </c>
      <c r="L74">
        <v>12.1</v>
      </c>
      <c r="M74">
        <v>12.1</v>
      </c>
      <c r="N74">
        <v>18.399999999999999</v>
      </c>
      <c r="O74">
        <v>20.399999999999999</v>
      </c>
      <c r="P74">
        <v>20.6</v>
      </c>
      <c r="Q74">
        <v>11.5</v>
      </c>
      <c r="R74" s="18">
        <f t="shared" si="8"/>
        <v>15.229999999999999</v>
      </c>
      <c r="S74" s="20">
        <f t="shared" si="7"/>
        <v>1.67</v>
      </c>
      <c r="W74" s="1"/>
    </row>
    <row r="75" spans="1:23" ht="15.75" thickBot="1" x14ac:dyDescent="0.3">
      <c r="A75" s="31"/>
      <c r="B75" s="25">
        <v>55</v>
      </c>
      <c r="C75" s="25">
        <v>14</v>
      </c>
      <c r="D75" s="25">
        <f t="shared" si="9"/>
        <v>0</v>
      </c>
      <c r="E75" s="94" t="s">
        <v>125</v>
      </c>
      <c r="F75" s="94" t="s">
        <v>106</v>
      </c>
      <c r="G75" s="95">
        <v>976.29999999999984</v>
      </c>
      <c r="H75" s="87">
        <v>15</v>
      </c>
      <c r="I75" s="26">
        <v>17.2</v>
      </c>
      <c r="J75" s="26">
        <v>17.100000000000001</v>
      </c>
      <c r="K75" s="26">
        <v>13.5</v>
      </c>
      <c r="L75" s="26">
        <v>13.2</v>
      </c>
      <c r="M75" s="26">
        <v>13</v>
      </c>
      <c r="N75" s="26">
        <v>20</v>
      </c>
      <c r="O75" s="26">
        <v>21.9</v>
      </c>
      <c r="P75" s="26">
        <v>13.9</v>
      </c>
      <c r="Q75" s="26">
        <v>12.7</v>
      </c>
      <c r="R75" s="27">
        <f t="shared" si="8"/>
        <v>15.75</v>
      </c>
      <c r="S75" s="28">
        <f t="shared" si="7"/>
        <v>0.52000000000000135</v>
      </c>
      <c r="T75" s="29">
        <v>54.273158914728597</v>
      </c>
      <c r="U75" s="29">
        <f>AVERAGE(R71:R75)</f>
        <v>13.768000000000001</v>
      </c>
      <c r="V75" s="1">
        <f>T75-T70</f>
        <v>20.297916666666602</v>
      </c>
      <c r="W75" s="1">
        <v>20.32</v>
      </c>
    </row>
    <row r="76" spans="1:23" x14ac:dyDescent="0.25">
      <c r="A76" s="30" t="s">
        <v>80</v>
      </c>
      <c r="B76" s="22">
        <v>0</v>
      </c>
      <c r="C76" s="22">
        <v>6</v>
      </c>
      <c r="D76" s="22"/>
      <c r="E76" s="93" t="s">
        <v>126</v>
      </c>
      <c r="F76" s="93" t="s">
        <v>103</v>
      </c>
      <c r="G76" s="93">
        <v>0</v>
      </c>
      <c r="H76" s="84">
        <v>2.5</v>
      </c>
      <c r="I76">
        <v>3</v>
      </c>
      <c r="J76">
        <v>3</v>
      </c>
      <c r="K76">
        <v>2</v>
      </c>
      <c r="L76">
        <v>2</v>
      </c>
      <c r="M76">
        <v>2.5</v>
      </c>
      <c r="N76">
        <v>3.5</v>
      </c>
      <c r="O76">
        <v>2.8</v>
      </c>
      <c r="P76">
        <v>2.1</v>
      </c>
      <c r="Q76">
        <v>2.5</v>
      </c>
      <c r="R76" s="18">
        <f t="shared" si="8"/>
        <v>2.5900000000000003</v>
      </c>
      <c r="S76" s="20">
        <f>R76-1</f>
        <v>1.5900000000000003</v>
      </c>
    </row>
    <row r="77" spans="1:23" x14ac:dyDescent="0.25">
      <c r="A77" s="21"/>
      <c r="B77" s="22">
        <v>2</v>
      </c>
      <c r="C77" s="22">
        <v>8</v>
      </c>
      <c r="D77" s="22">
        <f t="shared" si="9"/>
        <v>0</v>
      </c>
      <c r="E77" s="93" t="s">
        <v>126</v>
      </c>
      <c r="F77" s="93" t="s">
        <v>104</v>
      </c>
      <c r="G77" s="93">
        <v>38.474999999999994</v>
      </c>
      <c r="H77" s="84">
        <v>3</v>
      </c>
      <c r="I77">
        <v>3.1</v>
      </c>
      <c r="J77">
        <v>3.5</v>
      </c>
      <c r="K77">
        <v>2</v>
      </c>
      <c r="L77">
        <v>2</v>
      </c>
      <c r="M77">
        <v>2.9</v>
      </c>
      <c r="N77">
        <v>3.5</v>
      </c>
      <c r="O77">
        <v>2.9</v>
      </c>
      <c r="P77">
        <v>2.4</v>
      </c>
      <c r="Q77">
        <v>2.8</v>
      </c>
      <c r="R77" s="18">
        <f t="shared" si="8"/>
        <v>2.8099999999999996</v>
      </c>
      <c r="S77" s="20">
        <f t="shared" ref="S77:S82" si="10">R77-R76</f>
        <v>0.21999999999999931</v>
      </c>
    </row>
    <row r="78" spans="1:23" x14ac:dyDescent="0.25">
      <c r="A78" s="21"/>
      <c r="B78" s="22">
        <v>4</v>
      </c>
      <c r="C78" s="11">
        <v>10</v>
      </c>
      <c r="D78" s="22">
        <f t="shared" si="9"/>
        <v>0</v>
      </c>
      <c r="E78" s="93" t="s">
        <v>126</v>
      </c>
      <c r="F78" s="93" t="s">
        <v>105</v>
      </c>
      <c r="G78" s="93">
        <v>85.224999999999994</v>
      </c>
      <c r="H78" s="84">
        <v>3.3</v>
      </c>
      <c r="I78">
        <v>3.6</v>
      </c>
      <c r="J78">
        <v>3.9</v>
      </c>
      <c r="K78">
        <v>2.4</v>
      </c>
      <c r="L78">
        <v>2.5</v>
      </c>
      <c r="M78">
        <v>3</v>
      </c>
      <c r="N78">
        <v>3.8</v>
      </c>
      <c r="O78">
        <v>3</v>
      </c>
      <c r="P78">
        <v>3</v>
      </c>
      <c r="Q78">
        <v>3</v>
      </c>
      <c r="R78" s="18">
        <f t="shared" si="8"/>
        <v>3.1500000000000004</v>
      </c>
      <c r="S78" s="20">
        <f t="shared" si="10"/>
        <v>0.34000000000000075</v>
      </c>
    </row>
    <row r="79" spans="1:23" x14ac:dyDescent="0.25">
      <c r="A79" s="21" t="s">
        <v>63</v>
      </c>
      <c r="B79" s="22">
        <v>6</v>
      </c>
      <c r="C79" s="22">
        <v>12</v>
      </c>
      <c r="D79" s="22">
        <f t="shared" si="9"/>
        <v>0</v>
      </c>
      <c r="E79" s="93" t="s">
        <v>126</v>
      </c>
      <c r="F79" s="93" t="s">
        <v>100</v>
      </c>
      <c r="G79" s="93">
        <v>137.4</v>
      </c>
      <c r="H79" s="84">
        <v>3.9</v>
      </c>
      <c r="I79">
        <v>4</v>
      </c>
      <c r="J79">
        <v>4.3</v>
      </c>
      <c r="K79">
        <v>2.9</v>
      </c>
      <c r="L79">
        <v>2.5</v>
      </c>
      <c r="M79">
        <v>3.3</v>
      </c>
      <c r="N79">
        <v>4</v>
      </c>
      <c r="O79">
        <v>3.5</v>
      </c>
      <c r="P79">
        <v>3.1</v>
      </c>
      <c r="Q79">
        <v>3.2</v>
      </c>
      <c r="R79" s="18">
        <f t="shared" si="8"/>
        <v>3.47</v>
      </c>
      <c r="S79" s="20">
        <f t="shared" si="10"/>
        <v>0.31999999999999984</v>
      </c>
    </row>
    <row r="80" spans="1:23" x14ac:dyDescent="0.25">
      <c r="A80" s="21"/>
      <c r="B80" s="22">
        <v>8</v>
      </c>
      <c r="C80" s="22">
        <v>14</v>
      </c>
      <c r="D80" s="22">
        <f t="shared" si="9"/>
        <v>0</v>
      </c>
      <c r="E80" s="93" t="s">
        <v>126</v>
      </c>
      <c r="F80" s="93" t="s">
        <v>106</v>
      </c>
      <c r="G80" s="93">
        <v>189.1</v>
      </c>
      <c r="H80" s="84">
        <v>4.4000000000000004</v>
      </c>
      <c r="I80">
        <v>4.8</v>
      </c>
      <c r="J80">
        <v>5</v>
      </c>
      <c r="K80">
        <v>3.5</v>
      </c>
      <c r="L80">
        <v>3</v>
      </c>
      <c r="M80">
        <v>3.7</v>
      </c>
      <c r="N80">
        <v>4.5999999999999996</v>
      </c>
      <c r="O80">
        <v>3.9</v>
      </c>
      <c r="P80">
        <v>3.9</v>
      </c>
      <c r="Q80">
        <v>3.9</v>
      </c>
      <c r="R80" s="18">
        <f t="shared" si="8"/>
        <v>4.0699999999999994</v>
      </c>
      <c r="S80" s="20">
        <f t="shared" si="10"/>
        <v>0.5999999999999992</v>
      </c>
    </row>
    <row r="81" spans="1:19" x14ac:dyDescent="0.25">
      <c r="A81" s="21"/>
      <c r="B81" s="22">
        <v>10</v>
      </c>
      <c r="C81" s="11">
        <v>16</v>
      </c>
      <c r="D81" s="11">
        <f t="shared" si="9"/>
        <v>0</v>
      </c>
      <c r="E81" s="93" t="s">
        <v>126</v>
      </c>
      <c r="F81" s="93" t="s">
        <v>107</v>
      </c>
      <c r="G81" s="93">
        <v>235.22499999999999</v>
      </c>
      <c r="H81" s="84">
        <v>5</v>
      </c>
      <c r="I81">
        <v>5.3</v>
      </c>
      <c r="J81">
        <v>5.6</v>
      </c>
      <c r="K81">
        <v>3.9</v>
      </c>
      <c r="L81">
        <v>3.5</v>
      </c>
      <c r="M81">
        <v>4.0999999999999996</v>
      </c>
      <c r="N81">
        <v>5</v>
      </c>
      <c r="O81">
        <v>4.5</v>
      </c>
      <c r="P81">
        <v>4.3</v>
      </c>
      <c r="Q81">
        <v>4.0999999999999996</v>
      </c>
      <c r="R81" s="18">
        <f t="shared" si="8"/>
        <v>4.5299999999999994</v>
      </c>
      <c r="S81" s="20">
        <f t="shared" si="10"/>
        <v>0.45999999999999996</v>
      </c>
    </row>
    <row r="82" spans="1:19" x14ac:dyDescent="0.25">
      <c r="A82" s="19">
        <v>43815</v>
      </c>
      <c r="B82" s="16">
        <v>24</v>
      </c>
      <c r="C82" s="12">
        <v>6</v>
      </c>
      <c r="D82" s="12">
        <f t="shared" si="9"/>
        <v>24</v>
      </c>
      <c r="E82" s="93" t="s">
        <v>127</v>
      </c>
      <c r="F82" s="93" t="s">
        <v>103</v>
      </c>
      <c r="G82" s="93">
        <v>456.8</v>
      </c>
      <c r="H82" s="83">
        <v>7.9</v>
      </c>
      <c r="I82" s="17">
        <v>8.8000000000000007</v>
      </c>
      <c r="J82" s="17">
        <v>8.8000000000000007</v>
      </c>
      <c r="K82" s="17">
        <v>6</v>
      </c>
      <c r="L82" s="17">
        <v>5.5</v>
      </c>
      <c r="M82" s="17">
        <v>6</v>
      </c>
      <c r="N82" s="17">
        <v>8</v>
      </c>
      <c r="O82" s="17">
        <v>6.5</v>
      </c>
      <c r="P82" s="17">
        <v>6.9</v>
      </c>
      <c r="Q82" s="17">
        <v>5.5</v>
      </c>
      <c r="R82" s="18">
        <f t="shared" si="8"/>
        <v>6.99</v>
      </c>
      <c r="S82" s="20">
        <f t="shared" si="10"/>
        <v>2.4600000000000009</v>
      </c>
    </row>
    <row r="83" spans="1:19" x14ac:dyDescent="0.25">
      <c r="A83" s="32" t="s">
        <v>72</v>
      </c>
      <c r="B83" s="22">
        <v>26</v>
      </c>
      <c r="C83" s="22">
        <v>8</v>
      </c>
      <c r="D83" s="22">
        <f t="shared" si="9"/>
        <v>0</v>
      </c>
      <c r="E83" s="93" t="s">
        <v>127</v>
      </c>
      <c r="F83" s="93" t="s">
        <v>104</v>
      </c>
      <c r="G83" s="93">
        <v>489.47500000000002</v>
      </c>
      <c r="H83" s="84">
        <v>8.1999999999999993</v>
      </c>
      <c r="I83">
        <v>9.1</v>
      </c>
      <c r="J83">
        <v>9.1999999999999993</v>
      </c>
      <c r="K83">
        <v>6.4</v>
      </c>
      <c r="L83">
        <v>6</v>
      </c>
      <c r="M83">
        <v>6.6</v>
      </c>
      <c r="N83">
        <v>8.3000000000000007</v>
      </c>
      <c r="O83">
        <v>7</v>
      </c>
      <c r="P83">
        <v>7.1</v>
      </c>
      <c r="Q83">
        <v>6</v>
      </c>
      <c r="R83" s="18">
        <f t="shared" si="8"/>
        <v>7.3899999999999988</v>
      </c>
    </row>
    <row r="84" spans="1:19" x14ac:dyDescent="0.25">
      <c r="A84" t="s">
        <v>73</v>
      </c>
      <c r="D84" s="22"/>
      <c r="E84" s="91"/>
      <c r="F84" s="91"/>
      <c r="G84" s="91"/>
    </row>
  </sheetData>
  <autoFilter ref="T2:U83" xr:uid="{175CA1AF-1AD9-4B34-B27F-4D22143DF7EA}"/>
  <mergeCells count="1">
    <mergeCell ref="S1:S2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57" orientation="portrait" horizontalDpi="360" verticalDpi="360" r:id="rId1"/>
  <headerFooter>
    <oddFooter>&amp;L&amp;Z&amp;F&amp;R&amp;D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63BF-5546-47B9-A9F6-B40CE2E82600}">
  <dimension ref="B2:N83"/>
  <sheetViews>
    <sheetView workbookViewId="0">
      <selection activeCell="B62" sqref="B62"/>
    </sheetView>
  </sheetViews>
  <sheetFormatPr defaultRowHeight="15" x14ac:dyDescent="0.25"/>
  <cols>
    <col min="3" max="12" width="9.140625" style="1"/>
  </cols>
  <sheetData>
    <row r="2" spans="2:14" x14ac:dyDescent="0.25">
      <c r="B2" s="14" t="s">
        <v>119</v>
      </c>
      <c r="C2" s="110">
        <v>1</v>
      </c>
      <c r="D2" s="111">
        <v>2</v>
      </c>
      <c r="E2" s="111">
        <v>3</v>
      </c>
      <c r="F2" s="111">
        <v>4</v>
      </c>
      <c r="G2" s="111">
        <v>5</v>
      </c>
      <c r="H2" s="111">
        <v>6</v>
      </c>
      <c r="I2" s="111">
        <v>7</v>
      </c>
      <c r="J2" s="111">
        <v>8</v>
      </c>
      <c r="K2" s="111">
        <v>9</v>
      </c>
      <c r="L2" s="111">
        <v>10</v>
      </c>
    </row>
    <row r="3" spans="2:14" x14ac:dyDescent="0.25">
      <c r="B3">
        <v>0</v>
      </c>
      <c r="C3" s="101">
        <v>2.4</v>
      </c>
      <c r="D3" s="102">
        <v>2.8</v>
      </c>
      <c r="E3" s="102">
        <v>2</v>
      </c>
      <c r="F3" s="102">
        <v>2.2999999999999998</v>
      </c>
      <c r="G3" s="102">
        <v>3.1</v>
      </c>
      <c r="H3" s="102">
        <v>2.5</v>
      </c>
      <c r="I3" s="102">
        <v>2.5</v>
      </c>
      <c r="J3" s="102">
        <v>2.7</v>
      </c>
      <c r="K3" s="102">
        <v>2.9</v>
      </c>
      <c r="L3" s="102">
        <v>3.4</v>
      </c>
      <c r="M3" s="1">
        <f>AVERAGE(C3:L3)</f>
        <v>2.6599999999999997</v>
      </c>
      <c r="N3" s="1"/>
    </row>
    <row r="4" spans="2:14" x14ac:dyDescent="0.25">
      <c r="B4" s="93">
        <v>80</v>
      </c>
      <c r="C4" s="103">
        <v>3.1</v>
      </c>
      <c r="D4" s="1">
        <v>3.7</v>
      </c>
      <c r="E4" s="1">
        <v>2.8</v>
      </c>
      <c r="F4" s="1">
        <v>2.2999999999999998</v>
      </c>
      <c r="G4" s="1">
        <v>3.4</v>
      </c>
      <c r="H4" s="1">
        <v>3.1</v>
      </c>
      <c r="I4" s="1">
        <v>2.7</v>
      </c>
      <c r="J4" s="1">
        <v>3.1</v>
      </c>
      <c r="K4" s="1">
        <v>3.1</v>
      </c>
      <c r="L4" s="1">
        <v>4.2</v>
      </c>
      <c r="M4" s="1">
        <f t="shared" ref="M4:M67" si="0">AVERAGE(C4:L4)</f>
        <v>3.1500000000000004</v>
      </c>
    </row>
    <row r="5" spans="2:14" x14ac:dyDescent="0.25">
      <c r="B5" s="93">
        <v>157.65</v>
      </c>
      <c r="C5" s="103">
        <v>3.2</v>
      </c>
      <c r="D5" s="1">
        <v>4</v>
      </c>
      <c r="E5" s="1">
        <v>3.2</v>
      </c>
      <c r="F5" s="1">
        <v>2.8</v>
      </c>
      <c r="G5" s="1">
        <v>3.8</v>
      </c>
      <c r="H5" s="1">
        <v>3.8</v>
      </c>
      <c r="I5" s="1">
        <v>3.3</v>
      </c>
      <c r="J5" s="1">
        <v>3.7</v>
      </c>
      <c r="K5" s="1">
        <v>3.7</v>
      </c>
      <c r="L5" s="1">
        <v>4.9000000000000004</v>
      </c>
      <c r="M5" s="1">
        <f t="shared" si="0"/>
        <v>3.6399999999999997</v>
      </c>
    </row>
    <row r="6" spans="2:14" x14ac:dyDescent="0.25">
      <c r="B6" s="93">
        <v>403.02500000000009</v>
      </c>
      <c r="C6" s="101">
        <v>4</v>
      </c>
      <c r="D6" s="102">
        <v>5.3</v>
      </c>
      <c r="E6" s="102">
        <v>5.5</v>
      </c>
      <c r="F6" s="102">
        <v>4.2</v>
      </c>
      <c r="G6" s="102">
        <v>5.4</v>
      </c>
      <c r="H6" s="102">
        <v>6.1</v>
      </c>
      <c r="I6" s="102">
        <v>5</v>
      </c>
      <c r="J6" s="102">
        <v>6</v>
      </c>
      <c r="K6" s="102">
        <v>5.4</v>
      </c>
      <c r="L6" s="102">
        <v>7.2</v>
      </c>
      <c r="M6" s="1">
        <f t="shared" si="0"/>
        <v>5.41</v>
      </c>
    </row>
    <row r="7" spans="2:14" x14ac:dyDescent="0.25">
      <c r="B7" s="93">
        <v>440.1</v>
      </c>
      <c r="C7" s="103">
        <v>4.4000000000000004</v>
      </c>
      <c r="D7" s="1">
        <v>5.5</v>
      </c>
      <c r="E7" s="1">
        <v>5.5</v>
      </c>
      <c r="F7" s="1">
        <v>4.4000000000000004</v>
      </c>
      <c r="G7" s="1">
        <v>5.7</v>
      </c>
      <c r="H7" s="1">
        <v>6.5</v>
      </c>
      <c r="I7" s="1">
        <v>5.2</v>
      </c>
      <c r="J7" s="1">
        <v>6.1</v>
      </c>
      <c r="K7" s="1">
        <v>5.6</v>
      </c>
      <c r="L7" s="1">
        <v>7.6</v>
      </c>
      <c r="M7" s="1">
        <f t="shared" si="0"/>
        <v>5.65</v>
      </c>
    </row>
    <row r="8" spans="2:14" x14ac:dyDescent="0.25">
      <c r="B8" s="93">
        <v>486.375</v>
      </c>
      <c r="C8" s="103">
        <v>4.4000000000000004</v>
      </c>
      <c r="D8" s="1">
        <v>6.3</v>
      </c>
      <c r="E8" s="1">
        <v>6</v>
      </c>
      <c r="F8" s="1">
        <v>4.7</v>
      </c>
      <c r="G8" s="1">
        <v>6</v>
      </c>
      <c r="H8" s="1">
        <v>7</v>
      </c>
      <c r="I8" s="1">
        <v>5.5</v>
      </c>
      <c r="J8" s="1">
        <v>6.7</v>
      </c>
      <c r="K8" s="1">
        <v>6</v>
      </c>
      <c r="L8" s="1">
        <v>8</v>
      </c>
      <c r="M8" s="1">
        <f t="shared" si="0"/>
        <v>6.0600000000000005</v>
      </c>
    </row>
    <row r="9" spans="2:14" x14ac:dyDescent="0.25">
      <c r="B9" s="93">
        <v>536.97500000000002</v>
      </c>
      <c r="C9" s="103">
        <v>5</v>
      </c>
      <c r="D9" s="1">
        <v>6.09</v>
      </c>
      <c r="E9" s="1">
        <v>6.05</v>
      </c>
      <c r="F9" s="1">
        <v>5.01</v>
      </c>
      <c r="G9" s="1">
        <v>6.05</v>
      </c>
      <c r="H9" s="1">
        <v>7.05</v>
      </c>
      <c r="I9" s="1">
        <v>6.01</v>
      </c>
      <c r="J9" s="1">
        <v>7.01</v>
      </c>
      <c r="K9" s="1">
        <v>6.04</v>
      </c>
      <c r="L9" s="1">
        <v>8.07</v>
      </c>
      <c r="M9" s="1">
        <f t="shared" si="0"/>
        <v>6.2379999999999995</v>
      </c>
    </row>
    <row r="10" spans="2:14" x14ac:dyDescent="0.25">
      <c r="B10" s="93">
        <v>587.79999999999995</v>
      </c>
      <c r="C10" s="103">
        <v>5.5</v>
      </c>
      <c r="D10" s="1">
        <v>7.4</v>
      </c>
      <c r="E10" s="1">
        <v>7.3</v>
      </c>
      <c r="F10" s="1">
        <v>5.4</v>
      </c>
      <c r="G10" s="1">
        <v>6.9</v>
      </c>
      <c r="H10" s="1">
        <v>8</v>
      </c>
      <c r="I10" s="1">
        <v>6.6</v>
      </c>
      <c r="J10" s="1">
        <v>7.9</v>
      </c>
      <c r="K10" s="1">
        <v>6.8</v>
      </c>
      <c r="L10" s="1">
        <v>9.1999999999999993</v>
      </c>
      <c r="M10" s="1">
        <f t="shared" si="0"/>
        <v>7.1</v>
      </c>
    </row>
    <row r="11" spans="2:14" x14ac:dyDescent="0.25">
      <c r="B11" s="93">
        <v>633.92499999999995</v>
      </c>
      <c r="C11" s="103">
        <v>5.5</v>
      </c>
      <c r="D11" s="1">
        <v>7.9</v>
      </c>
      <c r="E11" s="1">
        <v>7.7</v>
      </c>
      <c r="F11" s="1">
        <v>5.8</v>
      </c>
      <c r="G11" s="1">
        <v>7.4</v>
      </c>
      <c r="H11" s="1">
        <v>8.6</v>
      </c>
      <c r="I11" s="1">
        <v>7.1</v>
      </c>
      <c r="J11" s="1">
        <v>8.1999999999999993</v>
      </c>
      <c r="K11" s="1">
        <v>7.1</v>
      </c>
      <c r="L11" s="1">
        <v>10.1</v>
      </c>
      <c r="M11" s="1">
        <f t="shared" si="0"/>
        <v>7.5399999999999991</v>
      </c>
    </row>
    <row r="12" spans="2:14" x14ac:dyDescent="0.25">
      <c r="B12" s="93">
        <v>822.47500000000014</v>
      </c>
      <c r="C12" s="101">
        <v>7.9</v>
      </c>
      <c r="D12" s="102">
        <v>11</v>
      </c>
      <c r="E12" s="102">
        <v>11.4</v>
      </c>
      <c r="F12" s="102">
        <v>8.1999999999999993</v>
      </c>
      <c r="G12" s="102">
        <v>10.7</v>
      </c>
      <c r="H12" s="102">
        <v>12.03</v>
      </c>
      <c r="I12" s="102">
        <v>10.01</v>
      </c>
      <c r="J12" s="102">
        <v>11.09</v>
      </c>
      <c r="K12" s="102">
        <v>9.08</v>
      </c>
      <c r="L12" s="102">
        <v>12.03</v>
      </c>
      <c r="M12" s="1">
        <f t="shared" si="0"/>
        <v>10.344000000000001</v>
      </c>
    </row>
    <row r="13" spans="2:14" x14ac:dyDescent="0.25">
      <c r="B13" s="93">
        <v>849.40000000000009</v>
      </c>
      <c r="C13" s="103">
        <v>8.1999999999999993</v>
      </c>
      <c r="D13" s="1">
        <v>11.02</v>
      </c>
      <c r="E13" s="1">
        <v>12</v>
      </c>
      <c r="F13" s="1">
        <v>8.6</v>
      </c>
      <c r="G13" s="1">
        <v>11.02</v>
      </c>
      <c r="H13" s="1">
        <v>13</v>
      </c>
      <c r="I13" s="1">
        <v>10.6</v>
      </c>
      <c r="J13" s="1">
        <v>12.08</v>
      </c>
      <c r="K13" s="1">
        <v>10.050000000000001</v>
      </c>
      <c r="L13" s="1">
        <v>12.08</v>
      </c>
      <c r="M13" s="1">
        <f t="shared" si="0"/>
        <v>10.864999999999998</v>
      </c>
    </row>
    <row r="14" spans="2:14" x14ac:dyDescent="0.25">
      <c r="B14" s="93">
        <v>885.95</v>
      </c>
      <c r="C14" s="103">
        <v>8.9</v>
      </c>
      <c r="D14" s="1">
        <v>12.1</v>
      </c>
      <c r="E14" s="1">
        <v>13.2</v>
      </c>
      <c r="F14" s="1">
        <v>9.3000000000000007</v>
      </c>
      <c r="G14" s="1">
        <v>12</v>
      </c>
      <c r="H14" s="1">
        <v>13.9</v>
      </c>
      <c r="I14" s="1">
        <v>11.6</v>
      </c>
      <c r="J14" s="1">
        <v>13.5</v>
      </c>
      <c r="K14" s="1">
        <v>11.1</v>
      </c>
      <c r="L14" s="1">
        <v>13.9</v>
      </c>
      <c r="M14" s="1">
        <f t="shared" si="0"/>
        <v>11.95</v>
      </c>
    </row>
    <row r="15" spans="2:14" x14ac:dyDescent="0.25">
      <c r="B15" s="93">
        <v>928.57500000000005</v>
      </c>
      <c r="C15" s="103">
        <v>9.5</v>
      </c>
      <c r="D15" s="1">
        <v>13.3</v>
      </c>
      <c r="E15" s="1">
        <v>14.06</v>
      </c>
      <c r="F15" s="1">
        <v>9.9</v>
      </c>
      <c r="G15" s="1">
        <v>13.1</v>
      </c>
      <c r="H15" s="1">
        <v>15.1</v>
      </c>
      <c r="I15" s="1">
        <v>12.5</v>
      </c>
      <c r="J15" s="1">
        <v>14.6</v>
      </c>
      <c r="K15" s="1">
        <v>12.2</v>
      </c>
      <c r="L15" s="1">
        <v>14.2</v>
      </c>
      <c r="M15" s="1">
        <f t="shared" si="0"/>
        <v>12.845999999999998</v>
      </c>
    </row>
    <row r="16" spans="2:14" x14ac:dyDescent="0.25">
      <c r="B16" s="93">
        <v>973.67500000000007</v>
      </c>
      <c r="C16" s="103">
        <v>10.3</v>
      </c>
      <c r="D16" s="1">
        <v>14.3</v>
      </c>
      <c r="E16" s="1">
        <v>15.9</v>
      </c>
      <c r="F16" s="1">
        <v>10.9</v>
      </c>
      <c r="G16" s="1">
        <v>14.3</v>
      </c>
      <c r="H16" s="1">
        <v>16.399999999999999</v>
      </c>
      <c r="I16" s="1">
        <v>13.7</v>
      </c>
      <c r="J16" s="1">
        <v>15.6</v>
      </c>
      <c r="K16" s="1">
        <v>13.2</v>
      </c>
      <c r="L16" s="1">
        <v>15.2</v>
      </c>
      <c r="M16" s="1">
        <f t="shared" si="0"/>
        <v>13.979999999999999</v>
      </c>
    </row>
    <row r="17" spans="2:13" x14ac:dyDescent="0.25">
      <c r="B17" s="93">
        <v>1016.1500000000001</v>
      </c>
      <c r="C17" s="103">
        <v>11.1</v>
      </c>
      <c r="D17" s="1">
        <v>15.1</v>
      </c>
      <c r="E17" s="1">
        <v>17.2</v>
      </c>
      <c r="F17" s="1">
        <v>11.3</v>
      </c>
      <c r="G17" s="1">
        <v>15.6</v>
      </c>
      <c r="H17" s="1">
        <v>17.5</v>
      </c>
      <c r="I17" s="1">
        <v>14.5</v>
      </c>
      <c r="J17" s="1">
        <v>16.7</v>
      </c>
      <c r="K17" s="1">
        <v>14.2</v>
      </c>
      <c r="L17" s="1">
        <v>16</v>
      </c>
      <c r="M17" s="1">
        <f t="shared" si="0"/>
        <v>14.919999999999998</v>
      </c>
    </row>
    <row r="18" spans="2:13" x14ac:dyDescent="0.25">
      <c r="B18" s="93">
        <v>1230.625</v>
      </c>
      <c r="C18" s="101">
        <v>14.4</v>
      </c>
      <c r="D18" s="102">
        <v>18.600000000000001</v>
      </c>
      <c r="E18" s="102">
        <v>23.5</v>
      </c>
      <c r="F18" s="102">
        <v>14.4</v>
      </c>
      <c r="G18" s="102">
        <v>21.9</v>
      </c>
      <c r="H18" s="102">
        <v>23</v>
      </c>
      <c r="I18" s="102">
        <v>18</v>
      </c>
      <c r="J18" s="102">
        <v>22</v>
      </c>
      <c r="K18" s="102">
        <v>19</v>
      </c>
      <c r="L18" s="102">
        <v>20.9</v>
      </c>
      <c r="M18" s="1">
        <f t="shared" si="0"/>
        <v>19.57</v>
      </c>
    </row>
    <row r="19" spans="2:13" x14ac:dyDescent="0.25">
      <c r="B19" s="93">
        <v>1270.55</v>
      </c>
      <c r="C19" s="103">
        <v>15.4</v>
      </c>
      <c r="D19" s="1">
        <v>19.5</v>
      </c>
      <c r="E19" s="41"/>
      <c r="F19" s="1">
        <v>15.2</v>
      </c>
      <c r="G19" s="1">
        <v>23</v>
      </c>
      <c r="H19" s="1">
        <v>24</v>
      </c>
      <c r="I19" s="1">
        <v>19</v>
      </c>
      <c r="J19" s="1">
        <v>23.9</v>
      </c>
      <c r="K19" s="1">
        <v>19.899999999999999</v>
      </c>
      <c r="L19" s="1">
        <v>21.5</v>
      </c>
      <c r="M19" s="1">
        <f t="shared" si="0"/>
        <v>20.155555555555555</v>
      </c>
    </row>
    <row r="20" spans="2:13" x14ac:dyDescent="0.25">
      <c r="B20" s="93">
        <v>1317.35</v>
      </c>
      <c r="C20" s="103">
        <v>16</v>
      </c>
      <c r="D20" s="1">
        <v>20.5</v>
      </c>
      <c r="E20" s="41"/>
      <c r="F20" s="1">
        <v>17</v>
      </c>
      <c r="G20" s="1">
        <v>24.5</v>
      </c>
      <c r="H20" s="1">
        <v>25.5</v>
      </c>
      <c r="I20" s="1">
        <v>20</v>
      </c>
      <c r="J20" s="1">
        <v>25.4</v>
      </c>
      <c r="K20" s="1">
        <v>21</v>
      </c>
      <c r="L20" s="1">
        <v>22.9</v>
      </c>
      <c r="M20" s="1">
        <f t="shared" si="0"/>
        <v>21.422222222222224</v>
      </c>
    </row>
    <row r="21" spans="2:13" x14ac:dyDescent="0.25">
      <c r="B21" s="93">
        <v>1367.3249999999998</v>
      </c>
      <c r="C21" s="103">
        <v>16.899999999999999</v>
      </c>
      <c r="D21" s="1">
        <v>22</v>
      </c>
      <c r="E21" s="41"/>
      <c r="F21" s="1">
        <v>18.2</v>
      </c>
      <c r="G21" s="1">
        <v>26.3</v>
      </c>
      <c r="H21" s="1">
        <v>26.5</v>
      </c>
      <c r="I21" s="1">
        <v>21.4</v>
      </c>
      <c r="J21" s="1">
        <v>27</v>
      </c>
      <c r="K21" s="1">
        <v>22.5</v>
      </c>
      <c r="L21" s="1">
        <v>23.9</v>
      </c>
      <c r="M21" s="1">
        <f t="shared" si="0"/>
        <v>22.744444444444444</v>
      </c>
    </row>
    <row r="22" spans="2:13" x14ac:dyDescent="0.25">
      <c r="B22" s="93">
        <v>1416.7749999999996</v>
      </c>
      <c r="C22" s="103">
        <v>18</v>
      </c>
      <c r="D22" s="1">
        <v>23.5</v>
      </c>
      <c r="E22" s="1">
        <v>31.4</v>
      </c>
      <c r="F22" s="1">
        <v>19.899999999999999</v>
      </c>
      <c r="G22" s="1">
        <v>28</v>
      </c>
      <c r="H22" s="1">
        <v>28</v>
      </c>
      <c r="I22" s="1">
        <v>23</v>
      </c>
      <c r="J22" s="1">
        <v>28.7</v>
      </c>
      <c r="K22" s="1">
        <v>24.3</v>
      </c>
      <c r="L22" s="1">
        <v>25.4</v>
      </c>
      <c r="M22" s="1">
        <f t="shared" si="0"/>
        <v>25.020000000000003</v>
      </c>
    </row>
    <row r="23" spans="2:13" x14ac:dyDescent="0.25">
      <c r="B23" s="93">
        <v>1462.3999999999999</v>
      </c>
      <c r="C23" s="103">
        <v>19</v>
      </c>
      <c r="D23" s="1">
        <v>24.4</v>
      </c>
      <c r="E23" s="1">
        <v>33</v>
      </c>
      <c r="F23" s="1">
        <v>20.399999999999999</v>
      </c>
      <c r="G23" s="1">
        <v>30.2</v>
      </c>
      <c r="H23" s="1">
        <v>30</v>
      </c>
      <c r="I23" s="1">
        <v>24.5</v>
      </c>
      <c r="J23" s="1">
        <v>30.5</v>
      </c>
      <c r="K23" s="1">
        <v>25.9</v>
      </c>
      <c r="L23" s="1">
        <v>26.5</v>
      </c>
      <c r="M23" s="1">
        <f t="shared" si="0"/>
        <v>26.439999999999998</v>
      </c>
    </row>
    <row r="24" spans="2:13" ht="15.75" thickBot="1" x14ac:dyDescent="0.3">
      <c r="B24" s="92"/>
      <c r="C24" s="104"/>
      <c r="D24" s="105"/>
      <c r="E24" s="105"/>
      <c r="F24" s="105"/>
      <c r="G24" s="105"/>
      <c r="H24" s="105"/>
      <c r="I24" s="105"/>
      <c r="J24" s="105"/>
      <c r="K24" s="105"/>
      <c r="L24" s="105"/>
      <c r="M24" s="1"/>
    </row>
    <row r="25" spans="2:13" x14ac:dyDescent="0.25">
      <c r="B25" s="93">
        <v>0</v>
      </c>
      <c r="C25" s="103">
        <v>1</v>
      </c>
      <c r="D25" s="1">
        <v>2</v>
      </c>
      <c r="E25" s="1">
        <v>2</v>
      </c>
      <c r="F25" s="1">
        <v>1</v>
      </c>
      <c r="G25" s="1">
        <v>2</v>
      </c>
      <c r="H25" s="1">
        <v>1.7</v>
      </c>
      <c r="I25" s="1">
        <v>1.5</v>
      </c>
      <c r="J25" s="1">
        <v>1.2</v>
      </c>
      <c r="K25" s="1">
        <v>2.5</v>
      </c>
      <c r="L25" s="1">
        <v>2.5</v>
      </c>
      <c r="M25" s="1">
        <f t="shared" si="0"/>
        <v>1.7399999999999998</v>
      </c>
    </row>
    <row r="26" spans="2:13" x14ac:dyDescent="0.25">
      <c r="B26" s="93">
        <v>50.974999999999994</v>
      </c>
      <c r="C26" s="103">
        <v>1.2</v>
      </c>
      <c r="D26" s="1">
        <v>2.5</v>
      </c>
      <c r="E26" s="1">
        <v>2</v>
      </c>
      <c r="F26" s="1">
        <v>2.5</v>
      </c>
      <c r="G26" s="1">
        <v>2.5</v>
      </c>
      <c r="H26" s="1">
        <v>2.2000000000000002</v>
      </c>
      <c r="I26" s="1">
        <v>1.2</v>
      </c>
      <c r="J26" s="1">
        <v>1.6</v>
      </c>
      <c r="K26" s="1">
        <v>3</v>
      </c>
      <c r="L26" s="1">
        <v>2.8</v>
      </c>
      <c r="M26" s="1">
        <f t="shared" si="0"/>
        <v>2.1499999999999995</v>
      </c>
    </row>
    <row r="27" spans="2:13" x14ac:dyDescent="0.25">
      <c r="B27" s="93">
        <v>101.425</v>
      </c>
      <c r="C27" s="103">
        <v>1.8</v>
      </c>
      <c r="D27" s="1">
        <v>3.5</v>
      </c>
      <c r="E27" s="1">
        <v>3</v>
      </c>
      <c r="F27" s="1">
        <v>3.5</v>
      </c>
      <c r="G27" s="1">
        <v>2.9</v>
      </c>
      <c r="H27" s="1">
        <v>2.6</v>
      </c>
      <c r="I27" s="1">
        <v>2.2000000000000002</v>
      </c>
      <c r="J27" s="1">
        <v>2</v>
      </c>
      <c r="K27" s="1">
        <v>3.1</v>
      </c>
      <c r="L27" s="1">
        <v>3.5</v>
      </c>
      <c r="M27" s="1">
        <f t="shared" si="0"/>
        <v>2.81</v>
      </c>
    </row>
    <row r="28" spans="2:13" x14ac:dyDescent="0.25">
      <c r="B28" s="93">
        <v>148.9</v>
      </c>
      <c r="C28" s="103">
        <v>2</v>
      </c>
      <c r="D28" s="1">
        <v>3.6</v>
      </c>
      <c r="E28" s="1">
        <v>3</v>
      </c>
      <c r="F28" s="1">
        <v>3.7</v>
      </c>
      <c r="G28" s="1">
        <v>2.6</v>
      </c>
      <c r="H28" s="1">
        <v>3</v>
      </c>
      <c r="I28" s="1">
        <v>2.5</v>
      </c>
      <c r="J28" s="1">
        <v>2</v>
      </c>
      <c r="K28" s="1">
        <v>3.4</v>
      </c>
      <c r="L28" s="1">
        <v>3.4</v>
      </c>
      <c r="M28" s="1">
        <f t="shared" si="0"/>
        <v>2.9199999999999995</v>
      </c>
    </row>
    <row r="29" spans="2:13" x14ac:dyDescent="0.25">
      <c r="B29" s="93">
        <v>171.25</v>
      </c>
      <c r="C29" s="103">
        <v>2.4</v>
      </c>
      <c r="D29" s="1">
        <v>3.8</v>
      </c>
      <c r="E29" s="1">
        <v>3.8</v>
      </c>
      <c r="F29" s="1">
        <v>3.7</v>
      </c>
      <c r="G29" s="1">
        <v>3.2</v>
      </c>
      <c r="H29" s="1">
        <v>3.5</v>
      </c>
      <c r="I29" s="1">
        <v>2.9</v>
      </c>
      <c r="J29" s="1">
        <v>2.4</v>
      </c>
      <c r="K29" s="1">
        <v>3.8</v>
      </c>
      <c r="L29" s="1">
        <v>3.6</v>
      </c>
      <c r="M29" s="1">
        <f t="shared" si="0"/>
        <v>3.3099999999999996</v>
      </c>
    </row>
    <row r="30" spans="2:13" x14ac:dyDescent="0.25">
      <c r="B30" s="93">
        <v>404.65000000000009</v>
      </c>
      <c r="C30" s="101">
        <v>4</v>
      </c>
      <c r="D30" s="102">
        <v>4.9000000000000004</v>
      </c>
      <c r="E30" s="102">
        <v>4.0999999999999996</v>
      </c>
      <c r="F30" s="102">
        <v>5</v>
      </c>
      <c r="G30" s="102">
        <v>4.9000000000000004</v>
      </c>
      <c r="H30" s="102">
        <v>5.5</v>
      </c>
      <c r="I30" s="102">
        <v>5.4</v>
      </c>
      <c r="J30" s="102">
        <v>6.4</v>
      </c>
      <c r="K30" s="102">
        <v>6.5</v>
      </c>
      <c r="L30" s="102">
        <v>5.4</v>
      </c>
      <c r="M30" s="1">
        <f t="shared" si="0"/>
        <v>5.2099999999999991</v>
      </c>
    </row>
    <row r="31" spans="2:13" x14ac:dyDescent="0.25">
      <c r="B31" s="93">
        <v>467.62500000000011</v>
      </c>
      <c r="C31" s="103">
        <v>4.5</v>
      </c>
      <c r="D31" s="1">
        <v>5.5</v>
      </c>
      <c r="E31" s="1">
        <v>5</v>
      </c>
      <c r="F31" s="1">
        <v>5.4</v>
      </c>
      <c r="G31" s="1">
        <v>5.4</v>
      </c>
      <c r="H31" s="1">
        <v>7.5</v>
      </c>
      <c r="I31" s="1">
        <v>5</v>
      </c>
      <c r="J31" s="1">
        <v>7.2</v>
      </c>
      <c r="K31" s="1">
        <v>7.1</v>
      </c>
      <c r="L31" s="1">
        <v>6</v>
      </c>
      <c r="M31" s="1">
        <f t="shared" si="0"/>
        <v>5.86</v>
      </c>
    </row>
    <row r="32" spans="2:13" x14ac:dyDescent="0.25">
      <c r="B32" s="93">
        <v>517.00000000000011</v>
      </c>
      <c r="C32" s="103">
        <v>4.9000000000000004</v>
      </c>
      <c r="D32" s="1">
        <v>6.6</v>
      </c>
      <c r="E32" s="1">
        <v>5.0999999999999996</v>
      </c>
      <c r="F32" s="1">
        <v>6</v>
      </c>
      <c r="G32" s="1">
        <v>6</v>
      </c>
      <c r="H32" s="1">
        <v>8.1999999999999993</v>
      </c>
      <c r="I32" s="1">
        <v>6.5</v>
      </c>
      <c r="J32" s="1">
        <v>5.5</v>
      </c>
      <c r="K32" s="1">
        <v>8</v>
      </c>
      <c r="L32" s="1">
        <v>6.7</v>
      </c>
      <c r="M32" s="1">
        <f t="shared" si="0"/>
        <v>6.35</v>
      </c>
    </row>
    <row r="33" spans="2:13" x14ac:dyDescent="0.25">
      <c r="B33" s="93">
        <v>567.22500000000014</v>
      </c>
      <c r="C33" s="103">
        <v>5.5</v>
      </c>
      <c r="D33" s="1">
        <v>6.7</v>
      </c>
      <c r="E33" s="1">
        <v>6</v>
      </c>
      <c r="F33" s="1">
        <v>6.4</v>
      </c>
      <c r="G33" s="1">
        <v>6.8</v>
      </c>
      <c r="H33" s="1">
        <v>8</v>
      </c>
      <c r="I33" s="1">
        <v>7.5</v>
      </c>
      <c r="J33" s="1">
        <v>6.9</v>
      </c>
      <c r="K33" s="1">
        <v>9</v>
      </c>
      <c r="L33" s="1">
        <v>7.1</v>
      </c>
      <c r="M33" s="1">
        <f t="shared" si="0"/>
        <v>6.99</v>
      </c>
    </row>
    <row r="34" spans="2:13" x14ac:dyDescent="0.25">
      <c r="B34" s="93">
        <v>614.0250000000002</v>
      </c>
      <c r="C34" s="103">
        <v>6.3</v>
      </c>
      <c r="D34" s="1">
        <v>7.5</v>
      </c>
      <c r="E34" s="1">
        <v>6.9</v>
      </c>
      <c r="F34" s="1">
        <v>7</v>
      </c>
      <c r="G34" s="1">
        <v>7.3</v>
      </c>
      <c r="H34" s="1">
        <v>8</v>
      </c>
      <c r="I34" s="1">
        <v>8.1999999999999993</v>
      </c>
      <c r="J34" s="1">
        <v>7.7</v>
      </c>
      <c r="K34" s="1">
        <v>10</v>
      </c>
      <c r="L34" s="1">
        <v>7.6</v>
      </c>
      <c r="M34" s="1">
        <f t="shared" si="0"/>
        <v>7.65</v>
      </c>
    </row>
    <row r="35" spans="2:13" x14ac:dyDescent="0.25">
      <c r="B35" s="93">
        <v>634.72500000000014</v>
      </c>
      <c r="C35" s="103">
        <v>6.5</v>
      </c>
      <c r="D35" s="1">
        <v>7.8</v>
      </c>
      <c r="E35" s="1">
        <v>7.6</v>
      </c>
      <c r="F35" s="1">
        <v>7.3</v>
      </c>
      <c r="G35" s="1">
        <v>7.7</v>
      </c>
      <c r="H35" s="1">
        <v>8.6</v>
      </c>
      <c r="I35" s="1">
        <v>8.9</v>
      </c>
      <c r="J35" s="1">
        <v>7.5</v>
      </c>
      <c r="K35" s="1">
        <v>10.4</v>
      </c>
      <c r="L35" s="1">
        <v>8.9</v>
      </c>
      <c r="M35" s="1">
        <f t="shared" si="0"/>
        <v>8.120000000000001</v>
      </c>
    </row>
    <row r="36" spans="2:13" x14ac:dyDescent="0.25">
      <c r="B36" s="93">
        <v>837.875</v>
      </c>
      <c r="C36" s="101">
        <v>9.5</v>
      </c>
      <c r="D36" s="102">
        <v>11.1</v>
      </c>
      <c r="E36" s="102">
        <v>11.2</v>
      </c>
      <c r="F36" s="102">
        <v>10.199999999999999</v>
      </c>
      <c r="G36" s="102">
        <v>11</v>
      </c>
      <c r="H36" s="102">
        <v>12.5</v>
      </c>
      <c r="I36" s="102">
        <v>13.1</v>
      </c>
      <c r="J36" s="102">
        <v>11.2</v>
      </c>
      <c r="K36" s="102">
        <v>15</v>
      </c>
      <c r="L36" s="102">
        <v>11.1</v>
      </c>
      <c r="M36" s="1">
        <f t="shared" si="0"/>
        <v>11.59</v>
      </c>
    </row>
    <row r="37" spans="2:13" x14ac:dyDescent="0.25">
      <c r="B37" s="93">
        <v>886.47499999999991</v>
      </c>
      <c r="C37" s="103">
        <v>10.4</v>
      </c>
      <c r="D37" s="1">
        <v>11.9</v>
      </c>
      <c r="E37" s="1">
        <v>12.9</v>
      </c>
      <c r="F37" s="1">
        <v>11.7</v>
      </c>
      <c r="G37" s="1">
        <v>11.7</v>
      </c>
      <c r="H37" s="1">
        <v>13.8</v>
      </c>
      <c r="I37" s="1">
        <v>14.5</v>
      </c>
      <c r="J37" s="1">
        <v>12.1</v>
      </c>
      <c r="K37" s="1">
        <v>16.2</v>
      </c>
      <c r="L37" s="1">
        <v>11.8</v>
      </c>
      <c r="M37" s="1">
        <f t="shared" si="0"/>
        <v>12.7</v>
      </c>
    </row>
    <row r="38" spans="2:13" x14ac:dyDescent="0.25">
      <c r="B38" s="93">
        <v>928.37499999999989</v>
      </c>
      <c r="C38" s="103">
        <v>11.9</v>
      </c>
      <c r="D38" s="1">
        <v>12.5</v>
      </c>
      <c r="E38" s="1">
        <v>13.5</v>
      </c>
      <c r="F38" s="1">
        <v>11.7</v>
      </c>
      <c r="G38" s="1">
        <v>12.5</v>
      </c>
      <c r="H38" s="1">
        <v>14.9</v>
      </c>
      <c r="I38" s="1">
        <v>15.2</v>
      </c>
      <c r="J38" s="1">
        <v>13.8</v>
      </c>
      <c r="K38" s="1">
        <v>12.5</v>
      </c>
      <c r="L38" s="1">
        <v>12.9</v>
      </c>
      <c r="M38" s="1">
        <f t="shared" si="0"/>
        <v>13.14</v>
      </c>
    </row>
    <row r="39" spans="2:13" x14ac:dyDescent="0.25">
      <c r="B39" s="93">
        <v>973.8499999999998</v>
      </c>
      <c r="C39" s="103">
        <v>12</v>
      </c>
      <c r="D39" s="1">
        <v>13.6</v>
      </c>
      <c r="E39" s="1">
        <v>15</v>
      </c>
      <c r="F39" s="1">
        <v>13</v>
      </c>
      <c r="G39" s="1">
        <v>13.6</v>
      </c>
      <c r="H39" s="1">
        <v>16.5</v>
      </c>
      <c r="I39" s="1">
        <v>17.100000000000001</v>
      </c>
      <c r="J39" s="1">
        <v>15.3</v>
      </c>
      <c r="K39" s="1">
        <v>19.5</v>
      </c>
      <c r="L39" s="1">
        <v>14</v>
      </c>
      <c r="M39" s="1">
        <f t="shared" si="0"/>
        <v>14.960000000000003</v>
      </c>
    </row>
    <row r="40" spans="2:13" x14ac:dyDescent="0.25">
      <c r="B40" s="93">
        <v>1018.2999999999998</v>
      </c>
      <c r="C40" s="103">
        <v>12.6</v>
      </c>
      <c r="D40" s="1">
        <v>14.3</v>
      </c>
      <c r="E40" s="1">
        <v>16.100000000000001</v>
      </c>
      <c r="F40" s="1">
        <v>13.9</v>
      </c>
      <c r="G40" s="1">
        <v>14.5</v>
      </c>
      <c r="H40" s="1">
        <v>17.7</v>
      </c>
      <c r="I40" s="1">
        <v>18</v>
      </c>
      <c r="J40" s="1">
        <v>16.5</v>
      </c>
      <c r="K40" s="1">
        <v>21.2</v>
      </c>
      <c r="L40" s="1">
        <v>14.9</v>
      </c>
      <c r="M40" s="1">
        <f t="shared" si="0"/>
        <v>15.970000000000002</v>
      </c>
    </row>
    <row r="41" spans="2:13" x14ac:dyDescent="0.25">
      <c r="B41" s="93">
        <v>1040.1749999999997</v>
      </c>
      <c r="C41" s="103">
        <v>13</v>
      </c>
      <c r="D41" s="1">
        <v>14.5</v>
      </c>
      <c r="E41" s="1">
        <v>16.7</v>
      </c>
      <c r="F41" s="1">
        <v>14.5</v>
      </c>
      <c r="G41" s="1">
        <v>15</v>
      </c>
      <c r="H41" s="1">
        <v>18.2</v>
      </c>
      <c r="I41" s="1">
        <v>18.7</v>
      </c>
      <c r="J41" s="1">
        <v>17</v>
      </c>
      <c r="K41" s="1">
        <v>18.3</v>
      </c>
      <c r="L41" s="1">
        <v>16.3</v>
      </c>
      <c r="M41" s="1">
        <f t="shared" si="0"/>
        <v>16.220000000000002</v>
      </c>
    </row>
    <row r="42" spans="2:13" ht="15.75" thickBot="1" x14ac:dyDescent="0.3">
      <c r="B42" s="95">
        <v>1235.7249999999999</v>
      </c>
      <c r="C42" s="106">
        <v>17.899999999999999</v>
      </c>
      <c r="D42" s="107">
        <v>20</v>
      </c>
      <c r="E42" s="107">
        <v>22</v>
      </c>
      <c r="F42" s="107">
        <v>20</v>
      </c>
      <c r="G42" s="107">
        <v>21.4</v>
      </c>
      <c r="H42" s="107">
        <v>28.9</v>
      </c>
      <c r="I42" s="107">
        <v>25.7</v>
      </c>
      <c r="J42" s="107">
        <v>23.5</v>
      </c>
      <c r="K42" s="107">
        <v>25.5</v>
      </c>
      <c r="L42" s="107">
        <v>19.899999999999999</v>
      </c>
      <c r="M42" s="1">
        <f t="shared" si="0"/>
        <v>22.48</v>
      </c>
    </row>
    <row r="43" spans="2:13" x14ac:dyDescent="0.25">
      <c r="B43" s="93">
        <v>0</v>
      </c>
      <c r="C43" s="103">
        <v>1.9</v>
      </c>
      <c r="D43" s="1">
        <v>1.5</v>
      </c>
      <c r="E43" s="1">
        <v>2</v>
      </c>
      <c r="F43" s="1">
        <v>1.3</v>
      </c>
      <c r="G43" s="1">
        <v>1.6</v>
      </c>
      <c r="H43" s="1">
        <v>1.6</v>
      </c>
      <c r="I43" s="1">
        <v>2.1</v>
      </c>
      <c r="J43" s="1">
        <v>1.1000000000000001</v>
      </c>
      <c r="K43" s="1">
        <v>2.1</v>
      </c>
      <c r="L43" s="1">
        <v>1.8</v>
      </c>
      <c r="M43" s="1">
        <f t="shared" si="0"/>
        <v>1.7</v>
      </c>
    </row>
    <row r="44" spans="2:13" x14ac:dyDescent="0.25">
      <c r="B44" s="93">
        <v>40.875</v>
      </c>
      <c r="C44" s="103">
        <v>2</v>
      </c>
      <c r="D44" s="1">
        <v>2</v>
      </c>
      <c r="E44" s="1">
        <v>2.6</v>
      </c>
      <c r="F44" s="1">
        <v>2</v>
      </c>
      <c r="G44" s="1">
        <v>2.2000000000000002</v>
      </c>
      <c r="H44" s="1">
        <v>2.2000000000000002</v>
      </c>
      <c r="I44" s="1">
        <v>3</v>
      </c>
      <c r="J44" s="1">
        <v>1.4</v>
      </c>
      <c r="K44" s="1">
        <v>2.8</v>
      </c>
      <c r="L44" s="1">
        <v>2.5</v>
      </c>
      <c r="M44" s="1">
        <f t="shared" si="0"/>
        <v>2.27</v>
      </c>
    </row>
    <row r="45" spans="2:13" x14ac:dyDescent="0.25">
      <c r="B45" s="93">
        <v>86.325000000000003</v>
      </c>
      <c r="C45" s="103">
        <v>2.4</v>
      </c>
      <c r="D45" s="1">
        <v>2</v>
      </c>
      <c r="E45" s="1">
        <v>2.7</v>
      </c>
      <c r="F45" s="1">
        <v>2</v>
      </c>
      <c r="G45" s="1">
        <v>2.5</v>
      </c>
      <c r="H45" s="1">
        <v>2.7</v>
      </c>
      <c r="I45" s="1">
        <v>3.2</v>
      </c>
      <c r="J45" s="1">
        <v>1.6</v>
      </c>
      <c r="K45" s="1">
        <v>3</v>
      </c>
      <c r="L45" s="1">
        <v>2.6</v>
      </c>
      <c r="M45" s="1">
        <f t="shared" si="0"/>
        <v>2.4700000000000002</v>
      </c>
    </row>
    <row r="46" spans="2:13" x14ac:dyDescent="0.25">
      <c r="B46" s="93">
        <v>129.67499999999998</v>
      </c>
      <c r="C46" s="103">
        <v>3</v>
      </c>
      <c r="D46" s="1">
        <v>2.6</v>
      </c>
      <c r="E46" s="1">
        <v>3.1</v>
      </c>
      <c r="F46" s="1">
        <v>2.2000000000000002</v>
      </c>
      <c r="G46" s="1">
        <v>3.5</v>
      </c>
      <c r="H46" s="1">
        <v>2.8</v>
      </c>
      <c r="I46" s="1">
        <v>3.5</v>
      </c>
      <c r="J46" s="1">
        <v>1.9</v>
      </c>
      <c r="K46" s="1">
        <v>3.5</v>
      </c>
      <c r="L46" s="1">
        <v>3.1</v>
      </c>
      <c r="M46" s="1">
        <f t="shared" si="0"/>
        <v>2.92</v>
      </c>
    </row>
    <row r="47" spans="2:13" x14ac:dyDescent="0.25">
      <c r="B47" s="93">
        <v>149.92499999999998</v>
      </c>
      <c r="C47" s="103">
        <v>3</v>
      </c>
      <c r="D47" s="108">
        <v>2.7</v>
      </c>
      <c r="E47" s="1">
        <v>3.4</v>
      </c>
      <c r="F47" s="1">
        <v>2.4</v>
      </c>
      <c r="G47" s="1">
        <v>3.6</v>
      </c>
      <c r="H47" s="1">
        <v>2.9</v>
      </c>
      <c r="I47" s="1">
        <v>3.6</v>
      </c>
      <c r="J47" s="1">
        <v>2</v>
      </c>
      <c r="K47" s="1">
        <v>3.6</v>
      </c>
      <c r="L47" s="1">
        <v>3.3</v>
      </c>
      <c r="M47" s="1">
        <f t="shared" si="0"/>
        <v>3.0500000000000003</v>
      </c>
    </row>
    <row r="48" spans="2:13" x14ac:dyDescent="0.25">
      <c r="B48" s="93">
        <v>338.69999999999993</v>
      </c>
      <c r="C48" s="101">
        <v>5.9</v>
      </c>
      <c r="D48" s="102">
        <v>5</v>
      </c>
      <c r="E48" s="102">
        <v>5.8</v>
      </c>
      <c r="F48" s="102">
        <v>3.1</v>
      </c>
      <c r="G48" s="102">
        <v>6</v>
      </c>
      <c r="H48" s="102">
        <v>5.0999999999999996</v>
      </c>
      <c r="I48" s="102">
        <v>6.1</v>
      </c>
      <c r="J48" s="102">
        <v>3.5</v>
      </c>
      <c r="K48" s="102">
        <v>6</v>
      </c>
      <c r="L48" s="102">
        <v>5.5</v>
      </c>
      <c r="M48" s="1">
        <f t="shared" si="0"/>
        <v>5.2</v>
      </c>
    </row>
    <row r="49" spans="2:13" x14ac:dyDescent="0.25">
      <c r="B49" s="93">
        <v>388.69999999999993</v>
      </c>
      <c r="C49" s="103">
        <v>6</v>
      </c>
      <c r="D49" s="1">
        <v>5.5</v>
      </c>
      <c r="E49" s="1">
        <v>6.9</v>
      </c>
      <c r="F49" s="1">
        <v>3.5</v>
      </c>
      <c r="G49" s="1">
        <v>6.5</v>
      </c>
      <c r="H49" s="1">
        <v>5.6</v>
      </c>
      <c r="I49" s="1">
        <v>6.7</v>
      </c>
      <c r="J49" s="1">
        <v>3.6</v>
      </c>
      <c r="K49" s="1">
        <v>6.5</v>
      </c>
      <c r="L49" s="1">
        <v>6</v>
      </c>
      <c r="M49" s="1">
        <f t="shared" si="0"/>
        <v>5.6800000000000006</v>
      </c>
    </row>
    <row r="50" spans="2:13" x14ac:dyDescent="0.25">
      <c r="B50" s="93">
        <v>431.09999999999991</v>
      </c>
      <c r="C50" s="103">
        <v>7.6</v>
      </c>
      <c r="D50" s="1">
        <v>4.5</v>
      </c>
      <c r="E50" s="1">
        <v>7</v>
      </c>
      <c r="F50" s="1">
        <v>4</v>
      </c>
      <c r="G50" s="1">
        <v>6.7</v>
      </c>
      <c r="H50" s="1">
        <v>6.4</v>
      </c>
      <c r="I50" s="1">
        <v>7.2</v>
      </c>
      <c r="J50" s="1">
        <v>4.8</v>
      </c>
      <c r="K50" s="1">
        <v>7.5</v>
      </c>
      <c r="L50" s="1">
        <v>7.7</v>
      </c>
      <c r="M50" s="1">
        <f t="shared" si="0"/>
        <v>6.3400000000000007</v>
      </c>
    </row>
    <row r="51" spans="2:13" x14ac:dyDescent="0.25">
      <c r="B51" s="93">
        <v>478.49999999999994</v>
      </c>
      <c r="C51" s="103">
        <v>8</v>
      </c>
      <c r="D51" s="1">
        <v>6.5</v>
      </c>
      <c r="E51" s="1">
        <v>7</v>
      </c>
      <c r="F51" s="1">
        <v>4.5</v>
      </c>
      <c r="G51" s="1">
        <v>8</v>
      </c>
      <c r="H51" s="1">
        <v>6.9</v>
      </c>
      <c r="I51" s="1">
        <v>8</v>
      </c>
      <c r="J51" s="1">
        <v>4.9000000000000004</v>
      </c>
      <c r="K51" s="1">
        <v>7.9</v>
      </c>
      <c r="L51" s="1">
        <v>8.8000000000000007</v>
      </c>
      <c r="M51" s="1">
        <f t="shared" si="0"/>
        <v>7.05</v>
      </c>
    </row>
    <row r="52" spans="2:13" x14ac:dyDescent="0.25">
      <c r="B52" s="93">
        <v>526.27499999999998</v>
      </c>
      <c r="C52" s="103">
        <v>8.5</v>
      </c>
      <c r="D52" s="1">
        <v>7.3</v>
      </c>
      <c r="E52" s="1">
        <v>7.5</v>
      </c>
      <c r="F52" s="1">
        <v>4.5999999999999996</v>
      </c>
      <c r="G52" s="1">
        <v>8.6999999999999993</v>
      </c>
      <c r="H52" s="1">
        <v>7.8</v>
      </c>
      <c r="I52" s="1">
        <v>8.5</v>
      </c>
      <c r="J52" s="1">
        <v>5.9</v>
      </c>
      <c r="K52" s="1">
        <v>8.6</v>
      </c>
      <c r="L52" s="1">
        <v>8</v>
      </c>
      <c r="M52" s="1">
        <f t="shared" si="0"/>
        <v>7.5399999999999991</v>
      </c>
    </row>
    <row r="53" spans="2:13" x14ac:dyDescent="0.25">
      <c r="B53" s="93">
        <v>548.12499999999989</v>
      </c>
      <c r="C53" s="103">
        <v>9.4</v>
      </c>
      <c r="D53" s="1">
        <v>7.6</v>
      </c>
      <c r="E53" s="1">
        <v>8</v>
      </c>
      <c r="F53" s="1">
        <v>4.8</v>
      </c>
      <c r="G53" s="1">
        <v>9</v>
      </c>
      <c r="H53" s="1">
        <v>8</v>
      </c>
      <c r="I53" s="1">
        <v>9.1</v>
      </c>
      <c r="J53" s="1">
        <v>5.0999999999999996</v>
      </c>
      <c r="K53" s="1">
        <v>9.1</v>
      </c>
      <c r="L53" s="1">
        <v>8</v>
      </c>
      <c r="M53" s="1">
        <f t="shared" si="0"/>
        <v>7.81</v>
      </c>
    </row>
    <row r="54" spans="2:13" x14ac:dyDescent="0.25">
      <c r="B54" s="93">
        <v>734.97499999999957</v>
      </c>
      <c r="C54" s="101">
        <v>13.9</v>
      </c>
      <c r="D54" s="102">
        <v>12</v>
      </c>
      <c r="E54" s="102">
        <v>11.8</v>
      </c>
      <c r="F54" s="102">
        <v>6.9</v>
      </c>
      <c r="G54" s="102">
        <v>12.5</v>
      </c>
      <c r="H54" s="102">
        <v>11.5</v>
      </c>
      <c r="I54" s="102">
        <v>12.9</v>
      </c>
      <c r="J54" s="102">
        <v>8</v>
      </c>
      <c r="K54" s="102">
        <v>13</v>
      </c>
      <c r="L54" s="102">
        <v>10</v>
      </c>
      <c r="M54" s="1">
        <f t="shared" si="0"/>
        <v>11.25</v>
      </c>
    </row>
    <row r="55" spans="2:13" x14ac:dyDescent="0.25">
      <c r="B55" s="93">
        <v>762.49999999999966</v>
      </c>
      <c r="C55" s="103">
        <v>14.9</v>
      </c>
      <c r="D55" s="1">
        <v>12.5</v>
      </c>
      <c r="E55" s="1">
        <v>12.5</v>
      </c>
      <c r="F55" s="1">
        <v>7.2</v>
      </c>
      <c r="G55" s="1">
        <v>13</v>
      </c>
      <c r="H55" s="1">
        <v>12.2</v>
      </c>
      <c r="I55" s="1">
        <v>13.5</v>
      </c>
      <c r="J55" s="1">
        <v>8.5</v>
      </c>
      <c r="K55" s="1">
        <v>14.5</v>
      </c>
      <c r="L55" s="1">
        <v>11.1</v>
      </c>
      <c r="M55" s="1">
        <f t="shared" si="0"/>
        <v>11.989999999999998</v>
      </c>
    </row>
    <row r="56" spans="2:13" x14ac:dyDescent="0.25">
      <c r="B56" s="93">
        <v>799.02499999999975</v>
      </c>
      <c r="C56" s="103">
        <v>15.7</v>
      </c>
      <c r="D56" s="1">
        <v>13.1</v>
      </c>
      <c r="E56" s="1">
        <v>13.2</v>
      </c>
      <c r="F56" s="1">
        <v>7.7</v>
      </c>
      <c r="G56" s="1">
        <v>14</v>
      </c>
      <c r="H56" s="1">
        <v>13</v>
      </c>
      <c r="I56" s="1">
        <v>14.3</v>
      </c>
      <c r="J56" s="1">
        <v>9.1</v>
      </c>
      <c r="K56" s="1">
        <v>15.4</v>
      </c>
      <c r="L56" s="1">
        <v>12</v>
      </c>
      <c r="M56" s="1">
        <f t="shared" si="0"/>
        <v>12.75</v>
      </c>
    </row>
    <row r="57" spans="2:13" x14ac:dyDescent="0.25">
      <c r="B57" s="93">
        <v>841.17499999999984</v>
      </c>
      <c r="C57" s="103">
        <v>16.7</v>
      </c>
      <c r="D57" s="1">
        <v>14</v>
      </c>
      <c r="E57" s="1">
        <v>13.5</v>
      </c>
      <c r="F57" s="1">
        <v>8</v>
      </c>
      <c r="G57" s="1">
        <v>15.4</v>
      </c>
      <c r="H57" s="1">
        <v>13.9</v>
      </c>
      <c r="I57" s="1">
        <v>15</v>
      </c>
      <c r="J57" s="1">
        <v>9.9</v>
      </c>
      <c r="K57" s="1">
        <v>16.5</v>
      </c>
      <c r="L57" s="1">
        <v>12.8</v>
      </c>
      <c r="M57" s="1">
        <f t="shared" si="0"/>
        <v>13.570000000000002</v>
      </c>
    </row>
    <row r="58" spans="2:13" x14ac:dyDescent="0.25">
      <c r="B58" s="93">
        <v>884.02499999999986</v>
      </c>
      <c r="C58" s="103">
        <v>18</v>
      </c>
      <c r="D58" s="1">
        <v>15.2</v>
      </c>
      <c r="E58" s="1">
        <v>14.4</v>
      </c>
      <c r="F58" s="1">
        <v>8.5</v>
      </c>
      <c r="G58" s="1">
        <v>16.100000000000001</v>
      </c>
      <c r="H58" s="1">
        <v>15</v>
      </c>
      <c r="I58" s="1">
        <v>15.9</v>
      </c>
      <c r="J58" s="1">
        <v>10.5</v>
      </c>
      <c r="K58" s="1">
        <v>17.8</v>
      </c>
      <c r="L58" s="1">
        <v>13.4</v>
      </c>
      <c r="M58" s="1">
        <f t="shared" si="0"/>
        <v>14.48</v>
      </c>
    </row>
    <row r="59" spans="2:13" x14ac:dyDescent="0.25">
      <c r="B59" s="93">
        <v>926.5</v>
      </c>
      <c r="C59" s="103">
        <v>19</v>
      </c>
      <c r="D59" s="1">
        <v>16</v>
      </c>
      <c r="E59" s="1">
        <v>15.4</v>
      </c>
      <c r="F59" s="1">
        <v>9.1999999999999993</v>
      </c>
      <c r="G59" s="1">
        <v>16.2</v>
      </c>
      <c r="H59" s="1">
        <v>16</v>
      </c>
      <c r="I59" s="1">
        <v>16.8</v>
      </c>
      <c r="J59" s="1">
        <v>11.4</v>
      </c>
      <c r="K59" s="1">
        <v>18.7</v>
      </c>
      <c r="L59" s="1">
        <v>14.2</v>
      </c>
      <c r="M59" s="1">
        <f t="shared" si="0"/>
        <v>15.289999999999997</v>
      </c>
    </row>
    <row r="60" spans="2:13" ht="15.75" thickBot="1" x14ac:dyDescent="0.3">
      <c r="B60" s="95">
        <v>1103.675</v>
      </c>
      <c r="C60" s="106">
        <v>26</v>
      </c>
      <c r="D60" s="107">
        <v>22</v>
      </c>
      <c r="E60" s="107">
        <v>20</v>
      </c>
      <c r="F60" s="107">
        <v>12.5</v>
      </c>
      <c r="G60" s="107">
        <v>26.6</v>
      </c>
      <c r="H60" s="107">
        <v>20.6</v>
      </c>
      <c r="I60" s="107">
        <v>24</v>
      </c>
      <c r="J60" s="107">
        <v>16</v>
      </c>
      <c r="K60" s="107">
        <v>26.5</v>
      </c>
      <c r="L60" s="107">
        <v>13.4</v>
      </c>
      <c r="M60" s="1">
        <f t="shared" si="0"/>
        <v>20.759999999999998</v>
      </c>
    </row>
    <row r="61" spans="2:13" x14ac:dyDescent="0.25">
      <c r="B61" s="93">
        <v>0</v>
      </c>
      <c r="C61" s="103">
        <v>1.1000000000000001</v>
      </c>
      <c r="D61" s="1">
        <v>1.2</v>
      </c>
      <c r="E61" s="1">
        <v>1.3</v>
      </c>
      <c r="F61" s="41">
        <v>0</v>
      </c>
      <c r="G61" s="1">
        <v>1</v>
      </c>
      <c r="H61" s="1">
        <v>1.2</v>
      </c>
      <c r="I61" s="1">
        <v>1.2</v>
      </c>
      <c r="J61" s="41">
        <v>0</v>
      </c>
      <c r="K61" s="1">
        <v>1.1000000000000001</v>
      </c>
      <c r="L61" s="41">
        <v>0</v>
      </c>
      <c r="M61" s="1">
        <f t="shared" si="0"/>
        <v>0.80999999999999994</v>
      </c>
    </row>
    <row r="62" spans="2:13" x14ac:dyDescent="0.25">
      <c r="B62" s="93">
        <v>94.15000000000002</v>
      </c>
      <c r="C62" s="103">
        <v>2.9</v>
      </c>
      <c r="D62" s="1">
        <v>3.1</v>
      </c>
      <c r="E62" s="1">
        <v>3</v>
      </c>
      <c r="F62" s="1">
        <v>3.9</v>
      </c>
      <c r="G62" s="1">
        <v>3</v>
      </c>
      <c r="H62" s="1">
        <v>2.9</v>
      </c>
      <c r="I62" s="1">
        <v>2.8</v>
      </c>
      <c r="J62" s="1">
        <v>3.9</v>
      </c>
      <c r="K62" s="1">
        <v>2.2000000000000002</v>
      </c>
      <c r="L62" s="1">
        <v>3</v>
      </c>
      <c r="M62" s="1">
        <f t="shared" si="0"/>
        <v>3.07</v>
      </c>
    </row>
    <row r="63" spans="2:13" x14ac:dyDescent="0.25">
      <c r="B63" s="93">
        <v>140.97499999999999</v>
      </c>
      <c r="C63" s="103">
        <v>0</v>
      </c>
      <c r="D63" s="1">
        <v>3.2</v>
      </c>
      <c r="E63" s="1">
        <v>3.6</v>
      </c>
      <c r="F63" s="1">
        <v>3.5</v>
      </c>
      <c r="G63" s="1">
        <v>4</v>
      </c>
      <c r="H63" s="1">
        <v>3.4</v>
      </c>
      <c r="I63" s="1">
        <v>3.1</v>
      </c>
      <c r="J63" s="1">
        <v>4.5</v>
      </c>
      <c r="K63" s="1">
        <v>2.7</v>
      </c>
      <c r="L63" s="1">
        <v>3.1</v>
      </c>
      <c r="M63" s="1">
        <f t="shared" si="0"/>
        <v>3.1100000000000003</v>
      </c>
    </row>
    <row r="64" spans="2:13" x14ac:dyDescent="0.25">
      <c r="B64" s="93">
        <v>182.5</v>
      </c>
      <c r="C64" s="103">
        <v>3.5</v>
      </c>
      <c r="D64" s="1">
        <v>4</v>
      </c>
      <c r="E64" s="1">
        <v>3.5</v>
      </c>
      <c r="F64" s="1">
        <v>4.2</v>
      </c>
      <c r="G64" s="1">
        <v>3.4</v>
      </c>
      <c r="H64" s="1">
        <v>4</v>
      </c>
      <c r="I64" s="1">
        <v>3.5</v>
      </c>
      <c r="J64" s="1">
        <v>4.9000000000000004</v>
      </c>
      <c r="K64" s="1">
        <v>2.9</v>
      </c>
      <c r="L64" s="1">
        <v>3.5</v>
      </c>
      <c r="M64" s="1">
        <f t="shared" si="0"/>
        <v>3.7399999999999998</v>
      </c>
    </row>
    <row r="65" spans="2:13" x14ac:dyDescent="0.25">
      <c r="B65" s="93">
        <v>361.15</v>
      </c>
      <c r="C65" s="101">
        <v>5.2</v>
      </c>
      <c r="D65" s="102">
        <v>5.6</v>
      </c>
      <c r="E65" s="102">
        <v>6</v>
      </c>
      <c r="F65" s="102">
        <v>6</v>
      </c>
      <c r="G65" s="102">
        <v>4.5</v>
      </c>
      <c r="H65" s="102">
        <v>5</v>
      </c>
      <c r="I65" s="102">
        <v>6</v>
      </c>
      <c r="J65" s="102">
        <v>7.9</v>
      </c>
      <c r="K65" s="102">
        <v>4.5</v>
      </c>
      <c r="L65" s="102">
        <v>5</v>
      </c>
      <c r="M65" s="1">
        <f t="shared" si="0"/>
        <v>5.5699999999999994</v>
      </c>
    </row>
    <row r="66" spans="2:13" x14ac:dyDescent="0.25">
      <c r="B66" s="93">
        <v>385.45</v>
      </c>
      <c r="C66" s="103">
        <v>5.6</v>
      </c>
      <c r="D66" s="1">
        <v>5.9</v>
      </c>
      <c r="E66" s="1">
        <v>6.4</v>
      </c>
      <c r="F66" s="1">
        <v>6</v>
      </c>
      <c r="G66" s="1">
        <v>4.7</v>
      </c>
      <c r="H66" s="1">
        <v>5.0999999999999996</v>
      </c>
      <c r="I66" s="1">
        <v>6.9</v>
      </c>
      <c r="J66" s="1">
        <v>8.3000000000000007</v>
      </c>
      <c r="K66" s="1">
        <v>4.7</v>
      </c>
      <c r="L66" s="1">
        <v>5.4</v>
      </c>
      <c r="M66" s="1">
        <f t="shared" si="0"/>
        <v>5.8999999999999995</v>
      </c>
    </row>
    <row r="67" spans="2:13" x14ac:dyDescent="0.25">
      <c r="B67" s="93">
        <v>418.92499999999995</v>
      </c>
      <c r="C67" s="103">
        <v>6</v>
      </c>
      <c r="D67" s="1">
        <v>6.2</v>
      </c>
      <c r="E67" s="1">
        <v>6.2</v>
      </c>
      <c r="F67" s="1">
        <v>6.5</v>
      </c>
      <c r="G67" s="1">
        <v>5.5</v>
      </c>
      <c r="H67" s="1">
        <v>5.5</v>
      </c>
      <c r="I67" s="1">
        <v>7</v>
      </c>
      <c r="J67" s="1">
        <v>9</v>
      </c>
      <c r="K67" s="1">
        <v>5</v>
      </c>
      <c r="L67" s="1">
        <v>5.9</v>
      </c>
      <c r="M67" s="1">
        <f t="shared" si="0"/>
        <v>6.2799999999999994</v>
      </c>
    </row>
    <row r="68" spans="2:13" x14ac:dyDescent="0.25">
      <c r="B68" s="93">
        <v>463.57499999999993</v>
      </c>
      <c r="C68" s="103">
        <v>6.7</v>
      </c>
      <c r="D68" s="1">
        <v>7.1</v>
      </c>
      <c r="E68" s="1">
        <v>7</v>
      </c>
      <c r="F68" s="1">
        <v>6.7</v>
      </c>
      <c r="G68" s="1">
        <v>5.7</v>
      </c>
      <c r="H68" s="1">
        <v>6</v>
      </c>
      <c r="I68" s="1">
        <v>8.1</v>
      </c>
      <c r="J68" s="1">
        <v>9.9</v>
      </c>
      <c r="K68" s="1">
        <v>5.8</v>
      </c>
      <c r="L68" s="1">
        <v>6.4</v>
      </c>
      <c r="M68" s="1">
        <f t="shared" ref="M68:M83" si="1">AVERAGE(C68:L68)</f>
        <v>6.94</v>
      </c>
    </row>
    <row r="69" spans="2:13" x14ac:dyDescent="0.25">
      <c r="B69" s="93">
        <v>513.84999999999991</v>
      </c>
      <c r="C69" s="103">
        <v>7</v>
      </c>
      <c r="D69" s="1">
        <v>7.1</v>
      </c>
      <c r="E69" s="1">
        <v>7.1</v>
      </c>
      <c r="F69" s="1">
        <v>6.6</v>
      </c>
      <c r="G69" s="1">
        <v>6.9</v>
      </c>
      <c r="H69" s="1">
        <v>6.8</v>
      </c>
      <c r="I69" s="1">
        <v>8.6</v>
      </c>
      <c r="J69" s="1">
        <v>10.5</v>
      </c>
      <c r="K69" s="1">
        <v>6.7</v>
      </c>
      <c r="L69" s="1">
        <v>6.9</v>
      </c>
      <c r="M69" s="1">
        <f t="shared" si="1"/>
        <v>7.42</v>
      </c>
    </row>
    <row r="70" spans="2:13" x14ac:dyDescent="0.25">
      <c r="B70" s="93">
        <v>563.54999999999995</v>
      </c>
      <c r="C70" s="103">
        <v>7.9</v>
      </c>
      <c r="D70" s="1">
        <v>9</v>
      </c>
      <c r="E70" s="1">
        <v>8.9</v>
      </c>
      <c r="F70" s="1">
        <v>8</v>
      </c>
      <c r="G70" s="1">
        <v>7</v>
      </c>
      <c r="H70" s="1">
        <v>7.1</v>
      </c>
      <c r="I70" s="1">
        <v>10.199999999999999</v>
      </c>
      <c r="J70" s="1">
        <v>11.9</v>
      </c>
      <c r="K70" s="1">
        <v>7.9</v>
      </c>
      <c r="L70" s="1">
        <v>7</v>
      </c>
      <c r="M70" s="1">
        <f t="shared" si="1"/>
        <v>8.49</v>
      </c>
    </row>
    <row r="71" spans="2:13" x14ac:dyDescent="0.25">
      <c r="B71" s="93">
        <v>792.5</v>
      </c>
      <c r="C71" s="101">
        <v>11.2</v>
      </c>
      <c r="D71" s="102">
        <v>11.9</v>
      </c>
      <c r="E71" s="102">
        <v>13</v>
      </c>
      <c r="F71" s="102">
        <v>10.8</v>
      </c>
      <c r="G71" s="102">
        <v>10</v>
      </c>
      <c r="H71" s="102">
        <v>11</v>
      </c>
      <c r="I71" s="102">
        <v>14.9</v>
      </c>
      <c r="J71" s="102">
        <v>17</v>
      </c>
      <c r="K71" s="102">
        <v>10.1</v>
      </c>
      <c r="L71" s="102">
        <v>8.5</v>
      </c>
      <c r="M71" s="1">
        <f t="shared" si="1"/>
        <v>11.84</v>
      </c>
    </row>
    <row r="72" spans="2:13" x14ac:dyDescent="0.25">
      <c r="B72" s="93">
        <v>830</v>
      </c>
      <c r="C72" s="103">
        <v>11.6</v>
      </c>
      <c r="D72" s="1">
        <v>13.5</v>
      </c>
      <c r="E72" s="1">
        <v>13.5</v>
      </c>
      <c r="F72" s="1">
        <v>11</v>
      </c>
      <c r="G72" s="1">
        <v>10.5</v>
      </c>
      <c r="H72" s="1">
        <v>10.7</v>
      </c>
      <c r="I72" s="1">
        <v>15.5</v>
      </c>
      <c r="J72" s="1">
        <v>17.8</v>
      </c>
      <c r="K72" s="1">
        <v>10.9</v>
      </c>
      <c r="L72" s="1">
        <v>9.6</v>
      </c>
      <c r="M72" s="1">
        <f t="shared" si="1"/>
        <v>12.459999999999999</v>
      </c>
    </row>
    <row r="73" spans="2:13" x14ac:dyDescent="0.25">
      <c r="B73" s="93">
        <v>873.59999999999991</v>
      </c>
      <c r="C73" s="103">
        <v>15.5</v>
      </c>
      <c r="D73" s="1">
        <v>14.4</v>
      </c>
      <c r="E73" s="1">
        <v>14.3</v>
      </c>
      <c r="F73" s="1">
        <v>11.5</v>
      </c>
      <c r="G73" s="1">
        <v>11.1</v>
      </c>
      <c r="H73" s="1">
        <v>11.1</v>
      </c>
      <c r="I73" s="1">
        <v>16.899999999999999</v>
      </c>
      <c r="J73" s="1">
        <v>18.899999999999999</v>
      </c>
      <c r="K73" s="1">
        <v>11.5</v>
      </c>
      <c r="L73" s="1">
        <v>10.4</v>
      </c>
      <c r="M73" s="1">
        <f t="shared" si="1"/>
        <v>13.559999999999999</v>
      </c>
    </row>
    <row r="74" spans="2:13" x14ac:dyDescent="0.25">
      <c r="B74" s="93">
        <v>926.09999999999991</v>
      </c>
      <c r="C74" s="103">
        <v>13.5</v>
      </c>
      <c r="D74" s="1">
        <v>15.8</v>
      </c>
      <c r="E74" s="1">
        <v>15.5</v>
      </c>
      <c r="F74" s="1">
        <v>12.4</v>
      </c>
      <c r="G74" s="1">
        <v>12.1</v>
      </c>
      <c r="H74" s="1">
        <v>12.1</v>
      </c>
      <c r="I74" s="1">
        <v>18.399999999999999</v>
      </c>
      <c r="J74" s="1">
        <v>20.399999999999999</v>
      </c>
      <c r="K74" s="1">
        <v>20.6</v>
      </c>
      <c r="L74" s="1">
        <v>11.5</v>
      </c>
      <c r="M74" s="1">
        <f t="shared" si="1"/>
        <v>15.229999999999999</v>
      </c>
    </row>
    <row r="75" spans="2:13" ht="15.75" thickBot="1" x14ac:dyDescent="0.3">
      <c r="B75" s="95">
        <v>976.29999999999984</v>
      </c>
      <c r="C75" s="109">
        <v>15</v>
      </c>
      <c r="D75" s="29">
        <v>17.2</v>
      </c>
      <c r="E75" s="29">
        <v>17.100000000000001</v>
      </c>
      <c r="F75" s="29">
        <v>13.5</v>
      </c>
      <c r="G75" s="29">
        <v>13.2</v>
      </c>
      <c r="H75" s="29">
        <v>13</v>
      </c>
      <c r="I75" s="29">
        <v>20</v>
      </c>
      <c r="J75" s="29">
        <v>21.9</v>
      </c>
      <c r="K75" s="29">
        <v>13.9</v>
      </c>
      <c r="L75" s="29">
        <v>12.7</v>
      </c>
      <c r="M75" s="1">
        <f t="shared" si="1"/>
        <v>15.75</v>
      </c>
    </row>
    <row r="76" spans="2:13" x14ac:dyDescent="0.25">
      <c r="B76" s="93">
        <v>0</v>
      </c>
      <c r="C76" s="103">
        <v>2.5</v>
      </c>
      <c r="D76" s="1">
        <v>3</v>
      </c>
      <c r="E76" s="1">
        <v>3</v>
      </c>
      <c r="F76" s="1">
        <v>2</v>
      </c>
      <c r="G76" s="1">
        <v>2</v>
      </c>
      <c r="H76" s="1">
        <v>2.5</v>
      </c>
      <c r="I76" s="1">
        <v>3.5</v>
      </c>
      <c r="J76" s="1">
        <v>2.8</v>
      </c>
      <c r="K76" s="1">
        <v>2.1</v>
      </c>
      <c r="L76" s="1">
        <v>2.5</v>
      </c>
      <c r="M76" s="1">
        <f t="shared" si="1"/>
        <v>2.5900000000000003</v>
      </c>
    </row>
    <row r="77" spans="2:13" x14ac:dyDescent="0.25">
      <c r="B77" s="93">
        <v>38.474999999999994</v>
      </c>
      <c r="C77" s="103">
        <v>3</v>
      </c>
      <c r="D77" s="1">
        <v>3.1</v>
      </c>
      <c r="E77" s="1">
        <v>3.5</v>
      </c>
      <c r="F77" s="1">
        <v>2</v>
      </c>
      <c r="G77" s="1">
        <v>2</v>
      </c>
      <c r="H77" s="1">
        <v>2.9</v>
      </c>
      <c r="I77" s="1">
        <v>3.5</v>
      </c>
      <c r="J77" s="1">
        <v>2.9</v>
      </c>
      <c r="K77" s="1">
        <v>2.4</v>
      </c>
      <c r="L77" s="1">
        <v>2.8</v>
      </c>
      <c r="M77" s="1">
        <f t="shared" si="1"/>
        <v>2.8099999999999996</v>
      </c>
    </row>
    <row r="78" spans="2:13" x14ac:dyDescent="0.25">
      <c r="B78" s="93">
        <v>85.224999999999994</v>
      </c>
      <c r="C78" s="103">
        <v>3.3</v>
      </c>
      <c r="D78" s="1">
        <v>3.6</v>
      </c>
      <c r="E78" s="1">
        <v>3.9</v>
      </c>
      <c r="F78" s="1">
        <v>2.4</v>
      </c>
      <c r="G78" s="1">
        <v>2.5</v>
      </c>
      <c r="H78" s="1">
        <v>3</v>
      </c>
      <c r="I78" s="1">
        <v>3.8</v>
      </c>
      <c r="J78" s="1">
        <v>3</v>
      </c>
      <c r="K78" s="1">
        <v>3</v>
      </c>
      <c r="L78" s="1">
        <v>3</v>
      </c>
      <c r="M78" s="1">
        <f t="shared" si="1"/>
        <v>3.1500000000000004</v>
      </c>
    </row>
    <row r="79" spans="2:13" x14ac:dyDescent="0.25">
      <c r="B79" s="93">
        <v>137.4</v>
      </c>
      <c r="C79" s="103">
        <v>3.9</v>
      </c>
      <c r="D79" s="1">
        <v>4</v>
      </c>
      <c r="E79" s="1">
        <v>4.3</v>
      </c>
      <c r="F79" s="1">
        <v>2.9</v>
      </c>
      <c r="G79" s="1">
        <v>2.5</v>
      </c>
      <c r="H79" s="1">
        <v>3.3</v>
      </c>
      <c r="I79" s="1">
        <v>4</v>
      </c>
      <c r="J79" s="1">
        <v>3.5</v>
      </c>
      <c r="K79" s="1">
        <v>3.1</v>
      </c>
      <c r="L79" s="1">
        <v>3.2</v>
      </c>
      <c r="M79" s="1">
        <f t="shared" si="1"/>
        <v>3.47</v>
      </c>
    </row>
    <row r="80" spans="2:13" x14ac:dyDescent="0.25">
      <c r="B80" s="93">
        <v>189.1</v>
      </c>
      <c r="C80" s="103">
        <v>4.4000000000000004</v>
      </c>
      <c r="D80" s="1">
        <v>4.8</v>
      </c>
      <c r="E80" s="1">
        <v>5</v>
      </c>
      <c r="F80" s="1">
        <v>3.5</v>
      </c>
      <c r="G80" s="1">
        <v>3</v>
      </c>
      <c r="H80" s="1">
        <v>3.7</v>
      </c>
      <c r="I80" s="1">
        <v>4.5999999999999996</v>
      </c>
      <c r="J80" s="1">
        <v>3.9</v>
      </c>
      <c r="K80" s="1">
        <v>3.9</v>
      </c>
      <c r="L80" s="1">
        <v>3.9</v>
      </c>
      <c r="M80" s="1">
        <f t="shared" si="1"/>
        <v>4.0699999999999994</v>
      </c>
    </row>
    <row r="81" spans="2:13" x14ac:dyDescent="0.25">
      <c r="B81" s="93">
        <v>235.22499999999999</v>
      </c>
      <c r="C81" s="103">
        <v>5</v>
      </c>
      <c r="D81" s="1">
        <v>5.3</v>
      </c>
      <c r="E81" s="1">
        <v>5.6</v>
      </c>
      <c r="F81" s="1">
        <v>3.9</v>
      </c>
      <c r="G81" s="1">
        <v>3.5</v>
      </c>
      <c r="H81" s="1">
        <v>4.0999999999999996</v>
      </c>
      <c r="I81" s="1">
        <v>5</v>
      </c>
      <c r="J81" s="1">
        <v>4.5</v>
      </c>
      <c r="K81" s="1">
        <v>4.3</v>
      </c>
      <c r="L81" s="1">
        <v>4.0999999999999996</v>
      </c>
      <c r="M81" s="1">
        <f t="shared" si="1"/>
        <v>4.5299999999999994</v>
      </c>
    </row>
    <row r="82" spans="2:13" x14ac:dyDescent="0.25">
      <c r="B82" s="93">
        <v>456.8</v>
      </c>
      <c r="C82" s="101">
        <v>7.9</v>
      </c>
      <c r="D82" s="102">
        <v>8.8000000000000007</v>
      </c>
      <c r="E82" s="102">
        <v>8.8000000000000007</v>
      </c>
      <c r="F82" s="102">
        <v>6</v>
      </c>
      <c r="G82" s="102">
        <v>5.5</v>
      </c>
      <c r="H82" s="102">
        <v>6</v>
      </c>
      <c r="I82" s="102">
        <v>8</v>
      </c>
      <c r="J82" s="102">
        <v>6.5</v>
      </c>
      <c r="K82" s="102">
        <v>6.9</v>
      </c>
      <c r="L82" s="102">
        <v>5.5</v>
      </c>
      <c r="M82" s="1">
        <f t="shared" si="1"/>
        <v>6.99</v>
      </c>
    </row>
    <row r="83" spans="2:13" x14ac:dyDescent="0.25">
      <c r="B83" s="93">
        <v>489.47500000000002</v>
      </c>
      <c r="C83" s="103">
        <v>8.1999999999999993</v>
      </c>
      <c r="D83" s="1">
        <v>9.1</v>
      </c>
      <c r="E83" s="1">
        <v>9.1999999999999993</v>
      </c>
      <c r="F83" s="1">
        <v>6.4</v>
      </c>
      <c r="G83" s="1">
        <v>6</v>
      </c>
      <c r="H83" s="1">
        <v>6.6</v>
      </c>
      <c r="I83" s="1">
        <v>8.3000000000000007</v>
      </c>
      <c r="J83" s="1">
        <v>7</v>
      </c>
      <c r="K83" s="1">
        <v>7.1</v>
      </c>
      <c r="L83" s="1">
        <v>6</v>
      </c>
      <c r="M83" s="1">
        <f t="shared" si="1"/>
        <v>7.3899999999999988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CB63-1D78-4C64-8DEE-E8E2C91DC8E5}">
  <sheetPr>
    <pageSetUpPr fitToPage="1"/>
  </sheetPr>
  <dimension ref="A1:Q16"/>
  <sheetViews>
    <sheetView zoomScale="80" zoomScaleNormal="80" workbookViewId="0">
      <selection activeCell="B4" sqref="B4:B7"/>
    </sheetView>
  </sheetViews>
  <sheetFormatPr defaultRowHeight="15" x14ac:dyDescent="0.25"/>
  <cols>
    <col min="2" max="2" width="15.5703125" customWidth="1"/>
    <col min="13" max="13" width="13.140625" customWidth="1"/>
    <col min="16" max="16" width="12.140625" customWidth="1"/>
    <col min="18" max="18" width="13.28515625" customWidth="1"/>
  </cols>
  <sheetData>
    <row r="1" spans="1:17" ht="68.25" customHeight="1" x14ac:dyDescent="0.3">
      <c r="A1" s="115" t="s">
        <v>10</v>
      </c>
      <c r="B1" s="115"/>
      <c r="C1" s="115"/>
      <c r="D1" s="115"/>
      <c r="E1" s="115"/>
      <c r="F1" s="115"/>
      <c r="G1" s="115"/>
      <c r="H1" s="115"/>
      <c r="I1" s="113" t="s">
        <v>9</v>
      </c>
      <c r="J1" s="113"/>
      <c r="K1" s="34"/>
      <c r="L1" s="34"/>
      <c r="M1" s="34"/>
      <c r="N1" s="34"/>
      <c r="P1" t="s">
        <v>53</v>
      </c>
    </row>
    <row r="2" spans="1:17" ht="18.75" x14ac:dyDescent="0.3">
      <c r="A2" s="117" t="s">
        <v>0</v>
      </c>
      <c r="B2" s="118"/>
      <c r="C2" s="115" t="s">
        <v>1</v>
      </c>
      <c r="D2" s="115"/>
      <c r="E2" s="119" t="s">
        <v>2</v>
      </c>
      <c r="F2" s="120"/>
      <c r="G2" s="115" t="s">
        <v>3</v>
      </c>
      <c r="H2" s="115"/>
      <c r="I2" s="114" t="s">
        <v>4</v>
      </c>
      <c r="J2" s="114"/>
      <c r="K2" s="116" t="s">
        <v>5</v>
      </c>
      <c r="L2" s="116"/>
      <c r="M2" s="116"/>
      <c r="N2" s="34" t="s">
        <v>4</v>
      </c>
      <c r="Q2" t="s">
        <v>52</v>
      </c>
    </row>
    <row r="3" spans="1:17" ht="18.75" x14ac:dyDescent="0.3">
      <c r="A3" s="58" t="s">
        <v>7</v>
      </c>
      <c r="B3" s="59" t="s">
        <v>8</v>
      </c>
      <c r="C3" s="35" t="s">
        <v>7</v>
      </c>
      <c r="D3" s="34" t="s">
        <v>8</v>
      </c>
      <c r="E3" s="61" t="s">
        <v>7</v>
      </c>
      <c r="F3" s="59" t="s">
        <v>8</v>
      </c>
      <c r="G3" s="35" t="s">
        <v>7</v>
      </c>
      <c r="H3" s="34" t="s">
        <v>8</v>
      </c>
      <c r="I3" s="35" t="s">
        <v>7</v>
      </c>
      <c r="J3" s="34" t="s">
        <v>8</v>
      </c>
      <c r="K3" s="35" t="s">
        <v>7</v>
      </c>
      <c r="L3" s="34" t="s">
        <v>8</v>
      </c>
      <c r="M3" s="35" t="s">
        <v>7</v>
      </c>
      <c r="N3" s="34"/>
    </row>
    <row r="4" spans="1:17" ht="18.75" x14ac:dyDescent="0.3">
      <c r="A4" s="58">
        <v>12.591666666666599</v>
      </c>
      <c r="B4" s="1">
        <v>3.15</v>
      </c>
      <c r="C4" s="35">
        <v>12.7666666666666</v>
      </c>
      <c r="D4" s="35">
        <v>2.6589999999999998</v>
      </c>
      <c r="E4" s="61">
        <v>13.597916666666601</v>
      </c>
      <c r="F4" s="60">
        <v>2.4844444444444447</v>
      </c>
      <c r="G4" s="35">
        <v>13.3023255813953</v>
      </c>
      <c r="H4" s="35">
        <v>2.68</v>
      </c>
      <c r="I4" s="34">
        <v>10.772916666666601</v>
      </c>
      <c r="J4" s="34">
        <v>1.6259999999999999</v>
      </c>
      <c r="K4" s="35">
        <f t="shared" ref="K4:L8" si="0">AVERAGE(A4,C4,E4,G4,I4)</f>
        <v>12.606298449612341</v>
      </c>
      <c r="L4" s="35">
        <f t="shared" si="0"/>
        <v>2.5198888888888886</v>
      </c>
      <c r="M4" s="35">
        <v>12.606298449612341</v>
      </c>
      <c r="N4" s="34"/>
      <c r="P4" s="57">
        <v>43776</v>
      </c>
      <c r="Q4" s="1">
        <v>17.872916666666669</v>
      </c>
    </row>
    <row r="5" spans="1:17" ht="18.75" x14ac:dyDescent="0.3">
      <c r="A5" s="58">
        <v>32.5416666666666</v>
      </c>
      <c r="B5" s="1">
        <v>6.3329999999999993</v>
      </c>
      <c r="C5" s="35">
        <v>33.545833333333299</v>
      </c>
      <c r="D5" s="35">
        <v>6.7</v>
      </c>
      <c r="E5" s="61">
        <v>34.068750000000001</v>
      </c>
      <c r="F5" s="60">
        <v>6.6</v>
      </c>
      <c r="G5" s="35">
        <v>33.975242248061996</v>
      </c>
      <c r="H5" s="35">
        <v>6.77</v>
      </c>
      <c r="I5" s="34">
        <v>28.852083333333297</v>
      </c>
      <c r="J5" s="34">
        <v>4.9939999999999998</v>
      </c>
      <c r="K5" s="35">
        <f t="shared" si="0"/>
        <v>32.596715116279036</v>
      </c>
      <c r="L5" s="35">
        <f t="shared" si="0"/>
        <v>6.2793999999999999</v>
      </c>
      <c r="M5" s="35">
        <v>32.596715116279036</v>
      </c>
      <c r="N5" s="35">
        <f>I5-I4</f>
        <v>18.079166666666694</v>
      </c>
      <c r="P5" s="57">
        <v>43777</v>
      </c>
      <c r="Q5" s="1">
        <v>18.079166666666669</v>
      </c>
    </row>
    <row r="6" spans="1:17" ht="18.75" x14ac:dyDescent="0.3">
      <c r="A6" s="58">
        <v>53.085416666666596</v>
      </c>
      <c r="B6" s="1">
        <v>12.484166666666665</v>
      </c>
      <c r="C6" s="35">
        <v>54.8541666666666</v>
      </c>
      <c r="D6" s="35">
        <v>15.29</v>
      </c>
      <c r="E6" s="61">
        <v>54.7291666666666</v>
      </c>
      <c r="F6" s="60">
        <v>14.3</v>
      </c>
      <c r="G6" s="35">
        <v>54.273158914728597</v>
      </c>
      <c r="H6" s="35">
        <v>13.77</v>
      </c>
      <c r="I6" s="34">
        <v>47.21875</v>
      </c>
      <c r="J6" s="34">
        <v>10.432</v>
      </c>
      <c r="K6" s="35">
        <f t="shared" si="0"/>
        <v>52.83213178294568</v>
      </c>
      <c r="L6" s="35">
        <f t="shared" si="0"/>
        <v>13.255233333333333</v>
      </c>
      <c r="M6" s="35">
        <v>52.83213178294568</v>
      </c>
      <c r="N6" s="35">
        <f t="shared" ref="N6:N8" si="1">I6-I5</f>
        <v>18.366666666666703</v>
      </c>
      <c r="P6" s="57">
        <v>43778</v>
      </c>
      <c r="Q6" s="1">
        <v>18.366666666666671</v>
      </c>
    </row>
    <row r="7" spans="1:17" ht="19.5" thickBot="1" x14ac:dyDescent="0.35">
      <c r="A7" s="58">
        <v>73.7604166666666</v>
      </c>
      <c r="B7" s="29">
        <v>22.558703703703703</v>
      </c>
      <c r="C7" s="36">
        <v>73.7604166666666</v>
      </c>
      <c r="D7" s="36">
        <v>23.4</v>
      </c>
      <c r="E7" s="62">
        <v>73.7604166666666</v>
      </c>
      <c r="F7" s="63">
        <v>23.4</v>
      </c>
      <c r="G7" s="36">
        <v>73.7604166666666</v>
      </c>
      <c r="H7" s="36">
        <v>23.5392857142857</v>
      </c>
      <c r="I7" s="34">
        <v>65.981250000000003</v>
      </c>
      <c r="J7" s="34">
        <v>17.75</v>
      </c>
      <c r="K7" s="35">
        <f t="shared" si="0"/>
        <v>72.204583333333275</v>
      </c>
      <c r="L7" s="35">
        <f t="shared" si="0"/>
        <v>22.129597883597878</v>
      </c>
      <c r="M7" s="35">
        <v>72.204583333333275</v>
      </c>
      <c r="N7" s="35">
        <f t="shared" si="1"/>
        <v>18.762500000000003</v>
      </c>
      <c r="P7" s="57">
        <v>43779</v>
      </c>
      <c r="Q7" s="1">
        <v>18.762499999999999</v>
      </c>
    </row>
    <row r="8" spans="1:17" ht="18.75" x14ac:dyDescent="0.3">
      <c r="A8" s="34"/>
      <c r="B8" s="34"/>
      <c r="C8" s="34"/>
      <c r="D8" s="34"/>
      <c r="E8" s="34"/>
      <c r="F8" s="34"/>
      <c r="G8" s="34"/>
      <c r="H8" s="34"/>
      <c r="I8" s="34">
        <v>84.362500000000011</v>
      </c>
      <c r="J8" s="34">
        <v>30.974999999999898</v>
      </c>
      <c r="K8" s="35">
        <f t="shared" si="0"/>
        <v>84.362500000000011</v>
      </c>
      <c r="L8" s="35">
        <f t="shared" si="0"/>
        <v>30.974999999999898</v>
      </c>
      <c r="M8" s="35">
        <v>84.362500000000011</v>
      </c>
      <c r="N8" s="35">
        <f t="shared" si="1"/>
        <v>18.381250000000009</v>
      </c>
      <c r="P8" s="57">
        <v>43780</v>
      </c>
      <c r="Q8" s="1">
        <v>18.381250000000001</v>
      </c>
    </row>
    <row r="9" spans="1:17" ht="18.75" x14ac:dyDescent="0.3">
      <c r="A9" s="34"/>
      <c r="B9" s="34"/>
      <c r="C9" s="34"/>
      <c r="D9" s="34"/>
      <c r="E9" s="34"/>
      <c r="F9" s="34"/>
      <c r="G9" s="35"/>
      <c r="H9" s="35"/>
      <c r="I9" s="34"/>
      <c r="J9" s="34"/>
      <c r="K9" s="34"/>
      <c r="L9" s="34"/>
      <c r="M9" s="34"/>
      <c r="N9" s="34"/>
    </row>
    <row r="10" spans="1:17" ht="18.75" x14ac:dyDescent="0.3">
      <c r="A10" s="34" t="s">
        <v>12</v>
      </c>
      <c r="B10" s="34"/>
      <c r="C10" s="34"/>
      <c r="D10" s="34"/>
      <c r="E10" s="34"/>
      <c r="F10" s="34"/>
      <c r="G10" s="34"/>
      <c r="H10" s="34"/>
      <c r="I10" s="34" t="s">
        <v>11</v>
      </c>
      <c r="J10" s="34"/>
      <c r="K10" s="34"/>
      <c r="L10" s="34"/>
      <c r="M10" s="34"/>
      <c r="N10" s="34"/>
      <c r="P10" s="57">
        <v>43800</v>
      </c>
      <c r="Q10" s="1">
        <v>19.970833333333339</v>
      </c>
    </row>
    <row r="11" spans="1:17" ht="18.75" x14ac:dyDescent="0.3">
      <c r="A11" s="34" t="s">
        <v>13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57"/>
      <c r="N11" t="s">
        <v>54</v>
      </c>
      <c r="P11" s="57">
        <v>43801</v>
      </c>
      <c r="Q11" s="1">
        <v>19.691666666666659</v>
      </c>
    </row>
    <row r="12" spans="1:17" ht="18.75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57"/>
      <c r="N12" s="64" t="s">
        <v>55</v>
      </c>
      <c r="O12" s="1">
        <f>A5-A4</f>
        <v>19.950000000000003</v>
      </c>
      <c r="P12" s="57">
        <v>43802</v>
      </c>
      <c r="Q12" s="1">
        <v>19.95</v>
      </c>
    </row>
    <row r="13" spans="1:17" ht="18.75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57"/>
      <c r="O13" s="1">
        <f t="shared" ref="O13:O14" si="2">A6-A5</f>
        <v>20.543749999999996</v>
      </c>
      <c r="P13" s="57">
        <v>43803</v>
      </c>
      <c r="Q13" s="1">
        <v>20.54375000000001</v>
      </c>
    </row>
    <row r="14" spans="1:17" x14ac:dyDescent="0.25">
      <c r="M14" s="57"/>
      <c r="O14" s="1">
        <f t="shared" si="2"/>
        <v>20.675000000000004</v>
      </c>
      <c r="P14" s="57">
        <v>43804</v>
      </c>
      <c r="Q14" s="1">
        <v>20.675000000000001</v>
      </c>
    </row>
    <row r="15" spans="1:17" x14ac:dyDescent="0.25">
      <c r="M15" s="57"/>
      <c r="P15" s="57">
        <v>43805</v>
      </c>
      <c r="Q15" s="1">
        <v>19.866666666666671</v>
      </c>
    </row>
    <row r="16" spans="1:17" x14ac:dyDescent="0.25">
      <c r="M16" s="57"/>
    </row>
  </sheetData>
  <mergeCells count="8">
    <mergeCell ref="I1:J1"/>
    <mergeCell ref="I2:J2"/>
    <mergeCell ref="A1:H1"/>
    <mergeCell ref="K2:M2"/>
    <mergeCell ref="A2:B2"/>
    <mergeCell ref="C2:D2"/>
    <mergeCell ref="E2:F2"/>
    <mergeCell ref="G2:H2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69" orientation="landscape" horizontalDpi="360" verticalDpi="360" r:id="rId1"/>
  <headerFooter>
    <oddFooter>&amp;L&amp;F&amp;C&amp;A&amp;R&amp;D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30C4-E00E-4FD9-B8B3-91662A4E9FE3}">
  <sheetPr>
    <pageSetUpPr fitToPage="1"/>
  </sheetPr>
  <dimension ref="A1:AF83"/>
  <sheetViews>
    <sheetView topLeftCell="A58" zoomScale="75" zoomScaleNormal="75" workbookViewId="0">
      <selection activeCell="X1" sqref="X1:Z1"/>
    </sheetView>
  </sheetViews>
  <sheetFormatPr defaultRowHeight="15" x14ac:dyDescent="0.25"/>
  <cols>
    <col min="1" max="1" width="12" style="3" customWidth="1"/>
    <col min="2" max="11" width="6.85546875" style="3" customWidth="1"/>
    <col min="12" max="12" width="6.85546875" customWidth="1"/>
    <col min="13" max="13" width="10.42578125" bestFit="1" customWidth="1"/>
    <col min="16" max="16" width="4.42578125" customWidth="1"/>
    <col min="17" max="17" width="10" customWidth="1"/>
    <col min="19" max="19" width="5.85546875" customWidth="1"/>
    <col min="20" max="20" width="11" customWidth="1"/>
    <col min="21" max="21" width="11.42578125" customWidth="1"/>
    <col min="26" max="26" width="10.5703125" bestFit="1" customWidth="1"/>
    <col min="29" max="29" width="15.85546875" customWidth="1"/>
    <col min="30" max="31" width="8.5703125" customWidth="1"/>
  </cols>
  <sheetData>
    <row r="1" spans="1:32" ht="72.599999999999994" customHeight="1" x14ac:dyDescent="0.25">
      <c r="Q1" s="55" t="s">
        <v>44</v>
      </c>
      <c r="R1" s="39" t="s">
        <v>51</v>
      </c>
      <c r="S1" s="39" t="s">
        <v>45</v>
      </c>
      <c r="T1" s="39" t="s">
        <v>46</v>
      </c>
      <c r="U1" s="39" t="s">
        <v>47</v>
      </c>
      <c r="V1" s="39" t="s">
        <v>48</v>
      </c>
      <c r="W1" s="39" t="s">
        <v>39</v>
      </c>
      <c r="X1" s="121" t="s">
        <v>85</v>
      </c>
      <c r="Y1" s="121"/>
      <c r="Z1" s="121"/>
      <c r="AA1" s="112" t="s">
        <v>56</v>
      </c>
      <c r="AB1" s="112"/>
      <c r="AC1" s="77" t="s">
        <v>91</v>
      </c>
      <c r="AD1" s="75" t="s">
        <v>92</v>
      </c>
      <c r="AE1" s="75" t="s">
        <v>93</v>
      </c>
      <c r="AF1" t="s">
        <v>52</v>
      </c>
    </row>
    <row r="2" spans="1:32" ht="30" x14ac:dyDescent="0.25">
      <c r="A2" s="3" t="s">
        <v>14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7" t="s">
        <v>29</v>
      </c>
      <c r="M2" s="37" t="s">
        <v>14</v>
      </c>
      <c r="N2" s="37" t="s">
        <v>50</v>
      </c>
      <c r="O2" t="s">
        <v>43</v>
      </c>
      <c r="Q2" s="38">
        <v>43815</v>
      </c>
      <c r="R2">
        <v>13.168749999999999</v>
      </c>
      <c r="T2" s="38">
        <v>43815</v>
      </c>
      <c r="U2" s="1">
        <v>13.168749999999999</v>
      </c>
      <c r="W2" s="39" t="s">
        <v>37</v>
      </c>
      <c r="X2" t="s">
        <v>87</v>
      </c>
      <c r="Y2" t="s">
        <v>40</v>
      </c>
      <c r="Z2" t="s">
        <v>86</v>
      </c>
      <c r="AA2" s="38">
        <f>T2</f>
        <v>43815</v>
      </c>
      <c r="AB2" s="1">
        <f>R2</f>
        <v>13.168749999999999</v>
      </c>
      <c r="AC2" s="76">
        <v>10.625000000000002</v>
      </c>
      <c r="AD2" s="1">
        <f>AC2</f>
        <v>10.625000000000002</v>
      </c>
      <c r="AE2" s="1"/>
      <c r="AF2" s="1">
        <v>17.725000000000001</v>
      </c>
    </row>
    <row r="3" spans="1:32" x14ac:dyDescent="0.25">
      <c r="A3" s="10">
        <v>43815</v>
      </c>
      <c r="B3" s="11">
        <v>8.1999999999999993</v>
      </c>
      <c r="C3">
        <v>9.1</v>
      </c>
      <c r="D3">
        <v>9.1999999999999993</v>
      </c>
      <c r="E3">
        <v>6.4</v>
      </c>
      <c r="F3">
        <v>6</v>
      </c>
      <c r="G3">
        <v>6.6</v>
      </c>
      <c r="H3">
        <v>8.3000000000000007</v>
      </c>
      <c r="I3">
        <v>7</v>
      </c>
      <c r="J3">
        <v>7.1</v>
      </c>
      <c r="K3">
        <v>6</v>
      </c>
      <c r="L3">
        <f>AVERAGE(B3:K3)</f>
        <v>7.3899999999999988</v>
      </c>
      <c r="M3" s="2">
        <f>Q2</f>
        <v>43815</v>
      </c>
      <c r="N3">
        <f>R2</f>
        <v>13.168749999999999</v>
      </c>
      <c r="O3" s="1">
        <f>AB2</f>
        <v>13.168749999999999</v>
      </c>
      <c r="Q3" s="38">
        <v>43816</v>
      </c>
      <c r="R3">
        <v>33.147321428571402</v>
      </c>
      <c r="S3" s="51">
        <f>R3-R2</f>
        <v>19.978571428571403</v>
      </c>
      <c r="T3" s="38">
        <v>43816</v>
      </c>
      <c r="U3" s="1">
        <v>33.147321428571402</v>
      </c>
      <c r="V3" s="51">
        <f>U3-U2</f>
        <v>19.978571428571403</v>
      </c>
      <c r="W3" s="33">
        <f t="shared" ref="W3:W8" si="0">T3</f>
        <v>43816</v>
      </c>
      <c r="X3" s="1">
        <v>20.297916666666659</v>
      </c>
      <c r="Y3" s="33">
        <v>43813</v>
      </c>
      <c r="Z3" s="2">
        <f t="shared" ref="Z3:Z5" si="1">Y3</f>
        <v>43813</v>
      </c>
      <c r="AA3" s="38">
        <f t="shared" ref="AA3:AA66" si="2">T3</f>
        <v>43816</v>
      </c>
      <c r="AB3" s="1">
        <f>R3</f>
        <v>33.147321428571402</v>
      </c>
      <c r="AC3" s="76">
        <v>10.668750000000001</v>
      </c>
      <c r="AD3" s="1">
        <f>AD2+AC3</f>
        <v>21.293750000000003</v>
      </c>
      <c r="AE3" s="1">
        <f>S3-AC3</f>
        <v>9.3098214285714018</v>
      </c>
      <c r="AF3" s="1">
        <v>17.768750000000001</v>
      </c>
    </row>
    <row r="4" spans="1:32" x14ac:dyDescent="0.25">
      <c r="A4" s="6">
        <v>43819</v>
      </c>
      <c r="B4" s="5">
        <v>97.5</v>
      </c>
      <c r="C4" s="5">
        <v>100</v>
      </c>
      <c r="D4" s="5">
        <v>98.3</v>
      </c>
      <c r="E4" s="5">
        <v>94</v>
      </c>
      <c r="F4" s="5">
        <v>105</v>
      </c>
      <c r="G4" s="5">
        <v>130</v>
      </c>
      <c r="H4" s="5">
        <v>100.5</v>
      </c>
      <c r="I4" s="5">
        <v>81</v>
      </c>
      <c r="J4" s="5">
        <v>101</v>
      </c>
      <c r="K4" s="5">
        <v>108</v>
      </c>
      <c r="L4">
        <f t="shared" ref="L4:L14" si="3">AVERAGE(B4:K4)</f>
        <v>101.53</v>
      </c>
      <c r="M4" s="56">
        <v>43819</v>
      </c>
      <c r="N4" s="1"/>
      <c r="O4" s="1">
        <f>AB6</f>
        <v>95.134038757690931</v>
      </c>
      <c r="Q4" s="53">
        <v>43822</v>
      </c>
      <c r="R4">
        <v>54.766369047619001</v>
      </c>
      <c r="S4" s="52">
        <f t="shared" ref="S4:S67" si="4">R4-R3</f>
        <v>21.619047619047599</v>
      </c>
      <c r="T4" s="38">
        <v>43817</v>
      </c>
      <c r="U4" s="1"/>
      <c r="V4" s="51"/>
      <c r="W4" s="74">
        <f t="shared" si="0"/>
        <v>43817</v>
      </c>
      <c r="X4" s="1">
        <v>20.31666666666667</v>
      </c>
      <c r="Y4" s="33">
        <v>43814</v>
      </c>
      <c r="Z4" s="2">
        <f t="shared" si="1"/>
        <v>43814</v>
      </c>
      <c r="AA4" s="38">
        <f t="shared" si="2"/>
        <v>43817</v>
      </c>
      <c r="AB4" s="1">
        <f>AB3+Y23</f>
        <v>53.689782137087448</v>
      </c>
      <c r="AC4" s="76">
        <v>11.795833333333301</v>
      </c>
      <c r="AD4" s="1">
        <f t="shared" ref="AD4:AD48" si="5">AD3+AC4</f>
        <v>33.089583333333302</v>
      </c>
      <c r="AE4" s="1">
        <f t="shared" ref="AE4:AE48" si="6">S4-AC4</f>
        <v>9.8232142857142986</v>
      </c>
      <c r="AF4" s="1">
        <v>18.8958333333333</v>
      </c>
    </row>
    <row r="5" spans="1:32" x14ac:dyDescent="0.25">
      <c r="A5" s="6">
        <v>43827</v>
      </c>
      <c r="B5" s="3">
        <v>157</v>
      </c>
      <c r="C5" s="3">
        <v>138</v>
      </c>
      <c r="D5" s="3">
        <v>152</v>
      </c>
      <c r="E5" s="3">
        <v>157</v>
      </c>
      <c r="F5" s="3">
        <v>146</v>
      </c>
      <c r="G5" s="3">
        <v>145</v>
      </c>
      <c r="H5" s="3">
        <v>150</v>
      </c>
      <c r="I5" s="3">
        <v>146</v>
      </c>
      <c r="J5" s="3">
        <v>151</v>
      </c>
      <c r="K5" s="3">
        <v>150</v>
      </c>
      <c r="L5">
        <f t="shared" si="3"/>
        <v>149.19999999999999</v>
      </c>
      <c r="M5" s="2">
        <f>Q9</f>
        <v>43827</v>
      </c>
      <c r="N5">
        <f>R9</f>
        <v>161.13928571428499</v>
      </c>
      <c r="O5" s="1">
        <f>AB14</f>
        <v>265.05032564972282</v>
      </c>
      <c r="Q5" s="38">
        <v>43823</v>
      </c>
      <c r="R5">
        <v>75.920535714285705</v>
      </c>
      <c r="S5" s="51">
        <f t="shared" si="4"/>
        <v>21.154166666666704</v>
      </c>
      <c r="T5" s="38">
        <v>43818</v>
      </c>
      <c r="U5" s="1"/>
      <c r="V5" s="51"/>
      <c r="W5" s="74">
        <f t="shared" si="0"/>
        <v>43818</v>
      </c>
      <c r="X5" s="1">
        <v>20.268750000000001</v>
      </c>
      <c r="Y5" s="33">
        <v>43815</v>
      </c>
      <c r="Z5" s="2">
        <f t="shared" si="1"/>
        <v>43815</v>
      </c>
      <c r="AA5" s="38">
        <f t="shared" si="2"/>
        <v>43818</v>
      </c>
      <c r="AB5" s="1">
        <f>AB4+Y24</f>
        <v>74.352021246793655</v>
      </c>
      <c r="AC5" s="76">
        <v>12.231250000000001</v>
      </c>
      <c r="AD5" s="1">
        <f t="shared" si="5"/>
        <v>45.320833333333304</v>
      </c>
      <c r="AE5" s="1">
        <f t="shared" si="6"/>
        <v>8.922916666666703</v>
      </c>
      <c r="AF5" s="1">
        <v>19.331250000000001</v>
      </c>
    </row>
    <row r="6" spans="1:32" x14ac:dyDescent="0.25">
      <c r="A6" s="6">
        <v>43834</v>
      </c>
      <c r="B6" s="3">
        <v>211</v>
      </c>
      <c r="C6" s="3">
        <v>166</v>
      </c>
      <c r="D6" s="3">
        <v>182</v>
      </c>
      <c r="E6" s="3">
        <v>202</v>
      </c>
      <c r="F6" s="3">
        <v>178</v>
      </c>
      <c r="G6" s="3">
        <v>168</v>
      </c>
      <c r="H6" s="3">
        <v>192</v>
      </c>
      <c r="I6" s="3">
        <v>200</v>
      </c>
      <c r="J6" s="3">
        <v>165</v>
      </c>
      <c r="K6" s="3">
        <v>152</v>
      </c>
      <c r="L6">
        <f t="shared" si="3"/>
        <v>181.6</v>
      </c>
      <c r="M6" s="2">
        <f>Q14</f>
        <v>43834</v>
      </c>
      <c r="N6">
        <f>R14</f>
        <v>273.54420113309902</v>
      </c>
      <c r="O6" s="1">
        <f>AB21</f>
        <v>421.29077999866757</v>
      </c>
      <c r="Q6" s="38">
        <v>43824</v>
      </c>
      <c r="R6">
        <v>96.949702380952402</v>
      </c>
      <c r="S6" s="51">
        <f t="shared" si="4"/>
        <v>21.029166666666697</v>
      </c>
      <c r="T6" s="38">
        <v>43819</v>
      </c>
      <c r="U6" s="1"/>
      <c r="V6" s="51"/>
      <c r="W6" s="74">
        <f t="shared" si="0"/>
        <v>43819</v>
      </c>
      <c r="X6" s="51">
        <f>V3</f>
        <v>19.978571428571403</v>
      </c>
      <c r="Y6" s="33">
        <f>W3</f>
        <v>43816</v>
      </c>
      <c r="Z6" s="2">
        <f>Y6</f>
        <v>43816</v>
      </c>
      <c r="AA6" s="38">
        <f t="shared" si="2"/>
        <v>43819</v>
      </c>
      <c r="AB6" s="1">
        <f>AB5+Y25</f>
        <v>95.134038757690931</v>
      </c>
      <c r="AC6" s="76">
        <v>12.314583333333301</v>
      </c>
      <c r="AD6" s="1">
        <f t="shared" si="5"/>
        <v>57.635416666666607</v>
      </c>
      <c r="AE6" s="1">
        <f t="shared" si="6"/>
        <v>8.7145833333333957</v>
      </c>
      <c r="AF6" s="1">
        <v>19.414583333333301</v>
      </c>
    </row>
    <row r="7" spans="1:32" x14ac:dyDescent="0.25">
      <c r="A7" s="6">
        <v>43841</v>
      </c>
      <c r="B7" s="4">
        <v>160</v>
      </c>
      <c r="C7" s="4">
        <v>113</v>
      </c>
      <c r="D7" s="4">
        <v>120</v>
      </c>
      <c r="E7" s="4">
        <v>210</v>
      </c>
      <c r="F7" s="4">
        <v>120</v>
      </c>
      <c r="G7" s="4">
        <v>180</v>
      </c>
      <c r="H7" s="4">
        <v>155</v>
      </c>
      <c r="I7" s="4">
        <v>173</v>
      </c>
      <c r="J7" s="4">
        <v>208</v>
      </c>
      <c r="K7" s="4">
        <v>178</v>
      </c>
      <c r="L7">
        <f t="shared" si="3"/>
        <v>161.69999999999999</v>
      </c>
      <c r="M7" s="2">
        <f>Q21</f>
        <v>43841</v>
      </c>
      <c r="N7">
        <f>R21</f>
        <v>428.04671071164302</v>
      </c>
      <c r="O7" s="1">
        <f>AB28</f>
        <v>575.79328957721157</v>
      </c>
      <c r="Q7" s="38">
        <v>43825</v>
      </c>
      <c r="R7">
        <v>118.228869047619</v>
      </c>
      <c r="S7" s="51">
        <f t="shared" si="4"/>
        <v>21.279166666666598</v>
      </c>
      <c r="T7" s="38">
        <v>43820</v>
      </c>
      <c r="U7" s="1"/>
      <c r="V7" s="51"/>
      <c r="W7" s="74">
        <f t="shared" si="0"/>
        <v>43820</v>
      </c>
      <c r="X7" s="51">
        <v>21.62</v>
      </c>
      <c r="Y7" s="33">
        <v>43822</v>
      </c>
      <c r="Z7" s="2">
        <f>Y7</f>
        <v>43822</v>
      </c>
      <c r="AA7" s="38">
        <f t="shared" si="2"/>
        <v>43820</v>
      </c>
      <c r="AB7" s="1">
        <f>AB6+Y26</f>
        <v>116.03583466977837</v>
      </c>
      <c r="AC7" s="76">
        <v>12.25625</v>
      </c>
      <c r="AD7" s="1">
        <f t="shared" si="5"/>
        <v>69.891666666666609</v>
      </c>
      <c r="AE7" s="1">
        <f t="shared" si="6"/>
        <v>9.0229166666665979</v>
      </c>
      <c r="AF7" s="1">
        <v>19.356249999999999</v>
      </c>
    </row>
    <row r="8" spans="1:32" x14ac:dyDescent="0.25">
      <c r="A8" s="6">
        <v>43847</v>
      </c>
      <c r="B8" s="3">
        <v>202</v>
      </c>
      <c r="C8" s="3">
        <v>185</v>
      </c>
      <c r="D8" s="3">
        <v>184</v>
      </c>
      <c r="E8" s="3">
        <v>202</v>
      </c>
      <c r="F8" s="3">
        <v>169</v>
      </c>
      <c r="G8" s="3">
        <v>204</v>
      </c>
      <c r="H8" s="3">
        <v>220</v>
      </c>
      <c r="I8" s="3">
        <v>200</v>
      </c>
      <c r="J8" s="3">
        <v>172</v>
      </c>
      <c r="K8" s="3">
        <v>242</v>
      </c>
      <c r="L8">
        <f t="shared" si="3"/>
        <v>198</v>
      </c>
      <c r="M8" s="2">
        <f>Q27</f>
        <v>43847</v>
      </c>
      <c r="N8">
        <f>R27</f>
        <v>559.05694621888904</v>
      </c>
      <c r="O8" s="51">
        <f>AB34</f>
        <v>706.80352508445753</v>
      </c>
      <c r="Q8" s="38">
        <v>43826</v>
      </c>
      <c r="R8">
        <v>139.772619047619</v>
      </c>
      <c r="S8" s="51">
        <f t="shared" si="4"/>
        <v>21.543750000000003</v>
      </c>
      <c r="T8" s="38">
        <v>43821</v>
      </c>
      <c r="U8" s="1"/>
      <c r="V8" s="51"/>
      <c r="W8" s="74">
        <f t="shared" si="0"/>
        <v>43821</v>
      </c>
      <c r="X8" s="51">
        <f t="shared" ref="X8:Y12" si="7">V10</f>
        <v>21.154166666666704</v>
      </c>
      <c r="Y8" s="33">
        <f t="shared" si="7"/>
        <v>43823</v>
      </c>
      <c r="Z8" s="2">
        <f t="shared" ref="Z8:Z18" si="8">Y8</f>
        <v>43823</v>
      </c>
      <c r="AA8" s="38">
        <f t="shared" si="2"/>
        <v>43821</v>
      </c>
      <c r="AB8" s="1">
        <f>AB7+Y27</f>
        <v>137.05740898305686</v>
      </c>
      <c r="AC8" s="76">
        <v>10.9104166666667</v>
      </c>
      <c r="AD8" s="1">
        <f t="shared" si="5"/>
        <v>80.802083333333314</v>
      </c>
      <c r="AE8" s="1">
        <f t="shared" si="6"/>
        <v>10.633333333333303</v>
      </c>
      <c r="AF8" s="1">
        <v>18.0104166666667</v>
      </c>
    </row>
    <row r="9" spans="1:32" x14ac:dyDescent="0.25">
      <c r="A9" s="6">
        <v>43855</v>
      </c>
      <c r="B9" s="3">
        <v>154</v>
      </c>
      <c r="C9" s="3">
        <v>182</v>
      </c>
      <c r="D9" s="3">
        <v>183</v>
      </c>
      <c r="E9" s="3">
        <v>200</v>
      </c>
      <c r="F9" s="3">
        <v>156</v>
      </c>
      <c r="G9" s="3">
        <v>100</v>
      </c>
      <c r="H9" s="3">
        <v>197</v>
      </c>
      <c r="I9" s="3">
        <v>163</v>
      </c>
      <c r="J9" s="3">
        <v>190</v>
      </c>
      <c r="K9" s="3">
        <v>204</v>
      </c>
      <c r="L9">
        <f t="shared" si="3"/>
        <v>172.9</v>
      </c>
      <c r="M9" s="2">
        <f>Q35</f>
        <v>43855</v>
      </c>
      <c r="N9">
        <f>R35</f>
        <v>750.12361288555599</v>
      </c>
      <c r="O9" s="51">
        <f>AB73</f>
        <v>1612.0011141223783</v>
      </c>
      <c r="Q9" s="38">
        <v>43827</v>
      </c>
      <c r="R9">
        <v>161.13928571428499</v>
      </c>
      <c r="S9" s="51">
        <f t="shared" si="4"/>
        <v>21.366666666665992</v>
      </c>
      <c r="T9" s="53">
        <v>43822</v>
      </c>
      <c r="U9" s="1">
        <v>54.766369047619001</v>
      </c>
      <c r="V9" s="51">
        <v>21.62</v>
      </c>
      <c r="W9" s="33">
        <v>43822</v>
      </c>
      <c r="X9" s="51">
        <f t="shared" si="7"/>
        <v>21.029166666666697</v>
      </c>
      <c r="Y9" s="33">
        <f t="shared" si="7"/>
        <v>43824</v>
      </c>
      <c r="Z9" s="2">
        <f t="shared" si="8"/>
        <v>43824</v>
      </c>
      <c r="AA9" s="38">
        <f t="shared" si="2"/>
        <v>43822</v>
      </c>
      <c r="AB9" s="1">
        <f>AB8+V9</f>
        <v>158.67740898305686</v>
      </c>
      <c r="AC9" s="76">
        <v>11.522916666666701</v>
      </c>
      <c r="AD9" s="1">
        <f t="shared" si="5"/>
        <v>92.325000000000017</v>
      </c>
      <c r="AE9" s="1">
        <f t="shared" si="6"/>
        <v>9.8437499999992912</v>
      </c>
      <c r="AF9" s="1">
        <v>18.622916666666701</v>
      </c>
    </row>
    <row r="10" spans="1:32" x14ac:dyDescent="0.25">
      <c r="A10" s="7">
        <v>43869</v>
      </c>
      <c r="B10" s="4">
        <v>233</v>
      </c>
      <c r="C10" s="4">
        <v>188</v>
      </c>
      <c r="D10" s="4">
        <v>224</v>
      </c>
      <c r="E10" s="4">
        <v>190</v>
      </c>
      <c r="F10" s="4">
        <v>216</v>
      </c>
      <c r="G10" s="4">
        <v>174</v>
      </c>
      <c r="H10" s="4">
        <v>190</v>
      </c>
      <c r="I10" s="4">
        <v>167</v>
      </c>
      <c r="J10" s="4">
        <v>180</v>
      </c>
      <c r="K10" s="4">
        <v>170</v>
      </c>
      <c r="L10">
        <f t="shared" si="3"/>
        <v>193.2</v>
      </c>
      <c r="M10" s="2">
        <f>Q49</f>
        <v>43869</v>
      </c>
      <c r="N10">
        <f>R49</f>
        <v>1069.0066185901501</v>
      </c>
      <c r="O10" s="1">
        <f>AB56</f>
        <v>1216.7531974557185</v>
      </c>
      <c r="Q10" s="53">
        <v>43830</v>
      </c>
      <c r="R10">
        <v>184.703571428571</v>
      </c>
      <c r="S10" s="52">
        <f t="shared" si="4"/>
        <v>23.564285714286001</v>
      </c>
      <c r="T10" s="38">
        <v>43823</v>
      </c>
      <c r="U10" s="1">
        <v>75.920535714285705</v>
      </c>
      <c r="V10" s="51">
        <f t="shared" ref="V10:V66" si="9">U10-U9</f>
        <v>21.154166666666704</v>
      </c>
      <c r="W10" s="33">
        <f t="shared" ref="W10:W22" si="10">T10</f>
        <v>43823</v>
      </c>
      <c r="X10" s="51">
        <f t="shared" si="7"/>
        <v>21.279166666666598</v>
      </c>
      <c r="Y10" s="33">
        <f t="shared" si="7"/>
        <v>43825</v>
      </c>
      <c r="Z10" s="2">
        <f t="shared" si="8"/>
        <v>43825</v>
      </c>
      <c r="AA10" s="38">
        <f t="shared" si="2"/>
        <v>43823</v>
      </c>
      <c r="AB10" s="1">
        <f>AB9+V10</f>
        <v>179.83157564972356</v>
      </c>
      <c r="AC10" s="76">
        <v>12.302083333333302</v>
      </c>
      <c r="AD10" s="1">
        <f t="shared" si="5"/>
        <v>104.62708333333332</v>
      </c>
      <c r="AE10" s="1">
        <f t="shared" si="6"/>
        <v>11.262202380952699</v>
      </c>
      <c r="AF10" s="1">
        <v>19.402083333333302</v>
      </c>
    </row>
    <row r="11" spans="1:32" x14ac:dyDescent="0.25">
      <c r="A11" s="7">
        <v>43876</v>
      </c>
      <c r="B11" s="3">
        <v>152</v>
      </c>
      <c r="C11" s="3">
        <v>190</v>
      </c>
      <c r="D11" s="3">
        <v>134</v>
      </c>
      <c r="E11" s="3">
        <v>230</v>
      </c>
      <c r="F11" s="3">
        <v>170</v>
      </c>
      <c r="G11" s="3">
        <v>210</v>
      </c>
      <c r="H11" s="3">
        <v>180</v>
      </c>
      <c r="I11" s="3">
        <v>215</v>
      </c>
      <c r="J11" s="3">
        <v>135</v>
      </c>
      <c r="K11" s="3">
        <v>200</v>
      </c>
      <c r="L11">
        <f t="shared" si="3"/>
        <v>181.6</v>
      </c>
      <c r="M11" s="2">
        <f>Q56</f>
        <v>43876</v>
      </c>
      <c r="N11">
        <f>R56</f>
        <v>1226.6253685901499</v>
      </c>
      <c r="O11" s="1">
        <f>AB63</f>
        <v>1374.3719474557183</v>
      </c>
      <c r="Q11" s="38">
        <v>43831</v>
      </c>
      <c r="R11">
        <v>206.61190476190399</v>
      </c>
      <c r="S11" s="51">
        <f t="shared" si="4"/>
        <v>21.90833333333299</v>
      </c>
      <c r="T11" s="38">
        <v>43824</v>
      </c>
      <c r="U11" s="1">
        <v>96.949702380952402</v>
      </c>
      <c r="V11" s="51">
        <f t="shared" si="9"/>
        <v>21.029166666666697</v>
      </c>
      <c r="W11" s="33">
        <f t="shared" si="10"/>
        <v>43824</v>
      </c>
      <c r="X11" s="51">
        <f t="shared" si="7"/>
        <v>21.543750000000003</v>
      </c>
      <c r="Y11" s="33">
        <f t="shared" si="7"/>
        <v>43826</v>
      </c>
      <c r="Z11" s="2">
        <f t="shared" si="8"/>
        <v>43826</v>
      </c>
      <c r="AA11" s="38">
        <f t="shared" si="2"/>
        <v>43824</v>
      </c>
      <c r="AB11" s="1">
        <f t="shared" ref="AB11:AB14" si="11">AB10+V11</f>
        <v>200.86074231639026</v>
      </c>
      <c r="AC11" s="76">
        <v>12.616666666666701</v>
      </c>
      <c r="AD11" s="1">
        <f t="shared" si="5"/>
        <v>117.24375000000002</v>
      </c>
      <c r="AE11" s="1">
        <f t="shared" si="6"/>
        <v>9.2916666666662895</v>
      </c>
      <c r="AF11" s="1">
        <v>19.716666666666701</v>
      </c>
    </row>
    <row r="12" spans="1:32" x14ac:dyDescent="0.25">
      <c r="A12" s="7">
        <v>43881</v>
      </c>
      <c r="B12" s="3">
        <v>197</v>
      </c>
      <c r="C12" s="3">
        <v>254</v>
      </c>
      <c r="D12" s="3">
        <v>215</v>
      </c>
      <c r="E12" s="3">
        <v>183</v>
      </c>
      <c r="F12" s="3">
        <v>219</v>
      </c>
      <c r="G12" s="3">
        <v>224</v>
      </c>
      <c r="H12" s="3">
        <v>180</v>
      </c>
      <c r="I12" s="3">
        <v>233</v>
      </c>
      <c r="J12" s="3">
        <v>196</v>
      </c>
      <c r="K12" s="3">
        <v>243</v>
      </c>
      <c r="L12">
        <f t="shared" si="3"/>
        <v>214.4</v>
      </c>
      <c r="M12" s="2">
        <f>Q61</f>
        <v>43881</v>
      </c>
      <c r="N12">
        <f>R61</f>
        <v>1343.1628685901501</v>
      </c>
      <c r="O12" s="1">
        <f>AB68</f>
        <v>1490.9094474557185</v>
      </c>
      <c r="Q12" s="38">
        <v>43832</v>
      </c>
      <c r="R12">
        <v>229.209730848861</v>
      </c>
      <c r="S12" s="51">
        <f t="shared" si="4"/>
        <v>22.597826086957014</v>
      </c>
      <c r="T12" s="38">
        <v>43825</v>
      </c>
      <c r="U12" s="1">
        <v>118.228869047619</v>
      </c>
      <c r="V12" s="51">
        <f t="shared" si="9"/>
        <v>21.279166666666598</v>
      </c>
      <c r="W12" s="33">
        <f t="shared" si="10"/>
        <v>43825</v>
      </c>
      <c r="X12" s="51">
        <f t="shared" si="7"/>
        <v>21.366666666665992</v>
      </c>
      <c r="Y12" s="33">
        <f t="shared" si="7"/>
        <v>43827</v>
      </c>
      <c r="Z12" s="2">
        <f t="shared" si="8"/>
        <v>43827</v>
      </c>
      <c r="AA12" s="38">
        <f t="shared" si="2"/>
        <v>43825</v>
      </c>
      <c r="AB12" s="1">
        <f t="shared" si="11"/>
        <v>222.13990898305684</v>
      </c>
      <c r="AC12" s="76">
        <v>12.452083333333301</v>
      </c>
      <c r="AD12" s="1">
        <f t="shared" si="5"/>
        <v>129.69583333333333</v>
      </c>
      <c r="AE12" s="1">
        <f t="shared" si="6"/>
        <v>10.145742753623713</v>
      </c>
      <c r="AF12" s="1">
        <v>19.5520833333333</v>
      </c>
    </row>
    <row r="13" spans="1:32" x14ac:dyDescent="0.25">
      <c r="A13" s="8">
        <v>43889</v>
      </c>
      <c r="B13" s="3">
        <v>160</v>
      </c>
      <c r="C13" s="3">
        <v>250</v>
      </c>
      <c r="D13" s="3">
        <v>201</v>
      </c>
      <c r="E13" s="3">
        <v>243</v>
      </c>
      <c r="F13" s="3">
        <v>210</v>
      </c>
      <c r="G13" s="3">
        <v>231</v>
      </c>
      <c r="H13" s="3">
        <v>178</v>
      </c>
      <c r="I13" s="3">
        <v>265</v>
      </c>
      <c r="J13" s="3">
        <v>204</v>
      </c>
      <c r="K13" s="3">
        <v>206</v>
      </c>
      <c r="L13">
        <f t="shared" si="3"/>
        <v>214.8</v>
      </c>
      <c r="M13" s="2">
        <f>Q69</f>
        <v>43889</v>
      </c>
      <c r="N13">
        <f>R69</f>
        <v>1535.69203525681</v>
      </c>
      <c r="O13" s="1">
        <f>AB76</f>
        <v>1683.4386141223783</v>
      </c>
      <c r="Q13" s="38">
        <v>43833</v>
      </c>
      <c r="R13">
        <v>251.31861973775</v>
      </c>
      <c r="S13" s="51">
        <f t="shared" si="4"/>
        <v>22.108888888888998</v>
      </c>
      <c r="T13" s="38">
        <v>43826</v>
      </c>
      <c r="U13" s="1">
        <v>139.772619047619</v>
      </c>
      <c r="V13" s="51">
        <f t="shared" si="9"/>
        <v>21.543750000000003</v>
      </c>
      <c r="W13" s="33">
        <f t="shared" si="10"/>
        <v>43826</v>
      </c>
      <c r="X13" s="51">
        <v>23.6</v>
      </c>
      <c r="Y13" s="33">
        <v>43830</v>
      </c>
      <c r="Z13" s="2">
        <f t="shared" si="8"/>
        <v>43830</v>
      </c>
      <c r="AA13" s="38">
        <f t="shared" si="2"/>
        <v>43826</v>
      </c>
      <c r="AB13" s="1">
        <f t="shared" si="11"/>
        <v>243.68365898305683</v>
      </c>
      <c r="AC13" s="76">
        <v>12.593750000000002</v>
      </c>
      <c r="AD13" s="1">
        <f t="shared" si="5"/>
        <v>142.28958333333333</v>
      </c>
      <c r="AE13" s="1">
        <f t="shared" si="6"/>
        <v>9.5151388888889965</v>
      </c>
      <c r="AF13" s="1">
        <v>19.693750000000001</v>
      </c>
    </row>
    <row r="14" spans="1:32" x14ac:dyDescent="0.25">
      <c r="A14" s="8">
        <v>43896</v>
      </c>
      <c r="B14" s="3">
        <v>162</v>
      </c>
      <c r="C14" s="3">
        <v>224</v>
      </c>
      <c r="D14" s="3">
        <v>115</v>
      </c>
      <c r="E14" s="3">
        <v>200</v>
      </c>
      <c r="F14" s="3">
        <v>146</v>
      </c>
      <c r="G14" s="3">
        <v>210</v>
      </c>
      <c r="H14" s="3">
        <v>216</v>
      </c>
      <c r="I14" s="3">
        <v>178</v>
      </c>
      <c r="J14" s="3">
        <v>228</v>
      </c>
      <c r="K14" s="3">
        <v>177</v>
      </c>
      <c r="L14">
        <f t="shared" si="3"/>
        <v>185.6</v>
      </c>
      <c r="M14" s="2">
        <f>Q76</f>
        <v>43896</v>
      </c>
      <c r="N14">
        <f>R76</f>
        <v>1704.81078525681</v>
      </c>
      <c r="O14" s="1">
        <f>AB83</f>
        <v>1852.5573641223784</v>
      </c>
      <c r="Q14" s="38">
        <v>43834</v>
      </c>
      <c r="R14">
        <v>273.54420113309902</v>
      </c>
      <c r="S14" s="51">
        <f t="shared" si="4"/>
        <v>22.225581395349025</v>
      </c>
      <c r="T14" s="38">
        <v>43827</v>
      </c>
      <c r="U14" s="1">
        <v>161.13928571428499</v>
      </c>
      <c r="V14" s="51">
        <f t="shared" si="9"/>
        <v>21.366666666665992</v>
      </c>
      <c r="W14" s="33">
        <f t="shared" si="10"/>
        <v>43827</v>
      </c>
      <c r="X14" s="51">
        <f t="shared" ref="X14:Y18" si="12">V18</f>
        <v>21.90833333333299</v>
      </c>
      <c r="Y14" s="33">
        <f t="shared" si="12"/>
        <v>43831</v>
      </c>
      <c r="Z14" s="2">
        <f t="shared" si="8"/>
        <v>43831</v>
      </c>
      <c r="AA14" s="38">
        <f t="shared" si="2"/>
        <v>43827</v>
      </c>
      <c r="AB14" s="1">
        <f t="shared" si="11"/>
        <v>265.05032564972282</v>
      </c>
      <c r="AC14" s="76">
        <v>12.0979166666667</v>
      </c>
      <c r="AD14" s="1">
        <f t="shared" si="5"/>
        <v>154.38750000000002</v>
      </c>
      <c r="AE14" s="1">
        <f t="shared" si="6"/>
        <v>10.127664728682324</v>
      </c>
      <c r="AF14" s="1">
        <v>19.1979166666667</v>
      </c>
    </row>
    <row r="15" spans="1:32" x14ac:dyDescent="0.25">
      <c r="A15" s="9"/>
      <c r="B15" s="4"/>
      <c r="I15" s="4"/>
      <c r="K15" t="s">
        <v>49</v>
      </c>
      <c r="M15" t="s">
        <v>42</v>
      </c>
      <c r="Q15" s="38">
        <v>43835</v>
      </c>
      <c r="R15">
        <v>296.25975668865402</v>
      </c>
      <c r="S15" s="51">
        <f t="shared" si="4"/>
        <v>22.715555555555</v>
      </c>
      <c r="T15" s="38">
        <v>43828</v>
      </c>
      <c r="U15" s="1"/>
      <c r="V15" s="51"/>
      <c r="W15" s="74">
        <f t="shared" si="10"/>
        <v>43828</v>
      </c>
      <c r="X15" s="51">
        <f t="shared" si="12"/>
        <v>22.597826086957014</v>
      </c>
      <c r="Y15" s="33">
        <f t="shared" si="12"/>
        <v>43832</v>
      </c>
      <c r="Z15" s="2">
        <f t="shared" si="8"/>
        <v>43832</v>
      </c>
      <c r="AA15" s="38">
        <f t="shared" si="2"/>
        <v>43828</v>
      </c>
      <c r="AB15" s="1">
        <f>AB14+Y28</f>
        <v>286.91034877133609</v>
      </c>
      <c r="AC15" s="76">
        <v>11.63125</v>
      </c>
      <c r="AD15" s="1">
        <f t="shared" si="5"/>
        <v>166.01875000000001</v>
      </c>
      <c r="AE15" s="1">
        <f t="shared" si="6"/>
        <v>11.084305555555</v>
      </c>
      <c r="AF15" s="1">
        <v>18.731249999999999</v>
      </c>
    </row>
    <row r="16" spans="1:32" x14ac:dyDescent="0.25">
      <c r="A16" s="9"/>
      <c r="B16" s="4"/>
      <c r="I16" s="4"/>
      <c r="Q16" s="38">
        <v>43836</v>
      </c>
      <c r="R16">
        <v>318.07434002198698</v>
      </c>
      <c r="S16" s="51">
        <f t="shared" si="4"/>
        <v>21.814583333332962</v>
      </c>
      <c r="T16" s="38">
        <v>43829</v>
      </c>
      <c r="U16" s="1"/>
      <c r="V16" s="51"/>
      <c r="W16" s="74">
        <f t="shared" si="10"/>
        <v>43829</v>
      </c>
      <c r="X16" s="51">
        <f t="shared" si="12"/>
        <v>22.108888888888998</v>
      </c>
      <c r="Y16" s="33">
        <f t="shared" si="12"/>
        <v>43833</v>
      </c>
      <c r="Z16" s="2">
        <f t="shared" si="8"/>
        <v>43833</v>
      </c>
      <c r="AA16" s="38">
        <f t="shared" si="2"/>
        <v>43829</v>
      </c>
      <c r="AB16" s="1">
        <f>AB15+Y29</f>
        <v>308.89015029413952</v>
      </c>
      <c r="AC16" s="76">
        <v>12.375000000000002</v>
      </c>
      <c r="AD16" s="1">
        <f t="shared" si="5"/>
        <v>178.39375000000001</v>
      </c>
      <c r="AE16" s="1">
        <f t="shared" si="6"/>
        <v>9.4395833333329602</v>
      </c>
      <c r="AF16" s="1">
        <v>19.475000000000001</v>
      </c>
    </row>
    <row r="17" spans="2:32" x14ac:dyDescent="0.25">
      <c r="B17" s="4"/>
      <c r="I17" s="4"/>
      <c r="Q17" s="38">
        <v>43837</v>
      </c>
      <c r="R17">
        <v>340.01934002198698</v>
      </c>
      <c r="S17" s="51">
        <f t="shared" si="4"/>
        <v>21.944999999999993</v>
      </c>
      <c r="T17" s="53">
        <v>43830</v>
      </c>
      <c r="U17" s="1">
        <v>184.703571428571</v>
      </c>
      <c r="V17" s="51">
        <v>23.56</v>
      </c>
      <c r="W17" s="33">
        <f t="shared" si="10"/>
        <v>43830</v>
      </c>
      <c r="X17" s="51">
        <f t="shared" si="12"/>
        <v>22.225581395349025</v>
      </c>
      <c r="Y17" s="33">
        <f t="shared" si="12"/>
        <v>43834</v>
      </c>
      <c r="Z17" s="2">
        <f t="shared" si="8"/>
        <v>43834</v>
      </c>
      <c r="AA17" s="38">
        <f t="shared" si="2"/>
        <v>43830</v>
      </c>
      <c r="AB17" s="1">
        <f>AB16+V17</f>
        <v>332.45015029413952</v>
      </c>
      <c r="AC17" s="76">
        <v>11.422916666666699</v>
      </c>
      <c r="AD17" s="1">
        <f t="shared" si="5"/>
        <v>189.81666666666672</v>
      </c>
      <c r="AE17" s="1">
        <f t="shared" si="6"/>
        <v>10.522083333333294</v>
      </c>
      <c r="AF17" s="1">
        <v>18.522916666666699</v>
      </c>
    </row>
    <row r="18" spans="2:32" x14ac:dyDescent="0.25">
      <c r="B18" s="4"/>
      <c r="I18" s="4"/>
      <c r="Q18" s="38">
        <v>43838</v>
      </c>
      <c r="R18">
        <v>362.56934002198699</v>
      </c>
      <c r="S18" s="51">
        <f t="shared" si="4"/>
        <v>22.550000000000011</v>
      </c>
      <c r="T18" s="38">
        <v>43831</v>
      </c>
      <c r="U18" s="1">
        <v>206.61190476190399</v>
      </c>
      <c r="V18" s="51">
        <f t="shared" si="9"/>
        <v>21.90833333333299</v>
      </c>
      <c r="W18" s="33">
        <f t="shared" si="10"/>
        <v>43831</v>
      </c>
      <c r="X18" s="51">
        <f t="shared" si="12"/>
        <v>22.715555555555</v>
      </c>
      <c r="Y18" s="33">
        <f t="shared" si="12"/>
        <v>43835</v>
      </c>
      <c r="Z18" s="2">
        <f t="shared" si="8"/>
        <v>43835</v>
      </c>
      <c r="AA18" s="38">
        <f t="shared" si="2"/>
        <v>43831</v>
      </c>
      <c r="AB18" s="1">
        <f>AB17+V18</f>
        <v>354.35848362747254</v>
      </c>
      <c r="AC18" s="76">
        <v>10.887500000000001</v>
      </c>
      <c r="AD18" s="1">
        <f t="shared" si="5"/>
        <v>200.70416666666671</v>
      </c>
      <c r="AE18" s="1">
        <f t="shared" si="6"/>
        <v>11.66250000000001</v>
      </c>
      <c r="AF18" s="1">
        <v>17.987500000000001</v>
      </c>
    </row>
    <row r="19" spans="2:32" x14ac:dyDescent="0.25">
      <c r="B19" s="4"/>
      <c r="I19" s="4"/>
      <c r="Q19" s="38">
        <v>43839</v>
      </c>
      <c r="R19">
        <v>384.62796071164303</v>
      </c>
      <c r="S19" s="51">
        <f t="shared" si="4"/>
        <v>22.058620689656038</v>
      </c>
      <c r="T19" s="38">
        <v>43832</v>
      </c>
      <c r="U19" s="1">
        <v>229.209730848861</v>
      </c>
      <c r="V19" s="51">
        <f t="shared" si="9"/>
        <v>22.597826086957014</v>
      </c>
      <c r="W19" s="33">
        <f t="shared" si="10"/>
        <v>43832</v>
      </c>
      <c r="X19" t="s">
        <v>88</v>
      </c>
      <c r="Z19" s="2"/>
      <c r="AA19" s="38">
        <f t="shared" si="2"/>
        <v>43832</v>
      </c>
      <c r="AB19" s="1">
        <f t="shared" ref="AB19:AB82" si="13">AB18+V19</f>
        <v>376.95630971442955</v>
      </c>
      <c r="AC19" s="76">
        <v>11.043750000000001</v>
      </c>
      <c r="AD19" s="1">
        <f t="shared" si="5"/>
        <v>211.7479166666667</v>
      </c>
      <c r="AE19" s="1">
        <f t="shared" si="6"/>
        <v>11.014870689656037</v>
      </c>
      <c r="AF19" s="1">
        <v>18.143750000000001</v>
      </c>
    </row>
    <row r="20" spans="2:32" x14ac:dyDescent="0.25">
      <c r="B20" s="4"/>
      <c r="Q20" s="38">
        <v>43840</v>
      </c>
      <c r="R20">
        <v>406.00921071164299</v>
      </c>
      <c r="S20" s="51">
        <f t="shared" si="4"/>
        <v>21.381249999999966</v>
      </c>
      <c r="T20" s="38">
        <v>43833</v>
      </c>
      <c r="U20" s="1">
        <v>251.31861973775</v>
      </c>
      <c r="V20" s="51">
        <f t="shared" si="9"/>
        <v>22.108888888888998</v>
      </c>
      <c r="W20" s="33">
        <f t="shared" si="10"/>
        <v>43833</v>
      </c>
      <c r="X20" s="54" cm="1">
        <f t="array" ref="X20:Y20">LINEST(X3:X18,Y3:Y18)</f>
        <v>0.1197784011906783</v>
      </c>
      <c r="Y20">
        <v>-5227.7877442634353</v>
      </c>
      <c r="Z20" s="2"/>
      <c r="AA20" s="38">
        <f t="shared" si="2"/>
        <v>43833</v>
      </c>
      <c r="AB20" s="1">
        <f t="shared" si="13"/>
        <v>399.06519860331855</v>
      </c>
      <c r="AC20" s="76">
        <v>11.439583333333301</v>
      </c>
      <c r="AD20" s="1">
        <f t="shared" si="5"/>
        <v>223.1875</v>
      </c>
      <c r="AE20" s="1">
        <f t="shared" si="6"/>
        <v>9.9416666666666647</v>
      </c>
      <c r="AF20" s="1">
        <v>18.539583333333301</v>
      </c>
    </row>
    <row r="21" spans="2:32" x14ac:dyDescent="0.25">
      <c r="B21" s="4"/>
      <c r="Q21" s="38">
        <v>43841</v>
      </c>
      <c r="R21">
        <v>428.04671071164302</v>
      </c>
      <c r="S21" s="51">
        <f t="shared" si="4"/>
        <v>22.037500000000023</v>
      </c>
      <c r="T21" s="38">
        <v>43834</v>
      </c>
      <c r="U21" s="1">
        <v>273.54420113309902</v>
      </c>
      <c r="V21" s="51">
        <f t="shared" si="9"/>
        <v>22.225581395349025</v>
      </c>
      <c r="W21" s="33">
        <f t="shared" si="10"/>
        <v>43834</v>
      </c>
      <c r="X21" t="s">
        <v>38</v>
      </c>
      <c r="Z21" s="2"/>
      <c r="AA21" s="38">
        <f t="shared" si="2"/>
        <v>43834</v>
      </c>
      <c r="AB21" s="1">
        <f t="shared" si="13"/>
        <v>421.29077999866757</v>
      </c>
      <c r="AC21" s="76">
        <v>10.185416666666699</v>
      </c>
      <c r="AD21" s="1">
        <f t="shared" si="5"/>
        <v>233.3729166666667</v>
      </c>
      <c r="AE21" s="1">
        <f t="shared" si="6"/>
        <v>11.852083333333324</v>
      </c>
      <c r="AF21" s="1">
        <v>17.285416666666698</v>
      </c>
    </row>
    <row r="22" spans="2:32" x14ac:dyDescent="0.25">
      <c r="Q22" s="38">
        <v>43842</v>
      </c>
      <c r="R22">
        <v>449.38837737830897</v>
      </c>
      <c r="S22" s="51">
        <f t="shared" si="4"/>
        <v>21.341666666665958</v>
      </c>
      <c r="T22" s="38">
        <v>43835</v>
      </c>
      <c r="U22" s="1">
        <v>296.25975668865402</v>
      </c>
      <c r="V22" s="51">
        <f t="shared" si="9"/>
        <v>22.715555555555</v>
      </c>
      <c r="W22" s="33">
        <f t="shared" si="10"/>
        <v>43835</v>
      </c>
      <c r="X22" t="s">
        <v>40</v>
      </c>
      <c r="Y22" t="s">
        <v>41</v>
      </c>
      <c r="Z22" s="2" t="s">
        <v>86</v>
      </c>
      <c r="AA22" s="38">
        <f t="shared" si="2"/>
        <v>43835</v>
      </c>
      <c r="AB22" s="1">
        <f t="shared" si="13"/>
        <v>444.00633555422257</v>
      </c>
      <c r="AC22" s="76">
        <v>10.772916666666701</v>
      </c>
      <c r="AD22" s="1">
        <f t="shared" si="5"/>
        <v>244.1458333333334</v>
      </c>
      <c r="AE22" s="1">
        <f t="shared" si="6"/>
        <v>10.568749999999257</v>
      </c>
      <c r="AF22" s="1">
        <v>17.872916666666701</v>
      </c>
    </row>
    <row r="23" spans="2:32" x14ac:dyDescent="0.25">
      <c r="Q23" s="38">
        <v>43843</v>
      </c>
      <c r="R23">
        <v>470.98402955222201</v>
      </c>
      <c r="S23" s="51">
        <f t="shared" si="4"/>
        <v>21.595652173913038</v>
      </c>
      <c r="T23" s="38">
        <v>43836</v>
      </c>
      <c r="U23" s="1">
        <v>318.07434002198698</v>
      </c>
      <c r="V23" s="51">
        <f t="shared" si="9"/>
        <v>21.814583333332962</v>
      </c>
      <c r="X23" s="33">
        <f>W4</f>
        <v>43817</v>
      </c>
      <c r="Y23" s="1">
        <f t="shared" ref="Y23:Y29" si="14">X23*$X$20+$Y$20</f>
        <v>20.542460708516046</v>
      </c>
      <c r="Z23" s="2">
        <f>X23</f>
        <v>43817</v>
      </c>
      <c r="AA23" s="38">
        <f t="shared" si="2"/>
        <v>43836</v>
      </c>
      <c r="AB23" s="1">
        <f t="shared" si="13"/>
        <v>465.82091888755554</v>
      </c>
      <c r="AC23" s="76">
        <v>12.177083333333302</v>
      </c>
      <c r="AD23" s="1">
        <f t="shared" si="5"/>
        <v>256.32291666666669</v>
      </c>
      <c r="AE23" s="1">
        <f t="shared" si="6"/>
        <v>9.4185688405797361</v>
      </c>
      <c r="AF23" s="1">
        <v>19.277083333333302</v>
      </c>
    </row>
    <row r="24" spans="2:32" x14ac:dyDescent="0.25">
      <c r="Q24" s="38">
        <v>43844</v>
      </c>
      <c r="R24">
        <v>492.767362885556</v>
      </c>
      <c r="S24" s="51">
        <f t="shared" si="4"/>
        <v>21.783333333333985</v>
      </c>
      <c r="T24" s="38">
        <v>43837</v>
      </c>
      <c r="U24" s="1">
        <v>340.01934002198698</v>
      </c>
      <c r="V24" s="51">
        <f t="shared" si="9"/>
        <v>21.944999999999993</v>
      </c>
      <c r="X24" s="33">
        <f>W5</f>
        <v>43818</v>
      </c>
      <c r="Y24" s="1">
        <f t="shared" si="14"/>
        <v>20.662239109706206</v>
      </c>
      <c r="Z24" s="2">
        <f t="shared" ref="Z24:Z29" si="15">X24</f>
        <v>43818</v>
      </c>
      <c r="AA24" s="38">
        <f t="shared" si="2"/>
        <v>43837</v>
      </c>
      <c r="AB24" s="1">
        <f t="shared" si="13"/>
        <v>487.76591888755553</v>
      </c>
      <c r="AC24" s="76">
        <v>11.975</v>
      </c>
      <c r="AD24" s="1">
        <f t="shared" si="5"/>
        <v>268.29791666666671</v>
      </c>
      <c r="AE24" s="1">
        <f t="shared" si="6"/>
        <v>9.8083333333339855</v>
      </c>
      <c r="AF24" s="1">
        <v>19.074999999999999</v>
      </c>
    </row>
    <row r="25" spans="2:32" x14ac:dyDescent="0.25">
      <c r="Q25" s="38">
        <v>43845</v>
      </c>
      <c r="R25">
        <v>515.31736288555601</v>
      </c>
      <c r="S25" s="51">
        <f t="shared" si="4"/>
        <v>22.550000000000011</v>
      </c>
      <c r="T25" s="38">
        <v>43838</v>
      </c>
      <c r="U25" s="1">
        <v>362.56934002198699</v>
      </c>
      <c r="V25" s="51">
        <f t="shared" si="9"/>
        <v>22.550000000000011</v>
      </c>
      <c r="X25" s="33">
        <f>W6</f>
        <v>43819</v>
      </c>
      <c r="Y25" s="1">
        <f t="shared" si="14"/>
        <v>20.782017510897276</v>
      </c>
      <c r="Z25" s="2">
        <f t="shared" si="15"/>
        <v>43819</v>
      </c>
      <c r="AA25" s="38">
        <f t="shared" si="2"/>
        <v>43838</v>
      </c>
      <c r="AB25" s="1">
        <f t="shared" si="13"/>
        <v>510.31591888755554</v>
      </c>
      <c r="AC25" s="76">
        <v>10.9125</v>
      </c>
      <c r="AD25" s="1">
        <f t="shared" si="5"/>
        <v>279.21041666666673</v>
      </c>
      <c r="AE25" s="1">
        <f t="shared" si="6"/>
        <v>11.637500000000012</v>
      </c>
      <c r="AF25" s="1">
        <v>18.012499999999999</v>
      </c>
    </row>
    <row r="26" spans="2:32" x14ac:dyDescent="0.25">
      <c r="Q26" s="38">
        <v>43846</v>
      </c>
      <c r="R26">
        <v>537.51527955222195</v>
      </c>
      <c r="S26" s="51">
        <f t="shared" si="4"/>
        <v>22.197916666665947</v>
      </c>
      <c r="T26" s="38">
        <v>43839</v>
      </c>
      <c r="U26" s="1">
        <v>384.62796071164303</v>
      </c>
      <c r="V26" s="51">
        <f t="shared" si="9"/>
        <v>22.058620689656038</v>
      </c>
      <c r="X26" s="33">
        <f>W7</f>
        <v>43820</v>
      </c>
      <c r="Y26" s="1">
        <f t="shared" si="14"/>
        <v>20.901795912087437</v>
      </c>
      <c r="Z26" s="2">
        <f t="shared" si="15"/>
        <v>43820</v>
      </c>
      <c r="AA26" s="38">
        <f t="shared" si="2"/>
        <v>43839</v>
      </c>
      <c r="AB26" s="1">
        <f t="shared" si="13"/>
        <v>532.37453957721164</v>
      </c>
      <c r="AC26" s="76">
        <v>10.866666666666701</v>
      </c>
      <c r="AD26" s="1">
        <f t="shared" si="5"/>
        <v>290.07708333333341</v>
      </c>
      <c r="AE26" s="1">
        <f t="shared" si="6"/>
        <v>11.331249999999246</v>
      </c>
      <c r="AF26" s="1">
        <v>17.966666666666701</v>
      </c>
    </row>
    <row r="27" spans="2:32" x14ac:dyDescent="0.25">
      <c r="Q27" s="38">
        <v>43847</v>
      </c>
      <c r="R27">
        <v>559.05694621888904</v>
      </c>
      <c r="S27" s="51">
        <f t="shared" si="4"/>
        <v>21.541666666667084</v>
      </c>
      <c r="T27" s="38">
        <v>43840</v>
      </c>
      <c r="U27" s="1">
        <v>406.00921071164299</v>
      </c>
      <c r="V27" s="51">
        <f t="shared" si="9"/>
        <v>21.381249999999966</v>
      </c>
      <c r="X27" s="33">
        <f>W8</f>
        <v>43821</v>
      </c>
      <c r="Y27" s="1">
        <f t="shared" si="14"/>
        <v>21.021574313278506</v>
      </c>
      <c r="Z27" s="2">
        <f t="shared" si="15"/>
        <v>43821</v>
      </c>
      <c r="AA27" s="38">
        <f t="shared" si="2"/>
        <v>43840</v>
      </c>
      <c r="AB27" s="1">
        <f t="shared" si="13"/>
        <v>553.75578957721154</v>
      </c>
      <c r="AC27" s="76">
        <v>11.366666666666701</v>
      </c>
      <c r="AD27" s="1">
        <f t="shared" si="5"/>
        <v>301.44375000000008</v>
      </c>
      <c r="AE27" s="1">
        <f t="shared" si="6"/>
        <v>10.175000000000383</v>
      </c>
      <c r="AF27" s="1">
        <v>18.466666666666701</v>
      </c>
    </row>
    <row r="28" spans="2:32" x14ac:dyDescent="0.25">
      <c r="Q28" s="38">
        <v>43848</v>
      </c>
      <c r="R28">
        <v>581.63819621888899</v>
      </c>
      <c r="S28" s="51">
        <f t="shared" si="4"/>
        <v>22.581249999999955</v>
      </c>
      <c r="T28" s="38">
        <v>43841</v>
      </c>
      <c r="U28" s="1">
        <v>428.04671071164302</v>
      </c>
      <c r="V28" s="51">
        <f t="shared" si="9"/>
        <v>22.037500000000023</v>
      </c>
      <c r="X28" s="33">
        <f>W15</f>
        <v>43828</v>
      </c>
      <c r="Y28" s="1">
        <f t="shared" si="14"/>
        <v>21.860023121613267</v>
      </c>
      <c r="Z28" s="2">
        <f t="shared" si="15"/>
        <v>43828</v>
      </c>
      <c r="AA28" s="38">
        <f t="shared" si="2"/>
        <v>43841</v>
      </c>
      <c r="AB28" s="1">
        <f t="shared" si="13"/>
        <v>575.79328957721157</v>
      </c>
      <c r="AC28" s="76">
        <v>11.9729166666667</v>
      </c>
      <c r="AD28" s="1">
        <f t="shared" si="5"/>
        <v>313.4166666666668</v>
      </c>
      <c r="AE28" s="1">
        <f t="shared" si="6"/>
        <v>10.608333333333254</v>
      </c>
      <c r="AF28" s="1">
        <v>19.0729166666667</v>
      </c>
    </row>
    <row r="29" spans="2:32" x14ac:dyDescent="0.25">
      <c r="Q29" s="38">
        <v>43849</v>
      </c>
      <c r="R29">
        <v>604.13611288555603</v>
      </c>
      <c r="S29" s="51">
        <f t="shared" si="4"/>
        <v>22.497916666667038</v>
      </c>
      <c r="T29" s="38">
        <v>43842</v>
      </c>
      <c r="U29" s="1">
        <v>449.38837737830897</v>
      </c>
      <c r="V29" s="51">
        <f t="shared" si="9"/>
        <v>21.341666666665958</v>
      </c>
      <c r="X29" s="33">
        <f>W16</f>
        <v>43829</v>
      </c>
      <c r="Y29" s="1">
        <f t="shared" si="14"/>
        <v>21.979801522803427</v>
      </c>
      <c r="Z29" s="2">
        <f t="shared" si="15"/>
        <v>43829</v>
      </c>
      <c r="AA29" s="38">
        <f t="shared" si="2"/>
        <v>43842</v>
      </c>
      <c r="AB29" s="1">
        <f t="shared" si="13"/>
        <v>597.13495624387747</v>
      </c>
      <c r="AC29" s="76">
        <v>11.19375</v>
      </c>
      <c r="AD29" s="1">
        <f t="shared" si="5"/>
        <v>324.61041666666682</v>
      </c>
      <c r="AE29" s="1">
        <f t="shared" si="6"/>
        <v>11.304166666667038</v>
      </c>
      <c r="AF29" s="1">
        <v>18.293749999999999</v>
      </c>
    </row>
    <row r="30" spans="2:32" x14ac:dyDescent="0.25">
      <c r="Q30" s="38">
        <v>43850</v>
      </c>
      <c r="R30">
        <v>627.11111288555605</v>
      </c>
      <c r="S30" s="51">
        <f t="shared" si="4"/>
        <v>22.975000000000023</v>
      </c>
      <c r="T30" s="38">
        <v>43843</v>
      </c>
      <c r="U30" s="1">
        <v>470.98402955222201</v>
      </c>
      <c r="V30" s="51">
        <f t="shared" si="9"/>
        <v>21.595652173913038</v>
      </c>
      <c r="X30" s="33"/>
      <c r="Y30" s="1"/>
      <c r="Z30" s="2"/>
      <c r="AA30" s="38">
        <f t="shared" si="2"/>
        <v>43843</v>
      </c>
      <c r="AB30" s="1">
        <f t="shared" si="13"/>
        <v>618.73060841779056</v>
      </c>
      <c r="AC30" s="76">
        <v>11.206249999999999</v>
      </c>
      <c r="AD30" s="1">
        <f t="shared" si="5"/>
        <v>335.81666666666683</v>
      </c>
      <c r="AE30" s="1">
        <f t="shared" si="6"/>
        <v>11.768750000000024</v>
      </c>
      <c r="AF30" s="1">
        <v>18.306249999999999</v>
      </c>
    </row>
    <row r="31" spans="2:32" x14ac:dyDescent="0.25">
      <c r="Q31" s="38">
        <v>43851</v>
      </c>
      <c r="R31">
        <v>650.38819621888899</v>
      </c>
      <c r="S31" s="51">
        <f t="shared" si="4"/>
        <v>23.277083333332939</v>
      </c>
      <c r="T31" s="38">
        <v>43844</v>
      </c>
      <c r="U31" s="1">
        <v>492.767362885556</v>
      </c>
      <c r="V31" s="51">
        <f t="shared" si="9"/>
        <v>21.783333333333985</v>
      </c>
      <c r="AA31" s="38">
        <f t="shared" si="2"/>
        <v>43844</v>
      </c>
      <c r="AB31" s="1">
        <f t="shared" si="13"/>
        <v>640.51394175112455</v>
      </c>
      <c r="AC31" s="76">
        <v>13.00625</v>
      </c>
      <c r="AD31" s="1">
        <f t="shared" si="5"/>
        <v>348.82291666666686</v>
      </c>
      <c r="AE31" s="1">
        <f t="shared" si="6"/>
        <v>10.27083333333294</v>
      </c>
      <c r="AF31" s="1">
        <v>20.106249999999999</v>
      </c>
    </row>
    <row r="32" spans="2:32" x14ac:dyDescent="0.25">
      <c r="Q32" s="38">
        <v>43852</v>
      </c>
      <c r="R32">
        <v>675.24027955222198</v>
      </c>
      <c r="S32" s="51">
        <f t="shared" si="4"/>
        <v>24.852083333332985</v>
      </c>
      <c r="T32" s="38">
        <v>43845</v>
      </c>
      <c r="U32" s="1">
        <v>515.31736288555601</v>
      </c>
      <c r="V32" s="51">
        <f t="shared" si="9"/>
        <v>22.550000000000011</v>
      </c>
      <c r="AA32" s="38">
        <f t="shared" si="2"/>
        <v>43845</v>
      </c>
      <c r="AB32" s="1">
        <f t="shared" si="13"/>
        <v>663.0639417511245</v>
      </c>
      <c r="AC32" s="76">
        <v>12.835416666666701</v>
      </c>
      <c r="AD32" s="1">
        <f t="shared" si="5"/>
        <v>361.65833333333353</v>
      </c>
      <c r="AE32" s="1">
        <f t="shared" si="6"/>
        <v>12.016666666666284</v>
      </c>
      <c r="AF32" s="1">
        <v>19.935416666666701</v>
      </c>
    </row>
    <row r="33" spans="17:32" x14ac:dyDescent="0.25">
      <c r="Q33" s="38">
        <v>43853</v>
      </c>
      <c r="R33">
        <v>700.88819621888899</v>
      </c>
      <c r="S33" s="51">
        <f t="shared" si="4"/>
        <v>25.647916666667015</v>
      </c>
      <c r="T33" s="38">
        <v>43846</v>
      </c>
      <c r="U33" s="1">
        <v>537.51527955222195</v>
      </c>
      <c r="V33" s="51">
        <f t="shared" si="9"/>
        <v>22.197916666665947</v>
      </c>
      <c r="AA33" s="38">
        <f t="shared" si="2"/>
        <v>43846</v>
      </c>
      <c r="AB33" s="1">
        <f t="shared" si="13"/>
        <v>685.26185841779045</v>
      </c>
      <c r="AC33" s="76">
        <v>12.391666666666699</v>
      </c>
      <c r="AD33" s="1">
        <f t="shared" si="5"/>
        <v>374.05000000000024</v>
      </c>
      <c r="AE33" s="1">
        <f t="shared" si="6"/>
        <v>13.256250000000316</v>
      </c>
      <c r="AF33" s="1">
        <v>19.491666666666699</v>
      </c>
    </row>
    <row r="34" spans="17:32" x14ac:dyDescent="0.25">
      <c r="Q34" s="38">
        <v>43854</v>
      </c>
      <c r="R34">
        <v>726.26319621888899</v>
      </c>
      <c r="S34" s="51">
        <f t="shared" si="4"/>
        <v>25.375</v>
      </c>
      <c r="T34" s="38">
        <v>43847</v>
      </c>
      <c r="U34" s="1">
        <v>559.05694621888904</v>
      </c>
      <c r="V34" s="51">
        <f t="shared" si="9"/>
        <v>21.541666666667084</v>
      </c>
      <c r="AA34" s="38">
        <f t="shared" si="2"/>
        <v>43847</v>
      </c>
      <c r="AB34" s="1">
        <f t="shared" si="13"/>
        <v>706.80352508445753</v>
      </c>
      <c r="AC34" s="76">
        <v>13.950000000000001</v>
      </c>
      <c r="AD34" s="1">
        <f t="shared" si="5"/>
        <v>388.00000000000023</v>
      </c>
      <c r="AE34" s="1">
        <f t="shared" si="6"/>
        <v>11.424999999999999</v>
      </c>
      <c r="AF34" s="1">
        <v>21.05</v>
      </c>
    </row>
    <row r="35" spans="17:32" x14ac:dyDescent="0.25">
      <c r="Q35" s="38">
        <v>43855</v>
      </c>
      <c r="R35">
        <v>750.12361288555599</v>
      </c>
      <c r="S35" s="51">
        <f t="shared" si="4"/>
        <v>23.860416666666993</v>
      </c>
      <c r="T35" s="38">
        <v>43848</v>
      </c>
      <c r="U35" s="1">
        <v>581.63819621888899</v>
      </c>
      <c r="V35" s="51">
        <f t="shared" si="9"/>
        <v>22.581249999999955</v>
      </c>
      <c r="AA35" s="38">
        <f t="shared" si="2"/>
        <v>43848</v>
      </c>
      <c r="AB35" s="1">
        <f t="shared" si="13"/>
        <v>729.38477508445749</v>
      </c>
      <c r="AC35" s="76">
        <v>12.281250000000002</v>
      </c>
      <c r="AD35" s="1">
        <f t="shared" si="5"/>
        <v>400.28125000000023</v>
      </c>
      <c r="AE35" s="1">
        <f t="shared" si="6"/>
        <v>11.579166666666991</v>
      </c>
      <c r="AF35" s="1">
        <v>19.381250000000001</v>
      </c>
    </row>
    <row r="36" spans="17:32" x14ac:dyDescent="0.25">
      <c r="Q36" s="38">
        <v>43856</v>
      </c>
      <c r="R36">
        <v>773.29652955222195</v>
      </c>
      <c r="S36" s="51">
        <f t="shared" si="4"/>
        <v>23.172916666665969</v>
      </c>
      <c r="T36" s="38">
        <v>43849</v>
      </c>
      <c r="U36" s="1">
        <v>604.13611288555603</v>
      </c>
      <c r="V36" s="51">
        <f t="shared" si="9"/>
        <v>22.497916666667038</v>
      </c>
      <c r="AA36" s="38">
        <f t="shared" si="2"/>
        <v>43849</v>
      </c>
      <c r="AB36" s="1">
        <f t="shared" si="13"/>
        <v>751.88269175112453</v>
      </c>
      <c r="AC36" s="76">
        <v>12.195833333333299</v>
      </c>
      <c r="AD36" s="1">
        <f t="shared" si="5"/>
        <v>412.47708333333355</v>
      </c>
      <c r="AE36" s="1">
        <f t="shared" si="6"/>
        <v>10.97708333333267</v>
      </c>
      <c r="AF36" s="1">
        <v>19.295833333333299</v>
      </c>
    </row>
    <row r="37" spans="17:32" x14ac:dyDescent="0.25">
      <c r="Q37" s="38">
        <v>43857</v>
      </c>
      <c r="R37">
        <v>796.15902955222202</v>
      </c>
      <c r="S37" s="51">
        <f t="shared" si="4"/>
        <v>22.862500000000068</v>
      </c>
      <c r="T37" s="38">
        <v>43850</v>
      </c>
      <c r="U37" s="1">
        <v>627.11111288555605</v>
      </c>
      <c r="V37" s="51">
        <f t="shared" si="9"/>
        <v>22.975000000000023</v>
      </c>
      <c r="AA37" s="38">
        <f t="shared" si="2"/>
        <v>43850</v>
      </c>
      <c r="AB37" s="1">
        <f t="shared" si="13"/>
        <v>774.85769175112455</v>
      </c>
      <c r="AC37" s="76">
        <v>13.458333333333302</v>
      </c>
      <c r="AD37" s="1">
        <f t="shared" si="5"/>
        <v>425.93541666666687</v>
      </c>
      <c r="AE37" s="1">
        <f t="shared" si="6"/>
        <v>9.4041666666667663</v>
      </c>
      <c r="AF37" s="1">
        <v>20.558333333333302</v>
      </c>
    </row>
    <row r="38" spans="17:32" x14ac:dyDescent="0.25">
      <c r="Q38" s="38">
        <v>43858</v>
      </c>
      <c r="R38">
        <v>819.73819621888902</v>
      </c>
      <c r="S38" s="51">
        <f t="shared" si="4"/>
        <v>23.579166666666993</v>
      </c>
      <c r="T38" s="38">
        <v>43851</v>
      </c>
      <c r="U38" s="1">
        <v>650.38819621888899</v>
      </c>
      <c r="V38" s="51">
        <f t="shared" si="9"/>
        <v>23.277083333332939</v>
      </c>
      <c r="AA38" s="38">
        <f t="shared" si="2"/>
        <v>43851</v>
      </c>
      <c r="AB38" s="1">
        <f t="shared" si="13"/>
        <v>798.13477508445749</v>
      </c>
      <c r="AC38" s="76">
        <v>12.716666666666699</v>
      </c>
      <c r="AD38" s="1">
        <f t="shared" si="5"/>
        <v>438.65208333333356</v>
      </c>
      <c r="AE38" s="1">
        <f t="shared" si="6"/>
        <v>10.862500000000294</v>
      </c>
      <c r="AF38" s="1">
        <v>19.816666666666698</v>
      </c>
    </row>
    <row r="39" spans="17:32" x14ac:dyDescent="0.25">
      <c r="Q39" s="38">
        <v>43859</v>
      </c>
      <c r="R39">
        <v>843.31527955222202</v>
      </c>
      <c r="S39" s="51">
        <f t="shared" si="4"/>
        <v>23.577083333333007</v>
      </c>
      <c r="T39" s="38">
        <v>43852</v>
      </c>
      <c r="U39" s="1">
        <v>675.24027955222198</v>
      </c>
      <c r="V39" s="51">
        <f t="shared" si="9"/>
        <v>24.852083333332985</v>
      </c>
      <c r="AA39" s="38">
        <f t="shared" si="2"/>
        <v>43852</v>
      </c>
      <c r="AB39" s="1">
        <f t="shared" si="13"/>
        <v>822.98685841779047</v>
      </c>
      <c r="AC39" s="76">
        <v>11.4</v>
      </c>
      <c r="AD39" s="1">
        <f t="shared" si="5"/>
        <v>450.05208333333354</v>
      </c>
      <c r="AE39" s="1">
        <f t="shared" si="6"/>
        <v>12.177083333333007</v>
      </c>
      <c r="AF39" s="1">
        <v>18.5</v>
      </c>
    </row>
    <row r="40" spans="17:32" x14ac:dyDescent="0.25">
      <c r="Q40" s="38">
        <v>43860</v>
      </c>
      <c r="R40">
        <v>866.03194621888895</v>
      </c>
      <c r="S40" s="51">
        <f t="shared" si="4"/>
        <v>22.716666666666924</v>
      </c>
      <c r="T40" s="38">
        <v>43853</v>
      </c>
      <c r="U40" s="1">
        <v>700.88819621888899</v>
      </c>
      <c r="V40" s="51">
        <f t="shared" si="9"/>
        <v>25.647916666667015</v>
      </c>
      <c r="AA40" s="38">
        <f t="shared" si="2"/>
        <v>43853</v>
      </c>
      <c r="AB40" s="1">
        <f t="shared" si="13"/>
        <v>848.63477508445749</v>
      </c>
      <c r="AC40" s="76">
        <v>10.983333333333301</v>
      </c>
      <c r="AD40" s="1">
        <f t="shared" si="5"/>
        <v>461.03541666666683</v>
      </c>
      <c r="AE40" s="1">
        <f t="shared" si="6"/>
        <v>11.733333333333624</v>
      </c>
      <c r="AF40" s="1">
        <v>18.0833333333333</v>
      </c>
    </row>
    <row r="41" spans="17:32" x14ac:dyDescent="0.25">
      <c r="Q41" s="38">
        <v>43861</v>
      </c>
      <c r="R41">
        <v>888.61111288555605</v>
      </c>
      <c r="S41" s="51">
        <f t="shared" si="4"/>
        <v>22.579166666667106</v>
      </c>
      <c r="T41" s="38">
        <v>43854</v>
      </c>
      <c r="U41" s="1">
        <v>726.26319621888899</v>
      </c>
      <c r="V41" s="51">
        <f t="shared" si="9"/>
        <v>25.375</v>
      </c>
      <c r="AA41" s="38">
        <f t="shared" si="2"/>
        <v>43854</v>
      </c>
      <c r="AB41" s="1">
        <f t="shared" si="13"/>
        <v>874.00977508445749</v>
      </c>
      <c r="AC41" s="76">
        <v>10.814583333333301</v>
      </c>
      <c r="AD41" s="1">
        <f t="shared" si="5"/>
        <v>471.85000000000014</v>
      </c>
      <c r="AE41" s="1">
        <f t="shared" si="6"/>
        <v>11.764583333333805</v>
      </c>
      <c r="AF41" s="1">
        <v>17.914583333333301</v>
      </c>
    </row>
    <row r="42" spans="17:32" x14ac:dyDescent="0.25">
      <c r="Q42" s="38">
        <v>43862</v>
      </c>
      <c r="R42">
        <v>911.29444621888899</v>
      </c>
      <c r="S42" s="51">
        <f t="shared" si="4"/>
        <v>22.683333333332939</v>
      </c>
      <c r="T42" s="38">
        <v>43855</v>
      </c>
      <c r="U42" s="1">
        <v>750.12361288555599</v>
      </c>
      <c r="V42" s="51">
        <f t="shared" si="9"/>
        <v>23.860416666666993</v>
      </c>
      <c r="AA42" s="38">
        <f t="shared" si="2"/>
        <v>43855</v>
      </c>
      <c r="AB42" s="1">
        <f t="shared" si="13"/>
        <v>897.87019175112448</v>
      </c>
      <c r="AC42" s="76">
        <v>12.281250000000002</v>
      </c>
      <c r="AD42" s="1">
        <f t="shared" si="5"/>
        <v>484.13125000000014</v>
      </c>
      <c r="AE42" s="1">
        <f t="shared" si="6"/>
        <v>10.402083333332937</v>
      </c>
      <c r="AF42" s="1">
        <v>19.381250000000001</v>
      </c>
    </row>
    <row r="43" spans="17:32" x14ac:dyDescent="0.25">
      <c r="Q43" s="38">
        <v>43863</v>
      </c>
      <c r="R43">
        <v>933.89027955222195</v>
      </c>
      <c r="S43" s="51">
        <f t="shared" si="4"/>
        <v>22.595833333332962</v>
      </c>
      <c r="T43" s="38">
        <v>43856</v>
      </c>
      <c r="U43" s="1">
        <v>773.29652955222195</v>
      </c>
      <c r="V43" s="51">
        <f t="shared" si="9"/>
        <v>23.172916666665969</v>
      </c>
      <c r="AA43" s="38">
        <f t="shared" si="2"/>
        <v>43856</v>
      </c>
      <c r="AB43" s="1">
        <f t="shared" si="13"/>
        <v>921.04310841779045</v>
      </c>
      <c r="AC43" s="76">
        <v>13.7229166666667</v>
      </c>
      <c r="AD43" s="1">
        <f t="shared" si="5"/>
        <v>497.85416666666686</v>
      </c>
      <c r="AE43" s="1">
        <f t="shared" si="6"/>
        <v>8.8729166666662618</v>
      </c>
      <c r="AF43" s="1">
        <v>20.8229166666667</v>
      </c>
    </row>
    <row r="44" spans="17:32" x14ac:dyDescent="0.25">
      <c r="Q44" s="38">
        <v>43864</v>
      </c>
      <c r="R44">
        <v>956.59444621888895</v>
      </c>
      <c r="S44" s="51">
        <f t="shared" si="4"/>
        <v>22.704166666666993</v>
      </c>
      <c r="T44" s="38">
        <v>43857</v>
      </c>
      <c r="U44" s="1">
        <v>796.15902955222202</v>
      </c>
      <c r="V44" s="51">
        <f t="shared" si="9"/>
        <v>22.862500000000068</v>
      </c>
      <c r="AA44" s="38">
        <f t="shared" si="2"/>
        <v>43857</v>
      </c>
      <c r="AB44" s="1">
        <f t="shared" si="13"/>
        <v>943.90560841779052</v>
      </c>
      <c r="AC44" s="76">
        <v>14.054166666666701</v>
      </c>
      <c r="AD44" s="1">
        <f t="shared" si="5"/>
        <v>511.90833333333353</v>
      </c>
      <c r="AE44" s="1">
        <f t="shared" si="6"/>
        <v>8.6500000000002917</v>
      </c>
      <c r="AF44" s="1">
        <v>21.154166666666701</v>
      </c>
    </row>
    <row r="45" spans="17:32" x14ac:dyDescent="0.25">
      <c r="Q45" s="38">
        <v>43865</v>
      </c>
      <c r="R45">
        <v>979.10902955222195</v>
      </c>
      <c r="S45" s="51">
        <f t="shared" si="4"/>
        <v>22.514583333333007</v>
      </c>
      <c r="T45" s="38">
        <v>43858</v>
      </c>
      <c r="U45" s="1">
        <v>819.73819621888902</v>
      </c>
      <c r="V45" s="51">
        <f t="shared" si="9"/>
        <v>23.579166666666993</v>
      </c>
      <c r="AA45" s="38">
        <f t="shared" si="2"/>
        <v>43858</v>
      </c>
      <c r="AB45" s="1">
        <f t="shared" si="13"/>
        <v>967.48477508445751</v>
      </c>
      <c r="AC45" s="76">
        <v>12.5979166666667</v>
      </c>
      <c r="AD45" s="1">
        <f t="shared" si="5"/>
        <v>524.50625000000025</v>
      </c>
      <c r="AE45" s="1">
        <f t="shared" si="6"/>
        <v>9.9166666666663073</v>
      </c>
      <c r="AF45" s="1">
        <v>19.6979166666667</v>
      </c>
    </row>
    <row r="46" spans="17:32" x14ac:dyDescent="0.25">
      <c r="Q46" s="38">
        <v>43866</v>
      </c>
      <c r="R46">
        <v>1001.48946433483</v>
      </c>
      <c r="S46" s="51">
        <f t="shared" si="4"/>
        <v>22.380434782608063</v>
      </c>
      <c r="T46" s="38">
        <v>43859</v>
      </c>
      <c r="U46" s="1">
        <v>843.31527955222202</v>
      </c>
      <c r="V46" s="51">
        <f t="shared" si="9"/>
        <v>23.577083333333007</v>
      </c>
      <c r="AA46" s="38">
        <f t="shared" si="2"/>
        <v>43859</v>
      </c>
      <c r="AB46" s="1">
        <f t="shared" si="13"/>
        <v>991.06185841779052</v>
      </c>
      <c r="AC46" s="76">
        <v>12.335416666666701</v>
      </c>
      <c r="AD46" s="1">
        <f t="shared" si="5"/>
        <v>536.84166666666692</v>
      </c>
      <c r="AE46" s="1">
        <f t="shared" si="6"/>
        <v>10.045018115941362</v>
      </c>
      <c r="AF46" s="1">
        <v>19.435416666666701</v>
      </c>
    </row>
    <row r="47" spans="17:32" x14ac:dyDescent="0.25">
      <c r="Q47" s="38">
        <v>43867</v>
      </c>
      <c r="R47">
        <v>1024.1128685901499</v>
      </c>
      <c r="S47" s="51">
        <f t="shared" si="4"/>
        <v>22.623404255319883</v>
      </c>
      <c r="T47" s="38">
        <v>43860</v>
      </c>
      <c r="U47" s="1">
        <v>866.03194621888895</v>
      </c>
      <c r="V47" s="51">
        <f t="shared" si="9"/>
        <v>22.716666666666924</v>
      </c>
      <c r="AA47" s="38">
        <f t="shared" si="2"/>
        <v>43860</v>
      </c>
      <c r="AB47" s="1">
        <f t="shared" si="13"/>
        <v>1013.7785250844574</v>
      </c>
      <c r="AC47" s="76">
        <v>13.13125</v>
      </c>
      <c r="AD47" s="1">
        <f t="shared" si="5"/>
        <v>549.97291666666695</v>
      </c>
      <c r="AE47" s="1">
        <f t="shared" si="6"/>
        <v>9.4921542553198837</v>
      </c>
      <c r="AF47" s="1">
        <v>20.231249999999999</v>
      </c>
    </row>
    <row r="48" spans="17:32" x14ac:dyDescent="0.25">
      <c r="Q48" s="38">
        <v>43868</v>
      </c>
      <c r="R48">
        <v>1046.58786859015</v>
      </c>
      <c r="S48" s="51">
        <f t="shared" si="4"/>
        <v>22.475000000000136</v>
      </c>
      <c r="T48" s="38">
        <v>43861</v>
      </c>
      <c r="U48" s="1">
        <v>888.61111288555605</v>
      </c>
      <c r="V48" s="51">
        <f t="shared" si="9"/>
        <v>22.579166666667106</v>
      </c>
      <c r="AA48" s="38">
        <f t="shared" si="2"/>
        <v>43861</v>
      </c>
      <c r="AB48" s="1">
        <f t="shared" si="13"/>
        <v>1036.3576917511245</v>
      </c>
      <c r="AC48" s="76">
        <v>12.5979166666667</v>
      </c>
      <c r="AD48" s="1">
        <f t="shared" si="5"/>
        <v>562.57083333333367</v>
      </c>
      <c r="AE48" s="1">
        <f t="shared" si="6"/>
        <v>9.8770833333334362</v>
      </c>
      <c r="AF48" s="1">
        <v>19.6979166666667</v>
      </c>
    </row>
    <row r="49" spans="17:28" x14ac:dyDescent="0.25">
      <c r="Q49" s="38">
        <v>43869</v>
      </c>
      <c r="R49">
        <v>1069.0066185901501</v>
      </c>
      <c r="S49" s="51">
        <f t="shared" si="4"/>
        <v>22.418750000000045</v>
      </c>
      <c r="T49" s="38">
        <v>43862</v>
      </c>
      <c r="U49" s="1">
        <v>911.29444621888899</v>
      </c>
      <c r="V49" s="51">
        <f t="shared" si="9"/>
        <v>22.683333333332939</v>
      </c>
      <c r="AA49" s="38">
        <f t="shared" si="2"/>
        <v>43862</v>
      </c>
      <c r="AB49" s="1">
        <f t="shared" si="13"/>
        <v>1059.0410250844575</v>
      </c>
    </row>
    <row r="50" spans="17:28" x14ac:dyDescent="0.25">
      <c r="Q50" s="38">
        <v>43870</v>
      </c>
      <c r="R50">
        <v>1091.4441185901501</v>
      </c>
      <c r="S50" s="51">
        <f t="shared" si="4"/>
        <v>22.4375</v>
      </c>
      <c r="T50" s="38">
        <v>43863</v>
      </c>
      <c r="U50" s="1">
        <v>933.89027955222195</v>
      </c>
      <c r="V50" s="51">
        <f t="shared" si="9"/>
        <v>22.595833333332962</v>
      </c>
      <c r="AA50" s="38">
        <f t="shared" si="2"/>
        <v>43863</v>
      </c>
      <c r="AB50" s="1">
        <f t="shared" si="13"/>
        <v>1081.6368584177903</v>
      </c>
    </row>
    <row r="51" spans="17:28" x14ac:dyDescent="0.25">
      <c r="Q51" s="38">
        <v>43871</v>
      </c>
      <c r="R51">
        <v>1113.60245192348</v>
      </c>
      <c r="S51" s="51">
        <f t="shared" si="4"/>
        <v>22.158333333329892</v>
      </c>
      <c r="T51" s="38">
        <v>43864</v>
      </c>
      <c r="U51" s="1">
        <v>956.59444621888895</v>
      </c>
      <c r="V51" s="51">
        <f t="shared" si="9"/>
        <v>22.704166666666993</v>
      </c>
      <c r="AA51" s="38">
        <f t="shared" si="2"/>
        <v>43864</v>
      </c>
      <c r="AB51" s="1">
        <f t="shared" si="13"/>
        <v>1104.3410250844572</v>
      </c>
    </row>
    <row r="52" spans="17:28" x14ac:dyDescent="0.25">
      <c r="Q52" s="38">
        <v>43872</v>
      </c>
      <c r="R52">
        <v>1135.62328525681</v>
      </c>
      <c r="S52" s="51">
        <f t="shared" si="4"/>
        <v>22.020833333330074</v>
      </c>
      <c r="T52" s="38">
        <v>43865</v>
      </c>
      <c r="U52" s="1">
        <v>979.10902955222195</v>
      </c>
      <c r="V52" s="51">
        <f t="shared" si="9"/>
        <v>22.514583333333007</v>
      </c>
      <c r="AA52" s="38">
        <f t="shared" si="2"/>
        <v>43865</v>
      </c>
      <c r="AB52" s="1">
        <f t="shared" si="13"/>
        <v>1126.8556084177903</v>
      </c>
    </row>
    <row r="53" spans="17:28" x14ac:dyDescent="0.25">
      <c r="Q53" s="38">
        <v>43873</v>
      </c>
      <c r="R53">
        <v>1158.3462019234801</v>
      </c>
      <c r="S53" s="51">
        <f t="shared" si="4"/>
        <v>22.722916666670017</v>
      </c>
      <c r="T53" s="38">
        <v>43866</v>
      </c>
      <c r="U53" s="1">
        <v>1001.48946433483</v>
      </c>
      <c r="V53" s="51">
        <f t="shared" si="9"/>
        <v>22.380434782608063</v>
      </c>
      <c r="AA53" s="38">
        <f t="shared" si="2"/>
        <v>43866</v>
      </c>
      <c r="AB53" s="1">
        <f t="shared" si="13"/>
        <v>1149.2360432003984</v>
      </c>
    </row>
    <row r="54" spans="17:28" x14ac:dyDescent="0.25">
      <c r="Q54" s="38">
        <v>43874</v>
      </c>
      <c r="R54">
        <v>1181.1524519234799</v>
      </c>
      <c r="S54" s="51">
        <f t="shared" si="4"/>
        <v>22.806249999999864</v>
      </c>
      <c r="T54" s="38">
        <v>43867</v>
      </c>
      <c r="U54" s="1">
        <v>1024.1128685901499</v>
      </c>
      <c r="V54" s="51">
        <f t="shared" si="9"/>
        <v>22.623404255319883</v>
      </c>
      <c r="AA54" s="38">
        <f t="shared" si="2"/>
        <v>43867</v>
      </c>
      <c r="AB54" s="1">
        <f t="shared" si="13"/>
        <v>1171.8594474557183</v>
      </c>
    </row>
    <row r="55" spans="17:28" x14ac:dyDescent="0.25">
      <c r="Q55" s="38">
        <v>43875</v>
      </c>
      <c r="R55">
        <v>1203.8982852568099</v>
      </c>
      <c r="S55" s="51">
        <f t="shared" si="4"/>
        <v>22.745833333329983</v>
      </c>
      <c r="T55" s="38">
        <v>43868</v>
      </c>
      <c r="U55" s="1">
        <v>1046.58786859015</v>
      </c>
      <c r="V55" s="51">
        <f t="shared" si="9"/>
        <v>22.475000000000136</v>
      </c>
      <c r="AA55" s="38">
        <f t="shared" si="2"/>
        <v>43868</v>
      </c>
      <c r="AB55" s="1">
        <f t="shared" si="13"/>
        <v>1194.3344474557184</v>
      </c>
    </row>
    <row r="56" spans="17:28" x14ac:dyDescent="0.25">
      <c r="Q56" s="38">
        <v>43876</v>
      </c>
      <c r="R56">
        <v>1226.6253685901499</v>
      </c>
      <c r="S56" s="51">
        <f t="shared" si="4"/>
        <v>22.727083333340033</v>
      </c>
      <c r="T56" s="38">
        <v>43869</v>
      </c>
      <c r="U56" s="1">
        <v>1069.0066185901501</v>
      </c>
      <c r="V56" s="51">
        <f t="shared" si="9"/>
        <v>22.418750000000045</v>
      </c>
      <c r="AA56" s="38">
        <f t="shared" si="2"/>
        <v>43869</v>
      </c>
      <c r="AB56" s="1">
        <f t="shared" si="13"/>
        <v>1216.7531974557185</v>
      </c>
    </row>
    <row r="57" spans="17:28" x14ac:dyDescent="0.25">
      <c r="Q57" s="38">
        <v>43877</v>
      </c>
      <c r="R57">
        <v>1250.1274519234801</v>
      </c>
      <c r="S57" s="51">
        <f t="shared" si="4"/>
        <v>23.50208333333012</v>
      </c>
      <c r="T57" s="38">
        <v>43870</v>
      </c>
      <c r="U57" s="1">
        <v>1091.4441185901501</v>
      </c>
      <c r="V57" s="51">
        <f t="shared" si="9"/>
        <v>22.4375</v>
      </c>
      <c r="AA57" s="38">
        <f t="shared" si="2"/>
        <v>43870</v>
      </c>
      <c r="AB57" s="1">
        <f t="shared" si="13"/>
        <v>1239.1906974557185</v>
      </c>
    </row>
    <row r="58" spans="17:28" x14ac:dyDescent="0.25">
      <c r="Q58" s="38">
        <v>43878</v>
      </c>
      <c r="R58">
        <v>1273.0232852568099</v>
      </c>
      <c r="S58" s="51">
        <f t="shared" si="4"/>
        <v>22.895833333329847</v>
      </c>
      <c r="T58" s="38">
        <v>43871</v>
      </c>
      <c r="U58" s="1">
        <v>1113.60245192348</v>
      </c>
      <c r="V58" s="51">
        <f t="shared" si="9"/>
        <v>22.158333333329892</v>
      </c>
      <c r="AA58" s="38">
        <f t="shared" si="2"/>
        <v>43871</v>
      </c>
      <c r="AB58" s="1">
        <f t="shared" si="13"/>
        <v>1261.3490307890484</v>
      </c>
    </row>
    <row r="59" spans="17:28" x14ac:dyDescent="0.25">
      <c r="Q59" s="38">
        <v>43879</v>
      </c>
      <c r="R59">
        <v>1296.54411859015</v>
      </c>
      <c r="S59" s="51">
        <f t="shared" si="4"/>
        <v>23.520833333340079</v>
      </c>
      <c r="T59" s="38">
        <v>43872</v>
      </c>
      <c r="U59" s="1">
        <v>1135.62328525681</v>
      </c>
      <c r="V59" s="51">
        <f t="shared" si="9"/>
        <v>22.020833333330074</v>
      </c>
      <c r="AA59" s="38">
        <f t="shared" si="2"/>
        <v>43872</v>
      </c>
      <c r="AB59" s="1">
        <f t="shared" si="13"/>
        <v>1283.3698641223784</v>
      </c>
    </row>
    <row r="60" spans="17:28" x14ac:dyDescent="0.25">
      <c r="Q60" s="38">
        <v>43880</v>
      </c>
      <c r="R60">
        <v>1320.16911859015</v>
      </c>
      <c r="S60" s="51">
        <f t="shared" si="4"/>
        <v>23.625</v>
      </c>
      <c r="T60" s="38">
        <v>43873</v>
      </c>
      <c r="U60" s="1">
        <v>1158.3462019234801</v>
      </c>
      <c r="V60" s="51">
        <f t="shared" si="9"/>
        <v>22.722916666670017</v>
      </c>
      <c r="AA60" s="38">
        <f t="shared" si="2"/>
        <v>43873</v>
      </c>
      <c r="AB60" s="1">
        <f t="shared" si="13"/>
        <v>1306.0927807890484</v>
      </c>
    </row>
    <row r="61" spans="17:28" x14ac:dyDescent="0.25">
      <c r="Q61" s="38">
        <v>43881</v>
      </c>
      <c r="R61">
        <v>1343.1628685901501</v>
      </c>
      <c r="S61" s="51">
        <f t="shared" si="4"/>
        <v>22.993750000000091</v>
      </c>
      <c r="T61" s="38">
        <v>43874</v>
      </c>
      <c r="U61" s="1">
        <v>1181.1524519234799</v>
      </c>
      <c r="V61" s="51">
        <f t="shared" si="9"/>
        <v>22.806249999999864</v>
      </c>
      <c r="AA61" s="38">
        <f t="shared" si="2"/>
        <v>43874</v>
      </c>
      <c r="AB61" s="1">
        <f t="shared" si="13"/>
        <v>1328.8990307890483</v>
      </c>
    </row>
    <row r="62" spans="17:28" x14ac:dyDescent="0.25">
      <c r="Q62" s="38">
        <v>43882</v>
      </c>
      <c r="R62">
        <v>1367.48578525681</v>
      </c>
      <c r="S62" s="51">
        <f t="shared" si="4"/>
        <v>24.322916666659921</v>
      </c>
      <c r="T62" s="38">
        <v>43875</v>
      </c>
      <c r="U62" s="1">
        <v>1203.8982852568099</v>
      </c>
      <c r="V62" s="51">
        <f t="shared" si="9"/>
        <v>22.745833333329983</v>
      </c>
      <c r="AA62" s="38">
        <f t="shared" si="2"/>
        <v>43875</v>
      </c>
      <c r="AB62" s="1">
        <f t="shared" si="13"/>
        <v>1351.6448641223783</v>
      </c>
    </row>
    <row r="63" spans="17:28" x14ac:dyDescent="0.25">
      <c r="Q63" s="38">
        <v>43883</v>
      </c>
      <c r="R63">
        <v>1391.13370192348</v>
      </c>
      <c r="S63" s="51">
        <f t="shared" si="4"/>
        <v>23.647916666669971</v>
      </c>
      <c r="T63" s="38">
        <v>43876</v>
      </c>
      <c r="U63" s="1">
        <v>1226.6253685901499</v>
      </c>
      <c r="V63" s="51">
        <f t="shared" si="9"/>
        <v>22.727083333340033</v>
      </c>
      <c r="AA63" s="38">
        <f t="shared" si="2"/>
        <v>43876</v>
      </c>
      <c r="AB63" s="1">
        <f t="shared" si="13"/>
        <v>1374.3719474557183</v>
      </c>
    </row>
    <row r="64" spans="17:28" x14ac:dyDescent="0.25">
      <c r="Q64" s="38">
        <v>43884</v>
      </c>
      <c r="R64">
        <v>1415.36911859015</v>
      </c>
      <c r="S64" s="51">
        <f t="shared" si="4"/>
        <v>24.235416666670062</v>
      </c>
      <c r="T64" s="38">
        <v>43877</v>
      </c>
      <c r="U64" s="1">
        <v>1250.1274519234801</v>
      </c>
      <c r="V64" s="51">
        <f t="shared" si="9"/>
        <v>23.50208333333012</v>
      </c>
      <c r="AA64" s="38">
        <f t="shared" si="2"/>
        <v>43877</v>
      </c>
      <c r="AB64" s="1">
        <f t="shared" si="13"/>
        <v>1397.8740307890484</v>
      </c>
    </row>
    <row r="65" spans="17:28" x14ac:dyDescent="0.25">
      <c r="Q65" s="38">
        <v>43885</v>
      </c>
      <c r="R65">
        <v>1439.8462019234801</v>
      </c>
      <c r="S65" s="51">
        <f t="shared" si="4"/>
        <v>24.477083333330029</v>
      </c>
      <c r="T65" s="38">
        <v>43878</v>
      </c>
      <c r="U65" s="1">
        <v>1273.0232852568099</v>
      </c>
      <c r="V65" s="51">
        <f t="shared" si="9"/>
        <v>22.895833333329847</v>
      </c>
      <c r="AA65" s="38">
        <f t="shared" si="2"/>
        <v>43878</v>
      </c>
      <c r="AB65" s="1">
        <f t="shared" si="13"/>
        <v>1420.7698641223783</v>
      </c>
    </row>
    <row r="66" spans="17:28" x14ac:dyDescent="0.25">
      <c r="Q66" s="38">
        <v>43886</v>
      </c>
      <c r="R66">
        <v>1464.25453525681</v>
      </c>
      <c r="S66" s="51">
        <f t="shared" si="4"/>
        <v>24.408333333329892</v>
      </c>
      <c r="T66" s="38">
        <v>43879</v>
      </c>
      <c r="U66" s="1">
        <v>1296.54411859015</v>
      </c>
      <c r="V66" s="51">
        <f t="shared" si="9"/>
        <v>23.520833333340079</v>
      </c>
      <c r="AA66" s="38">
        <f t="shared" si="2"/>
        <v>43879</v>
      </c>
      <c r="AB66" s="1">
        <f t="shared" si="13"/>
        <v>1444.2906974557184</v>
      </c>
    </row>
    <row r="67" spans="17:28" x14ac:dyDescent="0.25">
      <c r="Q67" s="38">
        <v>43887</v>
      </c>
      <c r="R67">
        <v>1488.2962019234801</v>
      </c>
      <c r="S67" s="51">
        <f t="shared" si="4"/>
        <v>24.041666666670153</v>
      </c>
      <c r="T67" s="38">
        <v>43880</v>
      </c>
      <c r="U67" s="1">
        <v>1320.16911859015</v>
      </c>
      <c r="V67" s="51">
        <f t="shared" ref="V67:V83" si="16">U67-U66</f>
        <v>23.625</v>
      </c>
      <c r="AA67" s="38">
        <f t="shared" ref="AA67:AA83" si="17">T67</f>
        <v>43880</v>
      </c>
      <c r="AB67" s="1">
        <f t="shared" si="13"/>
        <v>1467.9156974557184</v>
      </c>
    </row>
    <row r="68" spans="17:28" x14ac:dyDescent="0.25">
      <c r="Q68" s="38">
        <v>43888</v>
      </c>
      <c r="R68">
        <v>1511.6899519234801</v>
      </c>
      <c r="S68" s="51">
        <f t="shared" ref="S68:S76" si="18">R68-R67</f>
        <v>23.393749999999955</v>
      </c>
      <c r="T68" s="38">
        <v>43881</v>
      </c>
      <c r="U68" s="1">
        <v>1343.1628685901501</v>
      </c>
      <c r="V68" s="51">
        <f t="shared" si="16"/>
        <v>22.993750000000091</v>
      </c>
      <c r="AA68" s="38">
        <f t="shared" si="17"/>
        <v>43881</v>
      </c>
      <c r="AB68" s="1">
        <f t="shared" si="13"/>
        <v>1490.9094474557185</v>
      </c>
    </row>
    <row r="69" spans="17:28" x14ac:dyDescent="0.25">
      <c r="Q69" s="38">
        <v>43889</v>
      </c>
      <c r="R69">
        <v>1535.69203525681</v>
      </c>
      <c r="S69" s="51">
        <f t="shared" si="18"/>
        <v>24.002083333329892</v>
      </c>
      <c r="T69" s="38">
        <v>43882</v>
      </c>
      <c r="U69" s="1">
        <v>1367.48578525681</v>
      </c>
      <c r="V69" s="51">
        <f t="shared" si="16"/>
        <v>24.322916666659921</v>
      </c>
      <c r="AA69" s="38">
        <f t="shared" si="17"/>
        <v>43882</v>
      </c>
      <c r="AB69" s="1">
        <f t="shared" si="13"/>
        <v>1515.2323641223784</v>
      </c>
    </row>
    <row r="70" spans="17:28" x14ac:dyDescent="0.25">
      <c r="Q70" s="38">
        <v>43890</v>
      </c>
      <c r="R70">
        <v>1559.6212019234799</v>
      </c>
      <c r="S70" s="51">
        <f t="shared" si="18"/>
        <v>23.929166666669971</v>
      </c>
      <c r="T70" s="38">
        <v>43883</v>
      </c>
      <c r="U70" s="1">
        <v>1391.13370192348</v>
      </c>
      <c r="V70" s="51">
        <f t="shared" si="16"/>
        <v>23.647916666669971</v>
      </c>
      <c r="AA70" s="38">
        <f t="shared" si="17"/>
        <v>43883</v>
      </c>
      <c r="AB70" s="1">
        <f t="shared" si="13"/>
        <v>1538.8802807890484</v>
      </c>
    </row>
    <row r="71" spans="17:28" x14ac:dyDescent="0.25">
      <c r="Q71" s="38">
        <v>43891</v>
      </c>
      <c r="R71">
        <v>1583.94203525681</v>
      </c>
      <c r="S71" s="51">
        <f t="shared" si="18"/>
        <v>24.320833333330029</v>
      </c>
      <c r="T71" s="38">
        <v>43884</v>
      </c>
      <c r="U71" s="1">
        <v>1415.36911859015</v>
      </c>
      <c r="V71" s="51">
        <f t="shared" si="16"/>
        <v>24.235416666670062</v>
      </c>
      <c r="AA71" s="38">
        <f t="shared" si="17"/>
        <v>43884</v>
      </c>
      <c r="AB71" s="1">
        <f t="shared" si="13"/>
        <v>1563.1156974557184</v>
      </c>
    </row>
    <row r="72" spans="17:28" x14ac:dyDescent="0.25">
      <c r="Q72" s="38">
        <v>43892</v>
      </c>
      <c r="R72">
        <v>1607.83786859015</v>
      </c>
      <c r="S72" s="51">
        <f t="shared" si="18"/>
        <v>23.895833333340079</v>
      </c>
      <c r="T72" s="38">
        <v>43885</v>
      </c>
      <c r="U72" s="1">
        <v>1439.8462019234801</v>
      </c>
      <c r="V72" s="51">
        <f t="shared" si="16"/>
        <v>24.477083333330029</v>
      </c>
      <c r="AA72" s="38">
        <f t="shared" si="17"/>
        <v>43885</v>
      </c>
      <c r="AB72" s="1">
        <f t="shared" si="13"/>
        <v>1587.5927807890484</v>
      </c>
    </row>
    <row r="73" spans="17:28" x14ac:dyDescent="0.25">
      <c r="Q73" s="38">
        <v>43893</v>
      </c>
      <c r="R73">
        <v>1632.2253685901501</v>
      </c>
      <c r="S73" s="51">
        <f t="shared" si="18"/>
        <v>24.387500000000045</v>
      </c>
      <c r="T73" s="38">
        <v>43886</v>
      </c>
      <c r="U73" s="1">
        <v>1464.25453525681</v>
      </c>
      <c r="V73" s="51">
        <f t="shared" si="16"/>
        <v>24.408333333329892</v>
      </c>
      <c r="AA73" s="38">
        <f t="shared" si="17"/>
        <v>43886</v>
      </c>
      <c r="AB73" s="1">
        <f t="shared" si="13"/>
        <v>1612.0011141223783</v>
      </c>
    </row>
    <row r="74" spans="17:28" x14ac:dyDescent="0.25">
      <c r="Q74" s="38">
        <v>43894</v>
      </c>
      <c r="R74">
        <v>1656.76286859015</v>
      </c>
      <c r="S74" s="51">
        <f t="shared" si="18"/>
        <v>24.537499999999909</v>
      </c>
      <c r="T74" s="38">
        <v>43887</v>
      </c>
      <c r="U74" s="1">
        <v>1488.2962019234801</v>
      </c>
      <c r="V74" s="51">
        <f t="shared" si="16"/>
        <v>24.041666666670153</v>
      </c>
      <c r="AA74" s="38">
        <f t="shared" si="17"/>
        <v>43887</v>
      </c>
      <c r="AB74" s="1">
        <f t="shared" si="13"/>
        <v>1636.0427807890485</v>
      </c>
    </row>
    <row r="75" spans="17:28" x14ac:dyDescent="0.25">
      <c r="Q75" s="38">
        <v>43895</v>
      </c>
      <c r="R75">
        <v>1680.84828525681</v>
      </c>
      <c r="S75" s="51">
        <f t="shared" si="18"/>
        <v>24.085416666659967</v>
      </c>
      <c r="T75" s="38">
        <v>43888</v>
      </c>
      <c r="U75" s="1">
        <v>1511.6899519234801</v>
      </c>
      <c r="V75" s="51">
        <f t="shared" si="16"/>
        <v>23.393749999999955</v>
      </c>
      <c r="AA75" s="38">
        <f t="shared" si="17"/>
        <v>43888</v>
      </c>
      <c r="AB75" s="1">
        <f t="shared" si="13"/>
        <v>1659.4365307890484</v>
      </c>
    </row>
    <row r="76" spans="17:28" x14ac:dyDescent="0.25">
      <c r="Q76" s="38">
        <v>43896</v>
      </c>
      <c r="R76">
        <v>1704.81078525681</v>
      </c>
      <c r="S76" s="51">
        <f t="shared" si="18"/>
        <v>23.962500000000091</v>
      </c>
      <c r="T76" s="38">
        <v>43889</v>
      </c>
      <c r="U76" s="1">
        <v>1535.69203525681</v>
      </c>
      <c r="V76" s="51">
        <f t="shared" si="16"/>
        <v>24.002083333329892</v>
      </c>
      <c r="AA76" s="38">
        <f t="shared" si="17"/>
        <v>43889</v>
      </c>
      <c r="AB76" s="1">
        <f t="shared" si="13"/>
        <v>1683.4386141223783</v>
      </c>
    </row>
    <row r="77" spans="17:28" x14ac:dyDescent="0.25">
      <c r="T77" s="38">
        <v>43890</v>
      </c>
      <c r="U77" s="1">
        <v>1559.6212019234799</v>
      </c>
      <c r="V77" s="51">
        <f t="shared" si="16"/>
        <v>23.929166666669971</v>
      </c>
      <c r="AA77" s="38">
        <f t="shared" si="17"/>
        <v>43890</v>
      </c>
      <c r="AB77" s="1">
        <f t="shared" si="13"/>
        <v>1707.3677807890483</v>
      </c>
    </row>
    <row r="78" spans="17:28" x14ac:dyDescent="0.25">
      <c r="T78" s="38">
        <v>43891</v>
      </c>
      <c r="U78" s="1">
        <v>1583.94203525681</v>
      </c>
      <c r="V78" s="51">
        <f t="shared" si="16"/>
        <v>24.320833333330029</v>
      </c>
      <c r="AA78" s="38">
        <f t="shared" si="17"/>
        <v>43891</v>
      </c>
      <c r="AB78" s="1">
        <f t="shared" si="13"/>
        <v>1731.6886141223783</v>
      </c>
    </row>
    <row r="79" spans="17:28" x14ac:dyDescent="0.25">
      <c r="T79" s="38">
        <v>43892</v>
      </c>
      <c r="U79" s="1">
        <v>1607.83786859015</v>
      </c>
      <c r="V79" s="51">
        <f t="shared" si="16"/>
        <v>23.895833333340079</v>
      </c>
      <c r="AA79" s="38">
        <f t="shared" si="17"/>
        <v>43892</v>
      </c>
      <c r="AB79" s="1">
        <f t="shared" si="13"/>
        <v>1755.5844474557184</v>
      </c>
    </row>
    <row r="80" spans="17:28" x14ac:dyDescent="0.25">
      <c r="T80" s="38">
        <v>43893</v>
      </c>
      <c r="U80" s="1">
        <v>1632.2253685901501</v>
      </c>
      <c r="V80" s="51">
        <f t="shared" si="16"/>
        <v>24.387500000000045</v>
      </c>
      <c r="AA80" s="38">
        <f t="shared" si="17"/>
        <v>43893</v>
      </c>
      <c r="AB80" s="1">
        <f t="shared" si="13"/>
        <v>1779.9719474557185</v>
      </c>
    </row>
    <row r="81" spans="20:28" x14ac:dyDescent="0.25">
      <c r="T81" s="38">
        <v>43894</v>
      </c>
      <c r="U81" s="1">
        <v>1656.76286859015</v>
      </c>
      <c r="V81" s="51">
        <f t="shared" si="16"/>
        <v>24.537499999999909</v>
      </c>
      <c r="AA81" s="38">
        <f t="shared" si="17"/>
        <v>43894</v>
      </c>
      <c r="AB81" s="1">
        <f t="shared" si="13"/>
        <v>1804.5094474557184</v>
      </c>
    </row>
    <row r="82" spans="20:28" x14ac:dyDescent="0.25">
      <c r="T82" s="38">
        <v>43895</v>
      </c>
      <c r="U82" s="1">
        <v>1680.84828525681</v>
      </c>
      <c r="V82" s="51">
        <f t="shared" si="16"/>
        <v>24.085416666659967</v>
      </c>
      <c r="AA82" s="38">
        <f t="shared" si="17"/>
        <v>43895</v>
      </c>
      <c r="AB82" s="1">
        <f t="shared" si="13"/>
        <v>1828.5948641223783</v>
      </c>
    </row>
    <row r="83" spans="20:28" x14ac:dyDescent="0.25">
      <c r="T83" s="38">
        <v>43896</v>
      </c>
      <c r="U83" s="1">
        <v>1704.81078525681</v>
      </c>
      <c r="V83" s="51">
        <f t="shared" si="16"/>
        <v>23.962500000000091</v>
      </c>
      <c r="AA83" s="38">
        <f t="shared" si="17"/>
        <v>43896</v>
      </c>
      <c r="AB83" s="1">
        <f t="shared" ref="AB83" si="19">AB82+V83</f>
        <v>1852.5573641223784</v>
      </c>
    </row>
  </sheetData>
  <mergeCells count="2">
    <mergeCell ref="AA1:AB1"/>
    <mergeCell ref="X1:Z1"/>
  </mergeCells>
  <phoneticPr fontId="2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57" fitToWidth="0" orientation="portrait" horizontalDpi="360" verticalDpi="360" r:id="rId1"/>
  <headerFooter>
    <oddFooter>&amp;L&amp;Z&amp;F    &amp;C&amp;A&amp;R&amp;D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16CE-CDC9-46BC-8AD5-BA40CA7FF8A7}">
  <sheetPr>
    <pageSetUpPr fitToPage="1"/>
  </sheetPr>
  <dimension ref="A1:Q15"/>
  <sheetViews>
    <sheetView topLeftCell="A13" workbookViewId="0">
      <selection activeCell="K4" sqref="K4"/>
    </sheetView>
  </sheetViews>
  <sheetFormatPr defaultRowHeight="15" x14ac:dyDescent="0.25"/>
  <cols>
    <col min="1" max="1" width="14" customWidth="1"/>
    <col min="5" max="5" width="11.7109375" style="55" customWidth="1"/>
    <col min="7" max="7" width="10.42578125" bestFit="1" customWidth="1"/>
    <col min="8" max="8" width="9.42578125" bestFit="1" customWidth="1"/>
    <col min="10" max="10" width="9.42578125" bestFit="1" customWidth="1"/>
  </cols>
  <sheetData>
    <row r="1" spans="1:17" ht="21" customHeight="1" x14ac:dyDescent="0.25">
      <c r="E1" s="122" t="s">
        <v>32</v>
      </c>
      <c r="G1" t="s">
        <v>59</v>
      </c>
      <c r="J1" s="112" t="s">
        <v>32</v>
      </c>
      <c r="K1" s="112" t="s">
        <v>57</v>
      </c>
    </row>
    <row r="2" spans="1:17" ht="43.5" customHeight="1" x14ac:dyDescent="0.25">
      <c r="A2" t="s">
        <v>14</v>
      </c>
      <c r="B2" t="s">
        <v>6</v>
      </c>
      <c r="C2" t="s">
        <v>7</v>
      </c>
      <c r="D2" s="39" t="s">
        <v>15</v>
      </c>
      <c r="E2" s="122"/>
      <c r="F2" s="40"/>
      <c r="G2" t="s">
        <v>14</v>
      </c>
      <c r="H2" s="39" t="s">
        <v>30</v>
      </c>
      <c r="I2" s="40" t="s">
        <v>31</v>
      </c>
      <c r="J2" s="112"/>
      <c r="K2" s="112"/>
      <c r="L2" s="123" t="s">
        <v>90</v>
      </c>
    </row>
    <row r="3" spans="1:17" x14ac:dyDescent="0.25">
      <c r="A3" s="2">
        <v>43808</v>
      </c>
      <c r="B3" s="65">
        <v>0</v>
      </c>
      <c r="C3" s="1">
        <v>80.860416666666595</v>
      </c>
      <c r="D3" s="65">
        <v>0</v>
      </c>
      <c r="E3" s="68"/>
      <c r="G3" s="44">
        <v>43808</v>
      </c>
      <c r="H3" s="39"/>
      <c r="I3" s="40"/>
      <c r="L3" s="112"/>
      <c r="O3" s="66" t="s">
        <v>89</v>
      </c>
    </row>
    <row r="4" spans="1:17" x14ac:dyDescent="0.25">
      <c r="A4" s="43">
        <v>43814</v>
      </c>
      <c r="B4" s="65">
        <v>70</v>
      </c>
      <c r="C4">
        <v>220</v>
      </c>
      <c r="D4" s="65">
        <v>70</v>
      </c>
      <c r="E4" s="69">
        <f>C4-C3</f>
        <v>139.13958333333341</v>
      </c>
      <c r="G4" s="44">
        <v>43815</v>
      </c>
      <c r="H4" s="1">
        <v>13.168749999999999</v>
      </c>
      <c r="I4">
        <v>7.3899999999999988</v>
      </c>
      <c r="K4" s="1">
        <f>'stem raw data'!$AB$2</f>
        <v>13.168749999999999</v>
      </c>
      <c r="L4" s="112"/>
      <c r="M4" t="s">
        <v>33</v>
      </c>
    </row>
    <row r="5" spans="1:17" x14ac:dyDescent="0.25">
      <c r="A5" s="43">
        <v>43820</v>
      </c>
      <c r="B5" s="1">
        <v>101.53</v>
      </c>
      <c r="C5">
        <v>341.09999999999997</v>
      </c>
      <c r="D5" s="41">
        <v>101.53</v>
      </c>
      <c r="E5" s="69">
        <f t="shared" ref="E5:E13" si="0">C5-C4</f>
        <v>121.09999999999997</v>
      </c>
      <c r="G5" s="45">
        <v>43819</v>
      </c>
      <c r="H5" s="1"/>
      <c r="I5" s="47">
        <v>101.53</v>
      </c>
      <c r="K5" s="1">
        <f>'stem raw data'!$AB$6</f>
        <v>95.134038757690931</v>
      </c>
      <c r="M5" s="46" t="s">
        <v>60</v>
      </c>
      <c r="P5">
        <v>20.7</v>
      </c>
      <c r="Q5" t="s">
        <v>58</v>
      </c>
    </row>
    <row r="6" spans="1:17" x14ac:dyDescent="0.25">
      <c r="A6" s="2">
        <v>43827</v>
      </c>
      <c r="B6" s="1">
        <v>149.19999999999999</v>
      </c>
      <c r="C6">
        <v>447.47299999999996</v>
      </c>
      <c r="D6" s="41">
        <v>149.19999999999999</v>
      </c>
      <c r="E6" s="69">
        <f t="shared" si="0"/>
        <v>106.37299999999999</v>
      </c>
      <c r="G6" s="38">
        <v>43827</v>
      </c>
      <c r="H6" s="1">
        <v>161.13928571428499</v>
      </c>
      <c r="I6" s="47">
        <v>149.19999999999999</v>
      </c>
      <c r="K6" s="1">
        <f>'stem raw data'!AB14</f>
        <v>265.05032564972282</v>
      </c>
    </row>
    <row r="7" spans="1:17" x14ac:dyDescent="0.25">
      <c r="A7" s="2">
        <v>43834</v>
      </c>
      <c r="B7" s="1">
        <v>181.6</v>
      </c>
      <c r="C7">
        <v>559.87799999999993</v>
      </c>
      <c r="D7" s="41">
        <v>181.6</v>
      </c>
      <c r="E7" s="70">
        <f t="shared" si="0"/>
        <v>112.40499999999997</v>
      </c>
      <c r="G7" s="38">
        <v>43834</v>
      </c>
      <c r="H7" s="1">
        <v>273.54420113309902</v>
      </c>
      <c r="I7" s="47">
        <v>181.6</v>
      </c>
      <c r="J7" s="49">
        <f>H7-H6</f>
        <v>112.40491541881403</v>
      </c>
      <c r="K7" s="1">
        <f>'stem raw data'!AB21</f>
        <v>421.29077999866757</v>
      </c>
      <c r="M7" t="s">
        <v>34</v>
      </c>
    </row>
    <row r="8" spans="1:17" x14ac:dyDescent="0.25">
      <c r="A8" s="43">
        <v>43840</v>
      </c>
      <c r="B8" s="1">
        <v>161.69999999999999</v>
      </c>
      <c r="C8">
        <v>692.34299999999996</v>
      </c>
      <c r="D8" s="41">
        <v>161.69999999999999</v>
      </c>
      <c r="E8" s="71">
        <f t="shared" si="0"/>
        <v>132.46500000000003</v>
      </c>
      <c r="G8" s="42">
        <v>43841</v>
      </c>
      <c r="H8" s="1">
        <v>428.04671071164302</v>
      </c>
      <c r="I8" s="47">
        <v>161.69999999999999</v>
      </c>
      <c r="J8" s="48">
        <f t="shared" ref="J8:J13" si="1">H8-H7</f>
        <v>154.50250957854399</v>
      </c>
      <c r="K8" s="1">
        <f>'stem raw data'!AB28</f>
        <v>575.79328957721157</v>
      </c>
      <c r="M8" s="47"/>
    </row>
    <row r="9" spans="1:17" x14ac:dyDescent="0.25">
      <c r="A9" s="2">
        <v>43847</v>
      </c>
      <c r="B9" s="1">
        <v>198</v>
      </c>
      <c r="C9">
        <v>845.39099999999996</v>
      </c>
      <c r="D9" s="41">
        <v>198</v>
      </c>
      <c r="E9" s="71">
        <f t="shared" si="0"/>
        <v>153.048</v>
      </c>
      <c r="G9" s="38">
        <v>43847</v>
      </c>
      <c r="H9" s="1">
        <v>559.05694621888904</v>
      </c>
      <c r="I9" s="47">
        <v>198</v>
      </c>
      <c r="J9" s="48">
        <f t="shared" si="1"/>
        <v>131.01023550724602</v>
      </c>
      <c r="K9" s="1">
        <f>'stem raw data'!AB34</f>
        <v>706.80352508445753</v>
      </c>
    </row>
    <row r="10" spans="1:17" x14ac:dyDescent="0.25">
      <c r="A10" s="2">
        <v>43855</v>
      </c>
      <c r="B10" s="1">
        <v>172.9</v>
      </c>
      <c r="C10">
        <v>1036.46</v>
      </c>
      <c r="D10" s="41">
        <v>172.9</v>
      </c>
      <c r="E10" s="70">
        <f t="shared" si="0"/>
        <v>191.06900000000007</v>
      </c>
      <c r="G10" s="38">
        <v>43855</v>
      </c>
      <c r="H10" s="1">
        <v>750.12361288555599</v>
      </c>
      <c r="I10" s="47">
        <v>172.9</v>
      </c>
      <c r="J10" s="49">
        <f t="shared" si="1"/>
        <v>191.06666666666695</v>
      </c>
      <c r="K10" s="1">
        <f>'stem raw data'!AB42</f>
        <v>897.87019175112448</v>
      </c>
      <c r="M10" t="s">
        <v>35</v>
      </c>
    </row>
    <row r="11" spans="1:17" x14ac:dyDescent="0.25">
      <c r="A11" s="2">
        <v>43869</v>
      </c>
      <c r="B11" s="1">
        <v>193.2</v>
      </c>
      <c r="C11">
        <v>1355.3400000000001</v>
      </c>
      <c r="D11" s="41">
        <v>193.2</v>
      </c>
      <c r="E11" s="70">
        <f t="shared" si="0"/>
        <v>318.88000000000011</v>
      </c>
      <c r="G11" s="38">
        <v>43869</v>
      </c>
      <c r="H11" s="1">
        <v>1069.0066185901501</v>
      </c>
      <c r="I11" s="47">
        <v>193.2</v>
      </c>
      <c r="J11" s="49">
        <f t="shared" si="1"/>
        <v>318.8830057045941</v>
      </c>
      <c r="K11" s="1">
        <f>'stem raw data'!AB56</f>
        <v>1216.7531974557185</v>
      </c>
      <c r="M11" s="50"/>
      <c r="N11" t="s">
        <v>36</v>
      </c>
    </row>
    <row r="12" spans="1:17" x14ac:dyDescent="0.25">
      <c r="A12" s="2">
        <v>43876</v>
      </c>
      <c r="B12" s="1">
        <v>181.6</v>
      </c>
      <c r="C12">
        <v>1512.96</v>
      </c>
      <c r="D12" s="41">
        <v>181.6</v>
      </c>
      <c r="E12" s="70">
        <f t="shared" si="0"/>
        <v>157.61999999999989</v>
      </c>
      <c r="G12" s="38">
        <v>43876</v>
      </c>
      <c r="H12" s="1">
        <v>1226.6253685901499</v>
      </c>
      <c r="I12" s="47">
        <v>181.6</v>
      </c>
      <c r="J12" s="49">
        <f t="shared" si="1"/>
        <v>157.61874999999986</v>
      </c>
      <c r="K12" s="1">
        <f>'stem raw data'!AB63</f>
        <v>1374.3719474557183</v>
      </c>
    </row>
    <row r="13" spans="1:17" x14ac:dyDescent="0.25">
      <c r="A13" s="2">
        <v>43881</v>
      </c>
      <c r="B13" s="1">
        <v>210.28571428571428</v>
      </c>
      <c r="C13">
        <v>1629.5</v>
      </c>
      <c r="D13" s="48">
        <v>210.28571428571428</v>
      </c>
      <c r="E13" s="70">
        <f t="shared" si="0"/>
        <v>116.53999999999996</v>
      </c>
      <c r="G13" s="38">
        <v>43881</v>
      </c>
      <c r="H13" s="1">
        <v>1343.1628685901501</v>
      </c>
      <c r="I13">
        <v>214.4</v>
      </c>
      <c r="J13" s="49">
        <f t="shared" si="1"/>
        <v>116.53750000000014</v>
      </c>
      <c r="K13" s="1">
        <f>'stem raw data'!AB68</f>
        <v>1490.9094474557185</v>
      </c>
    </row>
    <row r="14" spans="1:17" x14ac:dyDescent="0.25">
      <c r="G14" s="38">
        <v>43889</v>
      </c>
      <c r="H14" s="1">
        <v>1535.69203525681</v>
      </c>
      <c r="I14">
        <v>214.8</v>
      </c>
      <c r="K14" s="1">
        <f>'stem raw data'!AB76</f>
        <v>1683.4386141223783</v>
      </c>
    </row>
    <row r="15" spans="1:17" x14ac:dyDescent="0.25">
      <c r="G15" s="38">
        <v>43896</v>
      </c>
      <c r="H15" s="1">
        <v>1704.81078525681</v>
      </c>
      <c r="I15">
        <v>185.6</v>
      </c>
      <c r="K15" s="1">
        <f>'stem raw data'!AB83</f>
        <v>1852.5573641223784</v>
      </c>
    </row>
  </sheetData>
  <mergeCells count="4">
    <mergeCell ref="E1:E2"/>
    <mergeCell ref="J1:J2"/>
    <mergeCell ref="K1:K2"/>
    <mergeCell ref="L2:L4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73" orientation="landscape" horizontalDpi="360" verticalDpi="360" r:id="rId1"/>
  <headerFooter>
    <oddFooter>&amp;L&amp;Z&amp;F&amp;C&amp;A&amp;R&amp;D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field data spears</vt:lpstr>
      <vt:lpstr>forplotorig</vt:lpstr>
      <vt:lpstr>cuts</vt:lpstr>
      <vt:lpstr>stem raw data</vt:lpstr>
      <vt:lpstr>steam growth rate</vt:lpstr>
      <vt:lpstr>'field data spears'!Print_Area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</dc:creator>
  <cp:lastModifiedBy>Angelita</cp:lastModifiedBy>
  <cp:lastPrinted>2021-01-15T09:36:07Z</cp:lastPrinted>
  <dcterms:created xsi:type="dcterms:W3CDTF">2020-09-21T11:03:10Z</dcterms:created>
  <dcterms:modified xsi:type="dcterms:W3CDTF">2021-06-10T18:32:53Z</dcterms:modified>
</cp:coreProperties>
</file>