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erPhD\ARV\2Fieldwork Peru Col\Danper\Spear analisys\"/>
    </mc:Choice>
  </mc:AlternateContent>
  <xr:revisionPtr revIDLastSave="0" documentId="13_ncr:1_{20BCB747-D58D-4F55-8090-1703F66EC58A}" xr6:coauthVersionLast="45" xr6:coauthVersionMax="46" xr10:uidLastSave="{00000000-0000-0000-0000-000000000000}"/>
  <bookViews>
    <workbookView xWindow="-120" yWindow="-120" windowWidth="20730" windowHeight="11160" xr2:uid="{54310DF7-B6B8-477F-8922-AF50B917FC11}"/>
  </bookViews>
  <sheets>
    <sheet name="wintercuave" sheetId="1" r:id="rId1"/>
    <sheet name="Hacumu" sheetId="2" r:id="rId2"/>
    <sheet name="hours chapodo" sheetId="5" r:id="rId3"/>
    <sheet name="thermaltime" sheetId="3" r:id="rId4"/>
    <sheet name="weath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4" i="5"/>
  <c r="K5" i="5"/>
  <c r="K6" i="5"/>
  <c r="K7" i="5"/>
  <c r="K8" i="5"/>
  <c r="K9" i="5"/>
  <c r="K10" i="5"/>
  <c r="K11" i="5"/>
  <c r="K12" i="5"/>
  <c r="K13" i="5"/>
  <c r="K14" i="5"/>
  <c r="K15" i="5"/>
  <c r="K16" i="5"/>
  <c r="K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4" i="5"/>
  <c r="C5" i="5"/>
  <c r="C6" i="5"/>
  <c r="Q6" i="5" s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4" i="5"/>
  <c r="T15" i="5" l="1"/>
  <c r="T19" i="5"/>
  <c r="T23" i="5"/>
  <c r="T27" i="5"/>
  <c r="T31" i="5"/>
  <c r="T33" i="5"/>
  <c r="T35" i="5"/>
  <c r="T37" i="5"/>
  <c r="T39" i="5"/>
  <c r="T41" i="5"/>
  <c r="T43" i="5"/>
  <c r="T45" i="5"/>
  <c r="T16" i="5"/>
  <c r="T17" i="5"/>
  <c r="T18" i="5"/>
  <c r="T20" i="5"/>
  <c r="T21" i="5"/>
  <c r="T22" i="5"/>
  <c r="T24" i="5"/>
  <c r="T25" i="5"/>
  <c r="T26" i="5"/>
  <c r="T28" i="5"/>
  <c r="T29" i="5"/>
  <c r="T30" i="5"/>
  <c r="T32" i="5"/>
  <c r="T34" i="5"/>
  <c r="T36" i="5"/>
  <c r="T38" i="5"/>
  <c r="T40" i="5"/>
  <c r="T42" i="5"/>
  <c r="T44" i="5"/>
  <c r="T46" i="5"/>
  <c r="T4" i="5"/>
  <c r="T5" i="5"/>
  <c r="T6" i="5"/>
  <c r="T7" i="5"/>
  <c r="T8" i="5"/>
  <c r="T9" i="5"/>
  <c r="T10" i="5"/>
  <c r="T11" i="5"/>
  <c r="T12" i="5"/>
  <c r="T13" i="5"/>
  <c r="T14" i="5"/>
  <c r="R4" i="5"/>
  <c r="R5" i="5"/>
  <c r="R6" i="5" s="1"/>
  <c r="R7" i="5" s="1"/>
  <c r="R8" i="5" s="1"/>
  <c r="R9" i="5" s="1"/>
  <c r="R10" i="5" s="1"/>
  <c r="R11" i="5" s="1"/>
  <c r="R12" i="5" s="1"/>
  <c r="R13" i="5" s="1"/>
  <c r="R14" i="5" s="1"/>
  <c r="T3" i="5"/>
  <c r="Q4" i="5"/>
  <c r="Q5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 s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5" i="2"/>
  <c r="P3" i="5"/>
  <c r="P28" i="5" l="1"/>
  <c r="P29" i="5" s="1"/>
  <c r="P30" i="5"/>
  <c r="R39" i="2"/>
  <c r="S39" i="2" s="1"/>
  <c r="S38" i="2"/>
  <c r="R38" i="2"/>
  <c r="S4" i="2"/>
  <c r="S5" i="2"/>
  <c r="S6" i="2"/>
  <c r="S7" i="2"/>
  <c r="S8" i="2"/>
  <c r="S9" i="2"/>
  <c r="S10" i="2"/>
  <c r="S11" i="2"/>
  <c r="S12" i="2"/>
  <c r="R4" i="2"/>
  <c r="R5" i="2"/>
  <c r="R6" i="2"/>
  <c r="R7" i="2"/>
  <c r="R8" i="2"/>
  <c r="R9" i="2"/>
  <c r="R10" i="2"/>
  <c r="R11" i="2"/>
  <c r="R12" i="2"/>
  <c r="R13" i="2"/>
  <c r="R36" i="2"/>
  <c r="R37" i="2"/>
  <c r="S37" i="2" s="1"/>
  <c r="S36" i="2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8" i="1"/>
  <c r="D46" i="1"/>
  <c r="O4" i="1"/>
  <c r="D45" i="1"/>
  <c r="D49" i="1"/>
  <c r="D53" i="1"/>
  <c r="D57" i="1"/>
  <c r="D44" i="1"/>
  <c r="D2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P31" i="5" l="1"/>
  <c r="D60" i="1"/>
  <c r="D56" i="1"/>
  <c r="D52" i="1"/>
  <c r="D48" i="1"/>
  <c r="D55" i="1"/>
  <c r="D47" i="1"/>
  <c r="D59" i="1"/>
  <c r="D51" i="1"/>
  <c r="D58" i="1"/>
  <c r="D54" i="1"/>
  <c r="D50" i="1"/>
  <c r="V13" i="3"/>
  <c r="U13" i="3"/>
  <c r="T13" i="3"/>
  <c r="K19" i="3"/>
  <c r="N22" i="3"/>
  <c r="Q25" i="3"/>
  <c r="H16" i="3"/>
  <c r="E12" i="3"/>
  <c r="O27" i="3"/>
  <c r="O28" i="3" s="1"/>
  <c r="O29" i="3" s="1"/>
  <c r="O26" i="3"/>
  <c r="L26" i="3"/>
  <c r="L24" i="3"/>
  <c r="L25" i="3" s="1"/>
  <c r="L23" i="3"/>
  <c r="I21" i="3"/>
  <c r="I22" i="3" s="1"/>
  <c r="I23" i="3" s="1"/>
  <c r="I20" i="3"/>
  <c r="F18" i="3"/>
  <c r="F19" i="3"/>
  <c r="F20" i="3"/>
  <c r="F17" i="3"/>
  <c r="C14" i="3"/>
  <c r="C15" i="3" s="1"/>
  <c r="C16" i="3" s="1"/>
  <c r="C13" i="3"/>
  <c r="P32" i="5" l="1"/>
  <c r="D64" i="1"/>
  <c r="D68" i="1"/>
  <c r="D72" i="1"/>
  <c r="D65" i="1"/>
  <c r="D69" i="1"/>
  <c r="D73" i="1"/>
  <c r="D62" i="1"/>
  <c r="D66" i="1"/>
  <c r="D70" i="1"/>
  <c r="D61" i="1"/>
  <c r="D63" i="1"/>
  <c r="D67" i="1"/>
  <c r="D71" i="1"/>
  <c r="U15" i="3"/>
  <c r="U16" i="3"/>
  <c r="U17" i="3"/>
  <c r="U14" i="3"/>
  <c r="T14" i="3"/>
  <c r="Q27" i="3"/>
  <c r="Q28" i="3"/>
  <c r="Q29" i="3"/>
  <c r="Q26" i="3"/>
  <c r="N24" i="3"/>
  <c r="N26" i="3"/>
  <c r="N23" i="3"/>
  <c r="K21" i="3"/>
  <c r="K22" i="3"/>
  <c r="K23" i="3"/>
  <c r="K20" i="3"/>
  <c r="H19" i="3"/>
  <c r="H20" i="3"/>
  <c r="H17" i="3"/>
  <c r="E14" i="3"/>
  <c r="E15" i="3"/>
  <c r="E16" i="3"/>
  <c r="E13" i="3"/>
  <c r="T15" i="3"/>
  <c r="C11" i="3"/>
  <c r="C10" i="3" s="1"/>
  <c r="C9" i="3" s="1"/>
  <c r="C8" i="3" s="1"/>
  <c r="C7" i="3" s="1"/>
  <c r="C6" i="3" s="1"/>
  <c r="C5" i="3" s="1"/>
  <c r="C4" i="3" s="1"/>
  <c r="C3" i="3" s="1"/>
  <c r="P33" i="5" l="1"/>
  <c r="D78" i="1"/>
  <c r="D82" i="1"/>
  <c r="D86" i="1"/>
  <c r="D90" i="1"/>
  <c r="D94" i="1"/>
  <c r="D75" i="1"/>
  <c r="D79" i="1"/>
  <c r="D83" i="1"/>
  <c r="D87" i="1"/>
  <c r="D91" i="1"/>
  <c r="D74" i="1"/>
  <c r="D76" i="1"/>
  <c r="D80" i="1"/>
  <c r="D84" i="1"/>
  <c r="D88" i="1"/>
  <c r="D92" i="1"/>
  <c r="D77" i="1"/>
  <c r="D81" i="1"/>
  <c r="D85" i="1"/>
  <c r="D89" i="1"/>
  <c r="D93" i="1"/>
  <c r="V15" i="3"/>
  <c r="V16" i="3"/>
  <c r="V14" i="3"/>
  <c r="V17" i="3"/>
  <c r="Q3" i="1"/>
  <c r="O3" i="2"/>
  <c r="O34" i="2"/>
  <c r="O35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13" i="2"/>
  <c r="N13" i="2"/>
  <c r="S13" i="2" s="1"/>
  <c r="N14" i="2"/>
  <c r="R14" i="2" s="1"/>
  <c r="S14" i="2" s="1"/>
  <c r="N15" i="2"/>
  <c r="R15" i="2" s="1"/>
  <c r="S15" i="2" s="1"/>
  <c r="N3" i="2"/>
  <c r="K14" i="2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I8" i="2"/>
  <c r="I9" i="2" s="1"/>
  <c r="I10" i="2" s="1"/>
  <c r="I11" i="2" s="1"/>
  <c r="I12" i="2" s="1"/>
  <c r="I13" i="2" s="1"/>
  <c r="I14" i="2" s="1"/>
  <c r="I15" i="2" s="1"/>
  <c r="I16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C6" i="2"/>
  <c r="C7" i="2" s="1"/>
  <c r="N16" i="2" s="1"/>
  <c r="R16" i="2" s="1"/>
  <c r="S16" i="2" s="1"/>
  <c r="U12" i="1"/>
  <c r="U11" i="1" s="1"/>
  <c r="U10" i="1" s="1"/>
  <c r="U9" i="1" s="1"/>
  <c r="U8" i="1" s="1"/>
  <c r="U7" i="1" s="1"/>
  <c r="U6" i="1" s="1"/>
  <c r="U5" i="1" s="1"/>
  <c r="U4" i="1" s="1"/>
  <c r="U3" i="1" s="1"/>
  <c r="A10" i="2"/>
  <c r="A11" i="2" s="1"/>
  <c r="A12" i="2" s="1"/>
  <c r="P34" i="5" l="1"/>
  <c r="R3" i="2"/>
  <c r="S3" i="2" s="1"/>
  <c r="N4" i="2"/>
  <c r="T17" i="3"/>
  <c r="T16" i="3"/>
  <c r="C8" i="2"/>
  <c r="N17" i="2" s="1"/>
  <c r="R17" i="2" s="1"/>
  <c r="S17" i="2" s="1"/>
  <c r="A13" i="2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O34" i="1"/>
  <c r="Q34" i="1" s="1"/>
  <c r="O35" i="1"/>
  <c r="Q35" i="1" s="1"/>
  <c r="O36" i="1"/>
  <c r="Q36" i="1" s="1"/>
  <c r="O37" i="1"/>
  <c r="Q37" i="1" s="1"/>
  <c r="O38" i="1"/>
  <c r="Q38" i="1" s="1"/>
  <c r="O39" i="1"/>
  <c r="O40" i="1"/>
  <c r="Q40" i="1" s="1"/>
  <c r="O41" i="1"/>
  <c r="Q41" i="1" s="1"/>
  <c r="O42" i="1"/>
  <c r="Q42" i="1" s="1"/>
  <c r="O43" i="1"/>
  <c r="Q43" i="1" s="1"/>
  <c r="O44" i="1"/>
  <c r="O45" i="1"/>
  <c r="Q45" i="1" s="1"/>
  <c r="O46" i="1"/>
  <c r="O47" i="1"/>
  <c r="Q47" i="1" s="1"/>
  <c r="O48" i="1"/>
  <c r="Q48" i="1" s="1"/>
  <c r="O49" i="1"/>
  <c r="Q49" i="1" s="1"/>
  <c r="O50" i="1"/>
  <c r="Q50" i="1" s="1"/>
  <c r="O51" i="1"/>
  <c r="Q51" i="1" s="1"/>
  <c r="O52" i="1"/>
  <c r="O53" i="1"/>
  <c r="Q53" i="1" s="1"/>
  <c r="O54" i="1"/>
  <c r="Q54" i="1" s="1"/>
  <c r="O55" i="1"/>
  <c r="Q55" i="1" s="1"/>
  <c r="O56" i="1"/>
  <c r="Q56" i="1" s="1"/>
  <c r="O57" i="1"/>
  <c r="Q57" i="1" s="1"/>
  <c r="O58" i="1"/>
  <c r="O59" i="1"/>
  <c r="Q59" i="1" s="1"/>
  <c r="O60" i="1"/>
  <c r="Q60" i="1" s="1"/>
  <c r="O61" i="1"/>
  <c r="O62" i="1"/>
  <c r="Q62" i="1" s="1"/>
  <c r="O63" i="1"/>
  <c r="Q63" i="1" s="1"/>
  <c r="O64" i="1"/>
  <c r="Q64" i="1" s="1"/>
  <c r="O65" i="1"/>
  <c r="O66" i="1"/>
  <c r="Q66" i="1" s="1"/>
  <c r="O67" i="1"/>
  <c r="Q67" i="1" s="1"/>
  <c r="O68" i="1"/>
  <c r="Q68" i="1" s="1"/>
  <c r="O69" i="1"/>
  <c r="Q69" i="1" s="1"/>
  <c r="O70" i="1"/>
  <c r="Q70" i="1" s="1"/>
  <c r="O71" i="1"/>
  <c r="O72" i="1"/>
  <c r="Q72" i="1" s="1"/>
  <c r="O73" i="1"/>
  <c r="Q73" i="1" s="1"/>
  <c r="O74" i="1"/>
  <c r="O75" i="1"/>
  <c r="Q75" i="1" s="1"/>
  <c r="O76" i="1"/>
  <c r="Q76" i="1" s="1"/>
  <c r="O77" i="1"/>
  <c r="Q77" i="1" s="1"/>
  <c r="O78" i="1"/>
  <c r="O79" i="1"/>
  <c r="Q79" i="1" s="1"/>
  <c r="O80" i="1"/>
  <c r="Q80" i="1" s="1"/>
  <c r="O81" i="1"/>
  <c r="Q81" i="1" s="1"/>
  <c r="O82" i="1"/>
  <c r="Q82" i="1" s="1"/>
  <c r="O83" i="1"/>
  <c r="Q83" i="1" s="1"/>
  <c r="O84" i="1"/>
  <c r="O85" i="1"/>
  <c r="Q85" i="1" s="1"/>
  <c r="O86" i="1"/>
  <c r="Q86" i="1" s="1"/>
  <c r="O87" i="1"/>
  <c r="Q87" i="1" s="1"/>
  <c r="O88" i="1"/>
  <c r="Q88" i="1" s="1"/>
  <c r="O89" i="1"/>
  <c r="Q89" i="1" s="1"/>
  <c r="O90" i="1"/>
  <c r="O91" i="1"/>
  <c r="Q91" i="1" s="1"/>
  <c r="O92" i="1"/>
  <c r="Q92" i="1" s="1"/>
  <c r="O93" i="1"/>
  <c r="Q93" i="1" s="1"/>
  <c r="O94" i="1"/>
  <c r="Q94" i="1" s="1"/>
  <c r="O5" i="1"/>
  <c r="Q5" i="1" s="1"/>
  <c r="O6" i="1"/>
  <c r="Q6" i="1" s="1"/>
  <c r="O7" i="1"/>
  <c r="Q7" i="1" s="1"/>
  <c r="O8" i="1"/>
  <c r="Q8" i="1" s="1"/>
  <c r="O9" i="1"/>
  <c r="O10" i="1"/>
  <c r="Q10" i="1" s="1"/>
  <c r="O11" i="1"/>
  <c r="Q11" i="1" s="1"/>
  <c r="O12" i="1"/>
  <c r="Q12" i="1" s="1"/>
  <c r="O13" i="1"/>
  <c r="Q13" i="1" s="1"/>
  <c r="O14" i="1"/>
  <c r="Q14" i="1" s="1"/>
  <c r="O15" i="1"/>
  <c r="O16" i="1"/>
  <c r="Q16" i="1" s="1"/>
  <c r="O17" i="1"/>
  <c r="Q17" i="1" s="1"/>
  <c r="O18" i="1"/>
  <c r="Q18" i="1" s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P35" i="5" l="1"/>
  <c r="N5" i="2"/>
  <c r="R52" i="1"/>
  <c r="Q52" i="1"/>
  <c r="R9" i="1"/>
  <c r="Q9" i="1"/>
  <c r="R71" i="1"/>
  <c r="Q71" i="1"/>
  <c r="R39" i="1"/>
  <c r="Q39" i="1"/>
  <c r="R27" i="1"/>
  <c r="Q27" i="1"/>
  <c r="R44" i="1"/>
  <c r="Q44" i="1"/>
  <c r="R90" i="1"/>
  <c r="Q90" i="1"/>
  <c r="R78" i="1"/>
  <c r="Q78" i="1"/>
  <c r="R74" i="1"/>
  <c r="Q74" i="1"/>
  <c r="R58" i="1"/>
  <c r="Q58" i="1"/>
  <c r="R46" i="1"/>
  <c r="Q46" i="1"/>
  <c r="R84" i="1"/>
  <c r="Q84" i="1"/>
  <c r="R21" i="1"/>
  <c r="Q21" i="1"/>
  <c r="R4" i="1"/>
  <c r="Q4" i="1"/>
  <c r="R15" i="1"/>
  <c r="Q15" i="1"/>
  <c r="R65" i="1"/>
  <c r="Q65" i="1"/>
  <c r="R61" i="1"/>
  <c r="Q61" i="1"/>
  <c r="R33" i="1"/>
  <c r="Q33" i="1"/>
  <c r="C9" i="2"/>
  <c r="N18" i="2" s="1"/>
  <c r="R18" i="2" s="1"/>
  <c r="S18" i="2" s="1"/>
  <c r="A14" i="2"/>
  <c r="N6" i="2" l="1"/>
  <c r="C10" i="2"/>
  <c r="N19" i="2" s="1"/>
  <c r="R19" i="2" s="1"/>
  <c r="S19" i="2" s="1"/>
  <c r="A15" i="2"/>
  <c r="N7" i="2" l="1"/>
  <c r="C11" i="2"/>
  <c r="N20" i="2" s="1"/>
  <c r="R20" i="2" s="1"/>
  <c r="S20" i="2" s="1"/>
  <c r="A16" i="2"/>
  <c r="N8" i="2" l="1"/>
  <c r="C12" i="2"/>
  <c r="N21" i="2" s="1"/>
  <c r="R21" i="2" s="1"/>
  <c r="S21" i="2" s="1"/>
  <c r="A17" i="2"/>
  <c r="N9" i="2" l="1"/>
  <c r="C13" i="2"/>
  <c r="N22" i="2" s="1"/>
  <c r="R22" i="2" s="1"/>
  <c r="S22" i="2" s="1"/>
  <c r="A18" i="2"/>
  <c r="N10" i="2" l="1"/>
  <c r="N11" i="2" s="1"/>
  <c r="N12" i="2" s="1"/>
  <c r="C14" i="2"/>
  <c r="N23" i="2" s="1"/>
  <c r="R23" i="2" s="1"/>
  <c r="S23" i="2" s="1"/>
  <c r="A19" i="2"/>
  <c r="C15" i="2" l="1"/>
  <c r="N24" i="2" s="1"/>
  <c r="R24" i="2" s="1"/>
  <c r="S24" i="2" s="1"/>
  <c r="A20" i="2"/>
  <c r="C16" i="2" l="1"/>
  <c r="N25" i="2" s="1"/>
  <c r="R25" i="2" s="1"/>
  <c r="S25" i="2" s="1"/>
  <c r="A21" i="2"/>
  <c r="N30" i="2" s="1"/>
  <c r="R30" i="2" s="1"/>
  <c r="S30" i="2" s="1"/>
  <c r="C17" i="2" l="1"/>
  <c r="N26" i="2" s="1"/>
  <c r="R26" i="2" s="1"/>
  <c r="S26" i="2" s="1"/>
  <c r="A22" i="2"/>
  <c r="N31" i="2" s="1"/>
  <c r="R31" i="2" s="1"/>
  <c r="S31" i="2" s="1"/>
  <c r="C18" i="2" l="1"/>
  <c r="N27" i="2" s="1"/>
  <c r="R27" i="2" s="1"/>
  <c r="S27" i="2" s="1"/>
  <c r="A23" i="2"/>
  <c r="N32" i="2" s="1"/>
  <c r="R32" i="2" s="1"/>
  <c r="S32" i="2" s="1"/>
  <c r="C19" i="2" l="1"/>
  <c r="N28" i="2" s="1"/>
  <c r="R28" i="2" s="1"/>
  <c r="S28" i="2" s="1"/>
  <c r="A24" i="2"/>
  <c r="N33" i="2" s="1"/>
  <c r="R33" i="2" s="1"/>
  <c r="S33" i="2" s="1"/>
  <c r="C20" i="2" l="1"/>
  <c r="N29" i="2" s="1"/>
  <c r="R29" i="2" s="1"/>
  <c r="S29" i="2" s="1"/>
  <c r="A25" i="2"/>
  <c r="N34" i="2" s="1"/>
  <c r="R34" i="2" s="1"/>
  <c r="S34" i="2" s="1"/>
  <c r="A26" i="2" l="1"/>
  <c r="N35" i="2" s="1"/>
  <c r="R35" i="2" s="1"/>
  <c r="S35" i="2" s="1"/>
</calcChain>
</file>

<file path=xl/sharedStrings.xml><?xml version="1.0" encoding="utf-8"?>
<sst xmlns="http://schemas.openxmlformats.org/spreadsheetml/2006/main" count="90" uniqueCount="42">
  <si>
    <t>Spear</t>
  </si>
  <si>
    <t>mean date/time</t>
  </si>
  <si>
    <t>Cut 1</t>
  </si>
  <si>
    <t>Cut 2</t>
  </si>
  <si>
    <t>cut 3</t>
  </si>
  <si>
    <t>cut 4</t>
  </si>
  <si>
    <t>cut 5</t>
  </si>
  <si>
    <t>orig av</t>
  </si>
  <si>
    <t>new av</t>
  </si>
  <si>
    <t>CHAPODO 02/05/2020</t>
  </si>
  <si>
    <t>M12T3</t>
  </si>
  <si>
    <t>cut 1</t>
  </si>
  <si>
    <t>cut 2</t>
  </si>
  <si>
    <t>cut5</t>
  </si>
  <si>
    <t>average</t>
  </si>
  <si>
    <t>cumulH</t>
  </si>
  <si>
    <t>Growth_ave</t>
  </si>
  <si>
    <t>growth</t>
  </si>
  <si>
    <t>cut1</t>
  </si>
  <si>
    <t>tt</t>
  </si>
  <si>
    <t>cm day</t>
  </si>
  <si>
    <t>max day</t>
  </si>
  <si>
    <t>add9</t>
  </si>
  <si>
    <t>cut2</t>
  </si>
  <si>
    <t>date</t>
  </si>
  <si>
    <t>month</t>
  </si>
  <si>
    <t>year</t>
  </si>
  <si>
    <t>Mjm2day</t>
  </si>
  <si>
    <t>Tave</t>
  </si>
  <si>
    <t>Tmax</t>
  </si>
  <si>
    <t>Tmin</t>
  </si>
  <si>
    <t>Radave</t>
  </si>
  <si>
    <t>Radmax</t>
  </si>
  <si>
    <t>T ave day</t>
  </si>
  <si>
    <t>cut3</t>
  </si>
  <si>
    <t>cut4</t>
  </si>
  <si>
    <t>addover soil</t>
  </si>
  <si>
    <t>Average</t>
  </si>
  <si>
    <t>hours acum</t>
  </si>
  <si>
    <t>Winter cuts 1 - 5</t>
  </si>
  <si>
    <t>acumH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</si>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</sst>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22" fontId="0" fillId="0" borderId="0" xfId="0" applyNumberFormat="1" applyAlignment="1">
      <alignment horizontal="center"/>
    </xf>
    <xf numFmtId="2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2" fontId="0" fillId="0" borderId="1" xfId="0" applyNumberFormat="1" applyBorder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/>
    <xf numFmtId="0" fontId="4" fillId="0" borderId="4" xfId="0" applyFont="1" applyBorder="1"/>
    <xf numFmtId="0" fontId="4" fillId="0" borderId="0" xfId="0" applyFont="1"/>
    <xf numFmtId="1" fontId="0" fillId="0" borderId="7" xfId="0" applyNumberFormat="1" applyBorder="1"/>
    <xf numFmtId="2" fontId="5" fillId="0" borderId="0" xfId="0" applyNumberFormat="1" applyFont="1"/>
    <xf numFmtId="1" fontId="0" fillId="0" borderId="0" xfId="0" applyNumberFormat="1"/>
    <xf numFmtId="1" fontId="0" fillId="0" borderId="8" xfId="0" applyNumberFormat="1" applyBorder="1"/>
    <xf numFmtId="0" fontId="3" fillId="0" borderId="0" xfId="0" applyFont="1"/>
    <xf numFmtId="14" fontId="3" fillId="0" borderId="0" xfId="0" applyNumberFormat="1" applyFont="1" applyAlignment="1">
      <alignment horizontal="center"/>
    </xf>
    <xf numFmtId="1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1" fontId="0" fillId="2" borderId="0" xfId="0" applyNumberFormat="1" applyFill="1" applyBorder="1"/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2" fontId="0" fillId="0" borderId="0" xfId="0" applyNumberFormat="1" applyBorder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2" fontId="1" fillId="0" borderId="0" xfId="0" applyNumberFormat="1" applyFont="1"/>
    <xf numFmtId="0" fontId="0" fillId="4" borderId="0" xfId="0" applyFill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800" b="0" i="0" baseline="0">
                <a:effectLst/>
              </a:rPr>
              <a:t>Spears growing in Peru May2020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55035016847172E-2"/>
          <c:y val="3.7828608871213337E-2"/>
          <c:w val="0.88288074147331963"/>
          <c:h val="0.79543558807708314"/>
        </c:manualLayout>
      </c:layout>
      <c:scatterChart>
        <c:scatterStyle val="lineMarker"/>
        <c:varyColors val="0"/>
        <c:ser>
          <c:idx val="0"/>
          <c:order val="0"/>
          <c:tx>
            <c:strRef>
              <c:f>wintercuave!$T$16</c:f>
              <c:strCache>
                <c:ptCount val="1"/>
                <c:pt idx="0">
                  <c:v>Winter cuts 1 - 5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15875">
                <a:noFill/>
              </a:ln>
              <a:effectLst/>
            </c:spPr>
          </c:marker>
          <c:xVal>
            <c:numRef>
              <c:f>wintercuave!$D$4:$D$94</c:f>
              <c:numCache>
                <c:formatCode>0</c:formatCode>
                <c:ptCount val="91"/>
                <c:pt idx="0">
                  <c:v>240</c:v>
                </c:pt>
                <c:pt idx="1">
                  <c:v>242</c:v>
                </c:pt>
                <c:pt idx="2">
                  <c:v>244</c:v>
                </c:pt>
                <c:pt idx="3">
                  <c:v>246</c:v>
                </c:pt>
                <c:pt idx="4">
                  <c:v>248</c:v>
                </c:pt>
                <c:pt idx="5">
                  <c:v>254</c:v>
                </c:pt>
                <c:pt idx="6">
                  <c:v>256</c:v>
                </c:pt>
                <c:pt idx="7">
                  <c:v>258</c:v>
                </c:pt>
                <c:pt idx="8">
                  <c:v>260</c:v>
                </c:pt>
                <c:pt idx="9">
                  <c:v>262</c:v>
                </c:pt>
                <c:pt idx="10">
                  <c:v>264</c:v>
                </c:pt>
                <c:pt idx="11">
                  <c:v>278</c:v>
                </c:pt>
                <c:pt idx="12">
                  <c:v>280</c:v>
                </c:pt>
                <c:pt idx="13">
                  <c:v>282</c:v>
                </c:pt>
                <c:pt idx="14">
                  <c:v>284</c:v>
                </c:pt>
                <c:pt idx="15">
                  <c:v>286</c:v>
                </c:pt>
                <c:pt idx="16">
                  <c:v>288</c:v>
                </c:pt>
                <c:pt idx="17">
                  <c:v>302</c:v>
                </c:pt>
                <c:pt idx="18">
                  <c:v>304</c:v>
                </c:pt>
                <c:pt idx="19">
                  <c:v>306</c:v>
                </c:pt>
                <c:pt idx="20">
                  <c:v>308</c:v>
                </c:pt>
                <c:pt idx="21">
                  <c:v>310</c:v>
                </c:pt>
                <c:pt idx="22">
                  <c:v>312</c:v>
                </c:pt>
                <c:pt idx="23">
                  <c:v>326</c:v>
                </c:pt>
                <c:pt idx="24">
                  <c:v>328</c:v>
                </c:pt>
                <c:pt idx="25">
                  <c:v>330</c:v>
                </c:pt>
                <c:pt idx="26">
                  <c:v>332</c:v>
                </c:pt>
                <c:pt idx="27">
                  <c:v>334</c:v>
                </c:pt>
                <c:pt idx="28">
                  <c:v>336</c:v>
                </c:pt>
                <c:pt idx="29">
                  <c:v>374</c:v>
                </c:pt>
                <c:pt idx="30">
                  <c:v>376</c:v>
                </c:pt>
                <c:pt idx="31">
                  <c:v>378</c:v>
                </c:pt>
                <c:pt idx="32">
                  <c:v>380</c:v>
                </c:pt>
                <c:pt idx="33">
                  <c:v>382</c:v>
                </c:pt>
                <c:pt idx="34">
                  <c:v>384</c:v>
                </c:pt>
                <c:pt idx="35">
                  <c:v>398</c:v>
                </c:pt>
                <c:pt idx="36">
                  <c:v>400</c:v>
                </c:pt>
                <c:pt idx="37">
                  <c:v>402</c:v>
                </c:pt>
                <c:pt idx="38">
                  <c:v>404</c:v>
                </c:pt>
                <c:pt idx="39">
                  <c:v>406</c:v>
                </c:pt>
                <c:pt idx="40">
                  <c:v>406</c:v>
                </c:pt>
                <c:pt idx="41">
                  <c:v>408</c:v>
                </c:pt>
                <c:pt idx="42">
                  <c:v>422</c:v>
                </c:pt>
                <c:pt idx="43">
                  <c:v>424</c:v>
                </c:pt>
                <c:pt idx="44">
                  <c:v>426</c:v>
                </c:pt>
                <c:pt idx="45">
                  <c:v>428</c:v>
                </c:pt>
                <c:pt idx="46">
                  <c:v>430</c:v>
                </c:pt>
                <c:pt idx="47">
                  <c:v>432</c:v>
                </c:pt>
                <c:pt idx="48">
                  <c:v>446</c:v>
                </c:pt>
                <c:pt idx="49">
                  <c:v>448</c:v>
                </c:pt>
                <c:pt idx="50">
                  <c:v>450</c:v>
                </c:pt>
                <c:pt idx="51">
                  <c:v>452</c:v>
                </c:pt>
                <c:pt idx="52">
                  <c:v>454</c:v>
                </c:pt>
                <c:pt idx="53">
                  <c:v>456</c:v>
                </c:pt>
                <c:pt idx="54">
                  <c:v>470</c:v>
                </c:pt>
                <c:pt idx="55">
                  <c:v>472</c:v>
                </c:pt>
                <c:pt idx="56">
                  <c:v>474</c:v>
                </c:pt>
                <c:pt idx="57">
                  <c:v>474</c:v>
                </c:pt>
                <c:pt idx="58">
                  <c:v>476</c:v>
                </c:pt>
                <c:pt idx="59">
                  <c:v>478</c:v>
                </c:pt>
                <c:pt idx="60">
                  <c:v>482</c:v>
                </c:pt>
                <c:pt idx="61">
                  <c:v>496</c:v>
                </c:pt>
                <c:pt idx="62">
                  <c:v>498</c:v>
                </c:pt>
                <c:pt idx="63">
                  <c:v>500</c:v>
                </c:pt>
                <c:pt idx="64">
                  <c:v>502</c:v>
                </c:pt>
                <c:pt idx="65">
                  <c:v>504</c:v>
                </c:pt>
                <c:pt idx="66">
                  <c:v>506</c:v>
                </c:pt>
                <c:pt idx="67">
                  <c:v>544</c:v>
                </c:pt>
                <c:pt idx="68">
                  <c:v>546</c:v>
                </c:pt>
                <c:pt idx="69">
                  <c:v>548</c:v>
                </c:pt>
                <c:pt idx="70">
                  <c:v>548</c:v>
                </c:pt>
                <c:pt idx="71">
                  <c:v>550</c:v>
                </c:pt>
                <c:pt idx="72">
                  <c:v>552</c:v>
                </c:pt>
                <c:pt idx="73">
                  <c:v>554</c:v>
                </c:pt>
                <c:pt idx="74">
                  <c:v>556</c:v>
                </c:pt>
                <c:pt idx="75">
                  <c:v>558</c:v>
                </c:pt>
                <c:pt idx="76">
                  <c:v>572</c:v>
                </c:pt>
                <c:pt idx="77">
                  <c:v>574</c:v>
                </c:pt>
                <c:pt idx="78">
                  <c:v>576</c:v>
                </c:pt>
                <c:pt idx="79">
                  <c:v>578</c:v>
                </c:pt>
                <c:pt idx="80">
                  <c:v>592</c:v>
                </c:pt>
                <c:pt idx="81">
                  <c:v>594</c:v>
                </c:pt>
                <c:pt idx="82">
                  <c:v>596</c:v>
                </c:pt>
                <c:pt idx="83">
                  <c:v>598</c:v>
                </c:pt>
                <c:pt idx="84">
                  <c:v>600</c:v>
                </c:pt>
                <c:pt idx="85">
                  <c:v>602</c:v>
                </c:pt>
                <c:pt idx="86">
                  <c:v>616</c:v>
                </c:pt>
                <c:pt idx="87">
                  <c:v>618</c:v>
                </c:pt>
                <c:pt idx="88">
                  <c:v>620</c:v>
                </c:pt>
                <c:pt idx="89">
                  <c:v>622</c:v>
                </c:pt>
                <c:pt idx="90">
                  <c:v>624</c:v>
                </c:pt>
              </c:numCache>
            </c:numRef>
          </c:xVal>
          <c:yVal>
            <c:numRef>
              <c:f>wintercuave!$P$4:$P$94</c:f>
              <c:numCache>
                <c:formatCode>General</c:formatCode>
                <c:ptCount val="91"/>
                <c:pt idx="0">
                  <c:v>2.77</c:v>
                </c:pt>
                <c:pt idx="1">
                  <c:v>3.0500000000000003</c:v>
                </c:pt>
                <c:pt idx="2">
                  <c:v>3.2700000000000005</c:v>
                </c:pt>
                <c:pt idx="3">
                  <c:v>3.5200000000000005</c:v>
                </c:pt>
                <c:pt idx="4">
                  <c:v>3.7999999999999994</c:v>
                </c:pt>
                <c:pt idx="5">
                  <c:v>5.2799999999999994</c:v>
                </c:pt>
                <c:pt idx="6">
                  <c:v>5.58</c:v>
                </c:pt>
                <c:pt idx="7">
                  <c:v>5.87</c:v>
                </c:pt>
                <c:pt idx="8">
                  <c:v>6.17</c:v>
                </c:pt>
                <c:pt idx="9">
                  <c:v>6.5</c:v>
                </c:pt>
                <c:pt idx="10">
                  <c:v>6.8600000000000012</c:v>
                </c:pt>
                <c:pt idx="11">
                  <c:v>9.91</c:v>
                </c:pt>
                <c:pt idx="12">
                  <c:v>10.260000000000002</c:v>
                </c:pt>
                <c:pt idx="13">
                  <c:v>10.790000000000001</c:v>
                </c:pt>
                <c:pt idx="14">
                  <c:v>11.229999999999999</c:v>
                </c:pt>
                <c:pt idx="15">
                  <c:v>11.77</c:v>
                </c:pt>
                <c:pt idx="16">
                  <c:v>12.05</c:v>
                </c:pt>
                <c:pt idx="17">
                  <c:v>17.940000000000001</c:v>
                </c:pt>
                <c:pt idx="18">
                  <c:v>18.700000000000003</c:v>
                </c:pt>
                <c:pt idx="19">
                  <c:v>19.98</c:v>
                </c:pt>
                <c:pt idx="20">
                  <c:v>21.02</c:v>
                </c:pt>
                <c:pt idx="21">
                  <c:v>22.88</c:v>
                </c:pt>
                <c:pt idx="22">
                  <c:v>23.81</c:v>
                </c:pt>
                <c:pt idx="23">
                  <c:v>2.52</c:v>
                </c:pt>
                <c:pt idx="24">
                  <c:v>2.9400000000000004</c:v>
                </c:pt>
                <c:pt idx="25">
                  <c:v>3.3199999999999994</c:v>
                </c:pt>
                <c:pt idx="26">
                  <c:v>3.5499999999999994</c:v>
                </c:pt>
                <c:pt idx="27">
                  <c:v>3.9400000000000004</c:v>
                </c:pt>
                <c:pt idx="28">
                  <c:v>4.41</c:v>
                </c:pt>
                <c:pt idx="29">
                  <c:v>12.110000000000001</c:v>
                </c:pt>
                <c:pt idx="30">
                  <c:v>12.549999999999999</c:v>
                </c:pt>
                <c:pt idx="31">
                  <c:v>13.16</c:v>
                </c:pt>
                <c:pt idx="32">
                  <c:v>13.89</c:v>
                </c:pt>
                <c:pt idx="33">
                  <c:v>14.739999999999998</c:v>
                </c:pt>
                <c:pt idx="34">
                  <c:v>15.59</c:v>
                </c:pt>
                <c:pt idx="35">
                  <c:v>19.86</c:v>
                </c:pt>
                <c:pt idx="36">
                  <c:v>20.720000000000002</c:v>
                </c:pt>
                <c:pt idx="37">
                  <c:v>22.18</c:v>
                </c:pt>
                <c:pt idx="38">
                  <c:v>23.84</c:v>
                </c:pt>
                <c:pt idx="39">
                  <c:v>25.190000000000005</c:v>
                </c:pt>
                <c:pt idx="40" formatCode="0.00">
                  <c:v>2.3099999999999996</c:v>
                </c:pt>
                <c:pt idx="41" formatCode="0.00">
                  <c:v>2.74</c:v>
                </c:pt>
                <c:pt idx="42" formatCode="0.00">
                  <c:v>4.089999999999999</c:v>
                </c:pt>
                <c:pt idx="43" formatCode="0.00">
                  <c:v>4.4800000000000004</c:v>
                </c:pt>
                <c:pt idx="44" formatCode="0.00">
                  <c:v>5.15</c:v>
                </c:pt>
                <c:pt idx="45" formatCode="0.00">
                  <c:v>5.82</c:v>
                </c:pt>
                <c:pt idx="46" formatCode="0.00">
                  <c:v>6.27</c:v>
                </c:pt>
                <c:pt idx="47" formatCode="0.00">
                  <c:v>7.12</c:v>
                </c:pt>
                <c:pt idx="48" formatCode="0.00">
                  <c:v>9.5000000000000018</c:v>
                </c:pt>
                <c:pt idx="49" formatCode="0.00">
                  <c:v>10.199999999999999</c:v>
                </c:pt>
                <c:pt idx="50" formatCode="0.00">
                  <c:v>10.866</c:v>
                </c:pt>
                <c:pt idx="51" formatCode="0.00">
                  <c:v>11.92</c:v>
                </c:pt>
                <c:pt idx="52" formatCode="0.00">
                  <c:v>13.1</c:v>
                </c:pt>
                <c:pt idx="53" formatCode="0.00">
                  <c:v>14.12</c:v>
                </c:pt>
                <c:pt idx="54" formatCode="0.00">
                  <c:v>17.52</c:v>
                </c:pt>
                <c:pt idx="55" formatCode="0.00">
                  <c:v>18.310000000000002</c:v>
                </c:pt>
                <c:pt idx="56" formatCode="0.00">
                  <c:v>19.22</c:v>
                </c:pt>
                <c:pt idx="57" formatCode="0.00">
                  <c:v>1.78</c:v>
                </c:pt>
                <c:pt idx="58" formatCode="0.00">
                  <c:v>2.1699999999999995</c:v>
                </c:pt>
                <c:pt idx="59" formatCode="0.00">
                  <c:v>2.4699999999999998</c:v>
                </c:pt>
                <c:pt idx="60" formatCode="0.00">
                  <c:v>2.8400000000000003</c:v>
                </c:pt>
                <c:pt idx="61" formatCode="0.00">
                  <c:v>4.4700000000000006</c:v>
                </c:pt>
                <c:pt idx="62" formatCode="0.00">
                  <c:v>4.74</c:v>
                </c:pt>
                <c:pt idx="63" formatCode="0.00">
                  <c:v>5.1400000000000006</c:v>
                </c:pt>
                <c:pt idx="64" formatCode="0.00">
                  <c:v>5.66</c:v>
                </c:pt>
                <c:pt idx="65" formatCode="0.00">
                  <c:v>6.36</c:v>
                </c:pt>
                <c:pt idx="66" formatCode="0.00">
                  <c:v>6.9</c:v>
                </c:pt>
                <c:pt idx="67" formatCode="0.00">
                  <c:v>18.800000000000004</c:v>
                </c:pt>
                <c:pt idx="68" formatCode="0.00">
                  <c:v>20</c:v>
                </c:pt>
                <c:pt idx="69" formatCode="0.00">
                  <c:v>23.02</c:v>
                </c:pt>
                <c:pt idx="70" formatCode="0.00">
                  <c:v>1.86</c:v>
                </c:pt>
                <c:pt idx="71" formatCode="0.00">
                  <c:v>3.6799999999999997</c:v>
                </c:pt>
                <c:pt idx="72" formatCode="0.00">
                  <c:v>2.41</c:v>
                </c:pt>
                <c:pt idx="73" formatCode="0.00">
                  <c:v>2.8899999999999997</c:v>
                </c:pt>
                <c:pt idx="74" formatCode="0.00">
                  <c:v>4.7300000000000004</c:v>
                </c:pt>
                <c:pt idx="75" formatCode="0.00">
                  <c:v>4.25</c:v>
                </c:pt>
                <c:pt idx="76" formatCode="0.00">
                  <c:v>4.7</c:v>
                </c:pt>
                <c:pt idx="77" formatCode="0.00">
                  <c:v>5.13</c:v>
                </c:pt>
                <c:pt idx="78" formatCode="0.00">
                  <c:v>5.69</c:v>
                </c:pt>
                <c:pt idx="79" formatCode="0.00">
                  <c:v>6.09</c:v>
                </c:pt>
                <c:pt idx="80" formatCode="0.00">
                  <c:v>8.7799999999999994</c:v>
                </c:pt>
                <c:pt idx="81" formatCode="0.00">
                  <c:v>8.67</c:v>
                </c:pt>
                <c:pt idx="82" formatCode="0.00">
                  <c:v>10.039999999999999</c:v>
                </c:pt>
                <c:pt idx="83" formatCode="0.00">
                  <c:v>11.07</c:v>
                </c:pt>
                <c:pt idx="84" formatCode="0.00">
                  <c:v>12.18</c:v>
                </c:pt>
                <c:pt idx="85" formatCode="0.00">
                  <c:v>13.270000000000001</c:v>
                </c:pt>
                <c:pt idx="86" formatCode="0.00">
                  <c:v>18.369999999999997</c:v>
                </c:pt>
                <c:pt idx="87" formatCode="0.00">
                  <c:v>19.300000000000004</c:v>
                </c:pt>
                <c:pt idx="88" formatCode="0.00">
                  <c:v>20.28</c:v>
                </c:pt>
                <c:pt idx="89" formatCode="0.00">
                  <c:v>21.3</c:v>
                </c:pt>
                <c:pt idx="90" formatCode="0.00">
                  <c:v>23.27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9-461A-A6C1-685DFE7E6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25656"/>
        <c:axId val="752623032"/>
      </c:scatterChart>
      <c:valAx>
        <c:axId val="752625656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600" b="0" i="0" u="none" strike="noStrike" baseline="0">
                    <a:effectLst/>
                  </a:rPr>
                  <a:t>Cumulative hours </a:t>
                </a:r>
                <a:r>
                  <a:rPr lang="en-GB"/>
                  <a:t>after</a:t>
                </a:r>
                <a:r>
                  <a:rPr lang="en-GB" baseline="0"/>
                  <a:t> canopy cut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2623032"/>
        <c:crosses val="autoZero"/>
        <c:crossBetween val="midCat"/>
      </c:valAx>
      <c:valAx>
        <c:axId val="752623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Spear 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262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09168861209087E-2"/>
          <c:y val="0.21773195470893583"/>
          <c:w val="0.19101585409729144"/>
          <c:h val="6.4315431177026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Thermal time an lengh spears 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4199475065612E-2"/>
          <c:y val="0.22642638427154571"/>
          <c:w val="0.89532808398950137"/>
          <c:h val="0.57853005943261659"/>
        </c:manualLayout>
      </c:layout>
      <c:scatterChart>
        <c:scatterStyle val="lineMarker"/>
        <c:varyColors val="0"/>
        <c:ser>
          <c:idx val="5"/>
          <c:order val="0"/>
          <c:tx>
            <c:strRef>
              <c:f>Hacumu!$A$1</c:f>
              <c:strCache>
                <c:ptCount val="1"/>
                <c:pt idx="0">
                  <c:v>cut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Hacumu!$A$3:$A$26</c:f>
              <c:numCache>
                <c:formatCode>0</c:formatCode>
                <c:ptCount val="24"/>
                <c:pt idx="0">
                  <c:v>-240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62</c:v>
                </c:pt>
                <c:pt idx="19">
                  <c:v>64</c:v>
                </c:pt>
                <c:pt idx="20">
                  <c:v>66</c:v>
                </c:pt>
                <c:pt idx="21">
                  <c:v>68</c:v>
                </c:pt>
                <c:pt idx="22">
                  <c:v>70</c:v>
                </c:pt>
                <c:pt idx="23">
                  <c:v>72</c:v>
                </c:pt>
              </c:numCache>
            </c:numRef>
          </c:xVal>
          <c:yVal>
            <c:numRef>
              <c:f>Hacumu!$B$3:$B$26</c:f>
              <c:numCache>
                <c:formatCode>0.00</c:formatCode>
                <c:ptCount val="24"/>
                <c:pt idx="0">
                  <c:v>1</c:v>
                </c:pt>
                <c:pt idx="1">
                  <c:v>11.77</c:v>
                </c:pt>
                <c:pt idx="2">
                  <c:v>12.05</c:v>
                </c:pt>
                <c:pt idx="3">
                  <c:v>12.27</c:v>
                </c:pt>
                <c:pt idx="4">
                  <c:v>12.52</c:v>
                </c:pt>
                <c:pt idx="5">
                  <c:v>12.799999999999999</c:v>
                </c:pt>
                <c:pt idx="6">
                  <c:v>14.28</c:v>
                </c:pt>
                <c:pt idx="7">
                  <c:v>14.58</c:v>
                </c:pt>
                <c:pt idx="8">
                  <c:v>14.870000000000001</c:v>
                </c:pt>
                <c:pt idx="9">
                  <c:v>15.17</c:v>
                </c:pt>
                <c:pt idx="10">
                  <c:v>15.5</c:v>
                </c:pt>
                <c:pt idx="11">
                  <c:v>15.860000000000001</c:v>
                </c:pt>
                <c:pt idx="12">
                  <c:v>18.91</c:v>
                </c:pt>
                <c:pt idx="13">
                  <c:v>19.260000000000002</c:v>
                </c:pt>
                <c:pt idx="14">
                  <c:v>19.79</c:v>
                </c:pt>
                <c:pt idx="15">
                  <c:v>20.12222222222222</c:v>
                </c:pt>
                <c:pt idx="16">
                  <c:v>20.633333333333333</c:v>
                </c:pt>
                <c:pt idx="17">
                  <c:v>21.05</c:v>
                </c:pt>
                <c:pt idx="18">
                  <c:v>26.94</c:v>
                </c:pt>
                <c:pt idx="19">
                  <c:v>28.077777777777779</c:v>
                </c:pt>
                <c:pt idx="20">
                  <c:v>28.98</c:v>
                </c:pt>
                <c:pt idx="21">
                  <c:v>30.111111111111111</c:v>
                </c:pt>
                <c:pt idx="22">
                  <c:v>31.88</c:v>
                </c:pt>
                <c:pt idx="23">
                  <c:v>32.81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6-42AE-8BD1-8BBAE64FE528}"/>
            </c:ext>
          </c:extLst>
        </c:ser>
        <c:ser>
          <c:idx val="1"/>
          <c:order val="1"/>
          <c:tx>
            <c:strRef>
              <c:f>Hacumu!$C$1</c:f>
              <c:strCache>
                <c:ptCount val="1"/>
                <c:pt idx="0">
                  <c:v>cut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Hacumu!$C$4:$C$20</c:f>
              <c:numCache>
                <c:formatCode>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</c:numCache>
            </c:numRef>
          </c:xVal>
          <c:yVal>
            <c:numRef>
              <c:f>Hacumu!$D$4:$D$20</c:f>
              <c:numCache>
                <c:formatCode>General</c:formatCode>
                <c:ptCount val="17"/>
                <c:pt idx="0">
                  <c:v>11.52</c:v>
                </c:pt>
                <c:pt idx="1">
                  <c:v>11.940000000000001</c:v>
                </c:pt>
                <c:pt idx="2">
                  <c:v>12.32</c:v>
                </c:pt>
                <c:pt idx="3">
                  <c:v>12.549999999999999</c:v>
                </c:pt>
                <c:pt idx="4">
                  <c:v>12.940000000000001</c:v>
                </c:pt>
                <c:pt idx="5">
                  <c:v>13.41</c:v>
                </c:pt>
                <c:pt idx="6">
                  <c:v>21.11</c:v>
                </c:pt>
                <c:pt idx="7">
                  <c:v>21.549999999999997</c:v>
                </c:pt>
                <c:pt idx="8">
                  <c:v>22.16</c:v>
                </c:pt>
                <c:pt idx="9">
                  <c:v>22.89</c:v>
                </c:pt>
                <c:pt idx="10">
                  <c:v>23.74</c:v>
                </c:pt>
                <c:pt idx="11">
                  <c:v>24.59</c:v>
                </c:pt>
                <c:pt idx="12">
                  <c:v>28.86</c:v>
                </c:pt>
                <c:pt idx="13">
                  <c:v>29.720000000000002</c:v>
                </c:pt>
                <c:pt idx="14">
                  <c:v>31.18</c:v>
                </c:pt>
                <c:pt idx="15">
                  <c:v>32.840000000000003</c:v>
                </c:pt>
                <c:pt idx="16">
                  <c:v>34.190000000000005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6-42AE-8BD1-8BBAE64FE528}"/>
            </c:ext>
          </c:extLst>
        </c:ser>
        <c:ser>
          <c:idx val="6"/>
          <c:order val="2"/>
          <c:tx>
            <c:strRef>
              <c:f>Hacumu!$F$1</c:f>
              <c:strCache>
                <c:ptCount val="1"/>
                <c:pt idx="0">
                  <c:v>cut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Hacumu!$F$4:$F$20</c:f>
              <c:numCache>
                <c:formatCode>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46</c:v>
                </c:pt>
                <c:pt idx="12">
                  <c:v>48</c:v>
                </c:pt>
                <c:pt idx="13">
                  <c:v>50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</c:numCache>
            </c:numRef>
          </c:xVal>
          <c:yVal>
            <c:numRef>
              <c:f>Hacumu!$G$4:$G$20</c:f>
              <c:numCache>
                <c:formatCode>0.00</c:formatCode>
                <c:ptCount val="17"/>
                <c:pt idx="0">
                  <c:v>11.309999999999999</c:v>
                </c:pt>
                <c:pt idx="1">
                  <c:v>11.74</c:v>
                </c:pt>
                <c:pt idx="2">
                  <c:v>13.09</c:v>
                </c:pt>
                <c:pt idx="3">
                  <c:v>13.48</c:v>
                </c:pt>
                <c:pt idx="4">
                  <c:v>14.15</c:v>
                </c:pt>
                <c:pt idx="5">
                  <c:v>14.82</c:v>
                </c:pt>
                <c:pt idx="6">
                  <c:v>15.27</c:v>
                </c:pt>
                <c:pt idx="7">
                  <c:v>16.12</c:v>
                </c:pt>
                <c:pt idx="8">
                  <c:v>18.5</c:v>
                </c:pt>
                <c:pt idx="9">
                  <c:v>19.2</c:v>
                </c:pt>
                <c:pt idx="10">
                  <c:v>19.866</c:v>
                </c:pt>
                <c:pt idx="11">
                  <c:v>20.92</c:v>
                </c:pt>
                <c:pt idx="12">
                  <c:v>22.1</c:v>
                </c:pt>
                <c:pt idx="13">
                  <c:v>23.119999999999997</c:v>
                </c:pt>
                <c:pt idx="14">
                  <c:v>26.52</c:v>
                </c:pt>
                <c:pt idx="15">
                  <c:v>27.310000000000002</c:v>
                </c:pt>
                <c:pt idx="16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96-42AE-8BD1-8BBAE64FE528}"/>
            </c:ext>
          </c:extLst>
        </c:ser>
        <c:ser>
          <c:idx val="8"/>
          <c:order val="3"/>
          <c:tx>
            <c:strRef>
              <c:f>Hacumu!$I$1</c:f>
              <c:strCache>
                <c:ptCount val="1"/>
                <c:pt idx="0">
                  <c:v>cut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Hacumu!$I$4:$I$16</c:f>
              <c:numCache>
                <c:formatCode>0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70</c:v>
                </c:pt>
                <c:pt idx="11">
                  <c:v>72</c:v>
                </c:pt>
                <c:pt idx="12">
                  <c:v>74</c:v>
                </c:pt>
              </c:numCache>
            </c:numRef>
          </c:xVal>
          <c:yVal>
            <c:numRef>
              <c:f>Hacumu!$J$4:$J$16</c:f>
              <c:numCache>
                <c:formatCode>0.00</c:formatCode>
                <c:ptCount val="13"/>
                <c:pt idx="0">
                  <c:v>10.78</c:v>
                </c:pt>
                <c:pt idx="1">
                  <c:v>11.17</c:v>
                </c:pt>
                <c:pt idx="2">
                  <c:v>11.469999999999999</c:v>
                </c:pt>
                <c:pt idx="3">
                  <c:v>11.84</c:v>
                </c:pt>
                <c:pt idx="4">
                  <c:v>13.47</c:v>
                </c:pt>
                <c:pt idx="5">
                  <c:v>13.74</c:v>
                </c:pt>
                <c:pt idx="6">
                  <c:v>14.14</c:v>
                </c:pt>
                <c:pt idx="7">
                  <c:v>14.66</c:v>
                </c:pt>
                <c:pt idx="8">
                  <c:v>15.36</c:v>
                </c:pt>
                <c:pt idx="9">
                  <c:v>15.9</c:v>
                </c:pt>
                <c:pt idx="10">
                  <c:v>27.800000000000004</c:v>
                </c:pt>
                <c:pt idx="11">
                  <c:v>29</c:v>
                </c:pt>
                <c:pt idx="12">
                  <c:v>32.019999999999996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96-42AE-8BD1-8BBAE64FE528}"/>
            </c:ext>
          </c:extLst>
        </c:ser>
        <c:ser>
          <c:idx val="11"/>
          <c:order val="4"/>
          <c:tx>
            <c:strRef>
              <c:f>Hacumu!$K$1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Hacumu!$K$4:$K$24</c:f>
              <c:numCache>
                <c:formatCode>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44</c:v>
                </c:pt>
                <c:pt idx="11">
                  <c:v>46</c:v>
                </c:pt>
                <c:pt idx="12">
                  <c:v>48</c:v>
                </c:pt>
                <c:pt idx="13">
                  <c:v>50</c:v>
                </c:pt>
                <c:pt idx="14">
                  <c:v>52</c:v>
                </c:pt>
                <c:pt idx="15">
                  <c:v>54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</c:numCache>
            </c:numRef>
          </c:xVal>
          <c:yVal>
            <c:numRef>
              <c:f>Hacumu!$L$4:$L$24</c:f>
              <c:numCache>
                <c:formatCode>0.00</c:formatCode>
                <c:ptCount val="21"/>
                <c:pt idx="0">
                  <c:v>10.86</c:v>
                </c:pt>
                <c:pt idx="1">
                  <c:v>11.15</c:v>
                </c:pt>
                <c:pt idx="2">
                  <c:v>11.41</c:v>
                </c:pt>
                <c:pt idx="3">
                  <c:v>11.89</c:v>
                </c:pt>
                <c:pt idx="4">
                  <c:v>13.155555555555555</c:v>
                </c:pt>
                <c:pt idx="5">
                  <c:v>13.377777777777776</c:v>
                </c:pt>
                <c:pt idx="6">
                  <c:v>13.7</c:v>
                </c:pt>
                <c:pt idx="7">
                  <c:v>14.129999999999999</c:v>
                </c:pt>
                <c:pt idx="8" formatCode="General">
                  <c:v>14.690000000000001</c:v>
                </c:pt>
                <c:pt idx="9" formatCode="General">
                  <c:v>15.09</c:v>
                </c:pt>
                <c:pt idx="10" formatCode="General">
                  <c:v>17.78</c:v>
                </c:pt>
                <c:pt idx="11">
                  <c:v>18.670000000000002</c:v>
                </c:pt>
                <c:pt idx="12">
                  <c:v>19.133333333333333</c:v>
                </c:pt>
                <c:pt idx="13" formatCode="General">
                  <c:v>20.177777777777777</c:v>
                </c:pt>
                <c:pt idx="14" formatCode="General">
                  <c:v>21.18</c:v>
                </c:pt>
                <c:pt idx="15" formatCode="General">
                  <c:v>22.270000000000003</c:v>
                </c:pt>
                <c:pt idx="16" formatCode="General">
                  <c:v>27.369999999999997</c:v>
                </c:pt>
                <c:pt idx="17" formatCode="General">
                  <c:v>28.300000000000004</c:v>
                </c:pt>
                <c:pt idx="18" formatCode="General">
                  <c:v>29.28</c:v>
                </c:pt>
                <c:pt idx="19" formatCode="General">
                  <c:v>30.3</c:v>
                </c:pt>
                <c:pt idx="20" formatCode="General">
                  <c:v>32.269999999999996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96-42AE-8BD1-8BBAE64FE528}"/>
            </c:ext>
          </c:extLst>
        </c:ser>
        <c:ser>
          <c:idx val="12"/>
          <c:order val="5"/>
          <c:tx>
            <c:strRef>
              <c:f>Hacumu!$N$1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6445302793155679"/>
                  <c:y val="9.4523580480041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Hacumu!$N$3:$N$35</c:f>
              <c:numCache>
                <c:formatCode>0.00</c:formatCode>
                <c:ptCount val="33"/>
                <c:pt idx="0" formatCode="0">
                  <c:v>-240</c:v>
                </c:pt>
                <c:pt idx="1">
                  <c:v>-216</c:v>
                </c:pt>
                <c:pt idx="2">
                  <c:v>-192</c:v>
                </c:pt>
                <c:pt idx="3">
                  <c:v>-168</c:v>
                </c:pt>
                <c:pt idx="4">
                  <c:v>-144</c:v>
                </c:pt>
                <c:pt idx="5">
                  <c:v>-120</c:v>
                </c:pt>
                <c:pt idx="6">
                  <c:v>-96</c:v>
                </c:pt>
                <c:pt idx="7">
                  <c:v>-72</c:v>
                </c:pt>
                <c:pt idx="8">
                  <c:v>-48</c:v>
                </c:pt>
                <c:pt idx="9">
                  <c:v>-24</c:v>
                </c:pt>
                <c:pt idx="10" formatCode="0">
                  <c:v>0</c:v>
                </c:pt>
                <c:pt idx="11" formatCode="0">
                  <c:v>2</c:v>
                </c:pt>
                <c:pt idx="12" formatCode="0">
                  <c:v>6.4</c:v>
                </c:pt>
                <c:pt idx="13" formatCode="0">
                  <c:v>8.8000000000000007</c:v>
                </c:pt>
                <c:pt idx="14" formatCode="0">
                  <c:v>13.2</c:v>
                </c:pt>
                <c:pt idx="15" formatCode="0">
                  <c:v>16</c:v>
                </c:pt>
                <c:pt idx="16" formatCode="0">
                  <c:v>27.6</c:v>
                </c:pt>
                <c:pt idx="17" formatCode="0">
                  <c:v>29.6</c:v>
                </c:pt>
                <c:pt idx="18" formatCode="0">
                  <c:v>34</c:v>
                </c:pt>
                <c:pt idx="19" formatCode="0">
                  <c:v>36</c:v>
                </c:pt>
                <c:pt idx="20" formatCode="0">
                  <c:v>47.6</c:v>
                </c:pt>
                <c:pt idx="21" formatCode="0">
                  <c:v>52</c:v>
                </c:pt>
                <c:pt idx="22" formatCode="0">
                  <c:v>56.4</c:v>
                </c:pt>
                <c:pt idx="23" formatCode="0">
                  <c:v>54</c:v>
                </c:pt>
                <c:pt idx="24" formatCode="0">
                  <c:v>59</c:v>
                </c:pt>
                <c:pt idx="25" formatCode="0">
                  <c:v>61</c:v>
                </c:pt>
                <c:pt idx="26" formatCode="0">
                  <c:v>66</c:v>
                </c:pt>
                <c:pt idx="27" formatCode="0">
                  <c:v>66</c:v>
                </c:pt>
                <c:pt idx="28" formatCode="0">
                  <c:v>68</c:v>
                </c:pt>
                <c:pt idx="29" formatCode="0">
                  <c:v>70</c:v>
                </c:pt>
                <c:pt idx="30" formatCode="0">
                  <c:v>72</c:v>
                </c:pt>
                <c:pt idx="31" formatCode="0">
                  <c:v>70</c:v>
                </c:pt>
                <c:pt idx="32" formatCode="0">
                  <c:v>72</c:v>
                </c:pt>
              </c:numCache>
            </c:numRef>
          </c:xVal>
          <c:yVal>
            <c:numRef>
              <c:f>Hacumu!$O$3:$O$35</c:f>
              <c:numCache>
                <c:formatCode>General</c:formatCode>
                <c:ptCount val="33"/>
                <c:pt idx="0" formatCode="0.00">
                  <c:v>1</c:v>
                </c:pt>
                <c:pt idx="10" formatCode="0.00">
                  <c:v>11.344999999999999</c:v>
                </c:pt>
                <c:pt idx="11" formatCode="0.00">
                  <c:v>11.725000000000001</c:v>
                </c:pt>
                <c:pt idx="12" formatCode="0.00">
                  <c:v>12.2875</c:v>
                </c:pt>
                <c:pt idx="13" formatCode="0.00">
                  <c:v>12.5975</c:v>
                </c:pt>
                <c:pt idx="14" formatCode="0.00">
                  <c:v>13.34</c:v>
                </c:pt>
                <c:pt idx="15" formatCode="0.00">
                  <c:v>14.0625</c:v>
                </c:pt>
                <c:pt idx="16" formatCode="0.00">
                  <c:v>16.274999999999999</c:v>
                </c:pt>
                <c:pt idx="17" formatCode="0.00">
                  <c:v>16.8</c:v>
                </c:pt>
                <c:pt idx="18" formatCode="0.00">
                  <c:v>17.797499999999999</c:v>
                </c:pt>
                <c:pt idx="19" formatCode="0.00">
                  <c:v>18.372500000000002</c:v>
                </c:pt>
                <c:pt idx="20" formatCode="0.00">
                  <c:v>21.816500000000001</c:v>
                </c:pt>
                <c:pt idx="21" formatCode="0.00">
                  <c:v>23.355</c:v>
                </c:pt>
                <c:pt idx="22" formatCode="0.00">
                  <c:v>25.56</c:v>
                </c:pt>
                <c:pt idx="23" formatCode="0.00">
                  <c:v>24.209999999999997</c:v>
                </c:pt>
                <c:pt idx="24" formatCode="0.00">
                  <c:v>25.94074074074074</c:v>
                </c:pt>
                <c:pt idx="25" formatCode="0.00">
                  <c:v>26.927777777777777</c:v>
                </c:pt>
                <c:pt idx="26" formatCode="0.00">
                  <c:v>27.820000000000004</c:v>
                </c:pt>
                <c:pt idx="27" formatCode="0.00">
                  <c:v>26.94</c:v>
                </c:pt>
                <c:pt idx="28" formatCode="0.00">
                  <c:v>28.077777777777779</c:v>
                </c:pt>
                <c:pt idx="29" formatCode="0.00">
                  <c:v>28.98</c:v>
                </c:pt>
                <c:pt idx="30" formatCode="0.00">
                  <c:v>30.111111111111111</c:v>
                </c:pt>
                <c:pt idx="31" formatCode="0.00">
                  <c:v>31.88</c:v>
                </c:pt>
                <c:pt idx="32" formatCode="0.00">
                  <c:v>32.81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96-42AE-8BD1-8BBAE64F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93784"/>
        <c:axId val="675384928"/>
      </c:scatterChart>
      <c:valAx>
        <c:axId val="67539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Cumulative hours after cut canopy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4928"/>
        <c:crosses val="autoZero"/>
        <c:crossBetween val="midCat"/>
      </c:valAx>
      <c:valAx>
        <c:axId val="67538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Spear lenght (cm)</a:t>
                </a:r>
              </a:p>
            </c:rich>
          </c:tx>
          <c:layout>
            <c:manualLayout>
              <c:xMode val="edge"/>
              <c:yMode val="edge"/>
              <c:x val="1.6797900262467191E-2"/>
              <c:y val="0.35843280519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937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8.3361777141787205E-2"/>
          <c:y val="0.12127344400408267"/>
          <c:w val="0.88272052055800598"/>
          <c:h val="5.4548758328285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Thermal time an lengh spears Winter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03357898671793"/>
          <c:y val="0.22642638427154571"/>
          <c:w val="0.78229191301937506"/>
          <c:h val="0.57853005943261659"/>
        </c:manualLayout>
      </c:layout>
      <c:scatterChart>
        <c:scatterStyle val="lineMarker"/>
        <c:varyColors val="0"/>
        <c:ser>
          <c:idx val="5"/>
          <c:order val="0"/>
          <c:tx>
            <c:strRef>
              <c:f>'hours chapodo'!$A$1:$C$1</c:f>
              <c:strCache>
                <c:ptCount val="1"/>
                <c:pt idx="0">
                  <c:v>cut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'hours chapodo'!$A$3:$A$26</c:f>
              <c:numCache>
                <c:formatCode>0</c:formatCode>
                <c:ptCount val="24"/>
                <c:pt idx="0">
                  <c:v>0</c:v>
                </c:pt>
                <c:pt idx="1">
                  <c:v>240</c:v>
                </c:pt>
                <c:pt idx="2">
                  <c:v>242</c:v>
                </c:pt>
                <c:pt idx="3">
                  <c:v>244</c:v>
                </c:pt>
                <c:pt idx="4">
                  <c:v>246</c:v>
                </c:pt>
                <c:pt idx="5">
                  <c:v>248</c:v>
                </c:pt>
                <c:pt idx="6">
                  <c:v>254</c:v>
                </c:pt>
                <c:pt idx="7">
                  <c:v>256</c:v>
                </c:pt>
                <c:pt idx="8">
                  <c:v>258</c:v>
                </c:pt>
                <c:pt idx="9">
                  <c:v>260</c:v>
                </c:pt>
                <c:pt idx="10">
                  <c:v>262</c:v>
                </c:pt>
                <c:pt idx="11">
                  <c:v>264</c:v>
                </c:pt>
                <c:pt idx="12">
                  <c:v>278</c:v>
                </c:pt>
                <c:pt idx="13">
                  <c:v>280</c:v>
                </c:pt>
                <c:pt idx="14">
                  <c:v>282</c:v>
                </c:pt>
                <c:pt idx="15">
                  <c:v>284</c:v>
                </c:pt>
                <c:pt idx="16">
                  <c:v>286</c:v>
                </c:pt>
                <c:pt idx="17">
                  <c:v>288</c:v>
                </c:pt>
                <c:pt idx="18">
                  <c:v>302</c:v>
                </c:pt>
                <c:pt idx="19">
                  <c:v>304</c:v>
                </c:pt>
                <c:pt idx="20">
                  <c:v>306</c:v>
                </c:pt>
                <c:pt idx="21">
                  <c:v>308</c:v>
                </c:pt>
                <c:pt idx="22">
                  <c:v>310</c:v>
                </c:pt>
                <c:pt idx="23">
                  <c:v>312</c:v>
                </c:pt>
              </c:numCache>
            </c:numRef>
          </c:xVal>
          <c:yVal>
            <c:numRef>
              <c:f>Hacumu!$B$3:$B$26</c:f>
              <c:numCache>
                <c:formatCode>0.00</c:formatCode>
                <c:ptCount val="24"/>
                <c:pt idx="0">
                  <c:v>1</c:v>
                </c:pt>
                <c:pt idx="1">
                  <c:v>11.77</c:v>
                </c:pt>
                <c:pt idx="2">
                  <c:v>12.05</c:v>
                </c:pt>
                <c:pt idx="3">
                  <c:v>12.27</c:v>
                </c:pt>
                <c:pt idx="4">
                  <c:v>12.52</c:v>
                </c:pt>
                <c:pt idx="5">
                  <c:v>12.799999999999999</c:v>
                </c:pt>
                <c:pt idx="6">
                  <c:v>14.28</c:v>
                </c:pt>
                <c:pt idx="7">
                  <c:v>14.58</c:v>
                </c:pt>
                <c:pt idx="8">
                  <c:v>14.870000000000001</c:v>
                </c:pt>
                <c:pt idx="9">
                  <c:v>15.17</c:v>
                </c:pt>
                <c:pt idx="10">
                  <c:v>15.5</c:v>
                </c:pt>
                <c:pt idx="11">
                  <c:v>15.860000000000001</c:v>
                </c:pt>
                <c:pt idx="12">
                  <c:v>18.91</c:v>
                </c:pt>
                <c:pt idx="13">
                  <c:v>19.260000000000002</c:v>
                </c:pt>
                <c:pt idx="14">
                  <c:v>19.79</c:v>
                </c:pt>
                <c:pt idx="15">
                  <c:v>20.12222222222222</c:v>
                </c:pt>
                <c:pt idx="16">
                  <c:v>20.633333333333333</c:v>
                </c:pt>
                <c:pt idx="17">
                  <c:v>21.05</c:v>
                </c:pt>
                <c:pt idx="18">
                  <c:v>26.94</c:v>
                </c:pt>
                <c:pt idx="19">
                  <c:v>28.077777777777779</c:v>
                </c:pt>
                <c:pt idx="20">
                  <c:v>28.98</c:v>
                </c:pt>
                <c:pt idx="21">
                  <c:v>30.111111111111111</c:v>
                </c:pt>
                <c:pt idx="22">
                  <c:v>31.88</c:v>
                </c:pt>
                <c:pt idx="23">
                  <c:v>32.81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B-4AC6-B856-D42B4974FBF3}"/>
            </c:ext>
          </c:extLst>
        </c:ser>
        <c:ser>
          <c:idx val="1"/>
          <c:order val="1"/>
          <c:tx>
            <c:strRef>
              <c:f>'hours chapodo'!$D$1:$E$1</c:f>
              <c:strCache>
                <c:ptCount val="1"/>
                <c:pt idx="0">
                  <c:v>cut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'hours chapodo'!$D$4:$D$20</c:f>
              <c:numCache>
                <c:formatCode>0</c:formatCode>
                <c:ptCount val="17"/>
                <c:pt idx="0">
                  <c:v>240</c:v>
                </c:pt>
                <c:pt idx="1">
                  <c:v>242</c:v>
                </c:pt>
                <c:pt idx="2">
                  <c:v>244</c:v>
                </c:pt>
                <c:pt idx="3">
                  <c:v>246</c:v>
                </c:pt>
                <c:pt idx="4">
                  <c:v>248</c:v>
                </c:pt>
                <c:pt idx="5">
                  <c:v>250</c:v>
                </c:pt>
                <c:pt idx="6">
                  <c:v>288</c:v>
                </c:pt>
                <c:pt idx="7">
                  <c:v>290</c:v>
                </c:pt>
                <c:pt idx="8">
                  <c:v>292</c:v>
                </c:pt>
                <c:pt idx="9">
                  <c:v>294</c:v>
                </c:pt>
                <c:pt idx="10">
                  <c:v>296</c:v>
                </c:pt>
                <c:pt idx="11">
                  <c:v>298</c:v>
                </c:pt>
                <c:pt idx="12">
                  <c:v>312</c:v>
                </c:pt>
                <c:pt idx="13">
                  <c:v>314</c:v>
                </c:pt>
                <c:pt idx="14">
                  <c:v>316</c:v>
                </c:pt>
                <c:pt idx="15">
                  <c:v>318</c:v>
                </c:pt>
                <c:pt idx="16">
                  <c:v>320</c:v>
                </c:pt>
              </c:numCache>
            </c:numRef>
          </c:xVal>
          <c:yVal>
            <c:numRef>
              <c:f>'hours chapodo'!$F$4:$F$20</c:f>
              <c:numCache>
                <c:formatCode>0.00</c:formatCode>
                <c:ptCount val="17"/>
                <c:pt idx="0">
                  <c:v>13.52</c:v>
                </c:pt>
                <c:pt idx="1">
                  <c:v>13.940000000000001</c:v>
                </c:pt>
                <c:pt idx="2">
                  <c:v>14.32</c:v>
                </c:pt>
                <c:pt idx="3">
                  <c:v>14.549999999999999</c:v>
                </c:pt>
                <c:pt idx="4">
                  <c:v>14.940000000000001</c:v>
                </c:pt>
                <c:pt idx="5">
                  <c:v>15.41</c:v>
                </c:pt>
                <c:pt idx="6">
                  <c:v>23.11</c:v>
                </c:pt>
                <c:pt idx="7">
                  <c:v>23.549999999999997</c:v>
                </c:pt>
                <c:pt idx="8">
                  <c:v>24.16</c:v>
                </c:pt>
                <c:pt idx="9">
                  <c:v>24.89</c:v>
                </c:pt>
                <c:pt idx="10">
                  <c:v>25.74</c:v>
                </c:pt>
                <c:pt idx="11">
                  <c:v>26.59</c:v>
                </c:pt>
                <c:pt idx="12">
                  <c:v>30.86</c:v>
                </c:pt>
                <c:pt idx="13">
                  <c:v>31.720000000000002</c:v>
                </c:pt>
                <c:pt idx="14">
                  <c:v>33.18</c:v>
                </c:pt>
                <c:pt idx="15">
                  <c:v>34.840000000000003</c:v>
                </c:pt>
                <c:pt idx="16">
                  <c:v>36.190000000000005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B-4AC6-B856-D42B4974FBF3}"/>
            </c:ext>
          </c:extLst>
        </c:ser>
        <c:ser>
          <c:idx val="6"/>
          <c:order val="2"/>
          <c:tx>
            <c:strRef>
              <c:f>'hours chapodo'!$G$1:$H$1</c:f>
              <c:strCache>
                <c:ptCount val="1"/>
                <c:pt idx="0">
                  <c:v>cut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'hours chapodo'!$G$4:$G$20</c:f>
              <c:numCache>
                <c:formatCode>0</c:formatCode>
                <c:ptCount val="17"/>
                <c:pt idx="0">
                  <c:v>240</c:v>
                </c:pt>
                <c:pt idx="1">
                  <c:v>242</c:v>
                </c:pt>
                <c:pt idx="2">
                  <c:v>256</c:v>
                </c:pt>
                <c:pt idx="3">
                  <c:v>258</c:v>
                </c:pt>
                <c:pt idx="4">
                  <c:v>260</c:v>
                </c:pt>
                <c:pt idx="5">
                  <c:v>262</c:v>
                </c:pt>
                <c:pt idx="6">
                  <c:v>264</c:v>
                </c:pt>
                <c:pt idx="7">
                  <c:v>266</c:v>
                </c:pt>
                <c:pt idx="8">
                  <c:v>280</c:v>
                </c:pt>
                <c:pt idx="9">
                  <c:v>282</c:v>
                </c:pt>
                <c:pt idx="10">
                  <c:v>284</c:v>
                </c:pt>
                <c:pt idx="11">
                  <c:v>286</c:v>
                </c:pt>
                <c:pt idx="12">
                  <c:v>288</c:v>
                </c:pt>
                <c:pt idx="13">
                  <c:v>290</c:v>
                </c:pt>
                <c:pt idx="14">
                  <c:v>304</c:v>
                </c:pt>
                <c:pt idx="15">
                  <c:v>306</c:v>
                </c:pt>
                <c:pt idx="16">
                  <c:v>308</c:v>
                </c:pt>
              </c:numCache>
            </c:numRef>
          </c:xVal>
          <c:yVal>
            <c:numRef>
              <c:f>'hours chapodo'!$H$4:$H$20</c:f>
              <c:numCache>
                <c:formatCode>0.00</c:formatCode>
                <c:ptCount val="17"/>
                <c:pt idx="0">
                  <c:v>13.309999999999999</c:v>
                </c:pt>
                <c:pt idx="1">
                  <c:v>13.74</c:v>
                </c:pt>
                <c:pt idx="2">
                  <c:v>15.09</c:v>
                </c:pt>
                <c:pt idx="3">
                  <c:v>15.48</c:v>
                </c:pt>
                <c:pt idx="4">
                  <c:v>16.149999999999999</c:v>
                </c:pt>
                <c:pt idx="5">
                  <c:v>16.82</c:v>
                </c:pt>
                <c:pt idx="6">
                  <c:v>17.27</c:v>
                </c:pt>
                <c:pt idx="7">
                  <c:v>18.12</c:v>
                </c:pt>
                <c:pt idx="8">
                  <c:v>20.5</c:v>
                </c:pt>
                <c:pt idx="9">
                  <c:v>21.2</c:v>
                </c:pt>
                <c:pt idx="10">
                  <c:v>21.866</c:v>
                </c:pt>
                <c:pt idx="11">
                  <c:v>22.92</c:v>
                </c:pt>
                <c:pt idx="12">
                  <c:v>24.1</c:v>
                </c:pt>
                <c:pt idx="13">
                  <c:v>25.119999999999997</c:v>
                </c:pt>
                <c:pt idx="14">
                  <c:v>28.52</c:v>
                </c:pt>
                <c:pt idx="15">
                  <c:v>29.310000000000002</c:v>
                </c:pt>
                <c:pt idx="16">
                  <c:v>30.22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EB-4AC6-B856-D42B4974FBF3}"/>
            </c:ext>
          </c:extLst>
        </c:ser>
        <c:ser>
          <c:idx val="8"/>
          <c:order val="3"/>
          <c:tx>
            <c:strRef>
              <c:f>'hours chapodo'!$J$1:$K$1</c:f>
              <c:strCache>
                <c:ptCount val="1"/>
                <c:pt idx="0">
                  <c:v>cut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'hours chapodo'!$J$4:$J$16</c:f>
              <c:numCache>
                <c:formatCode>0</c:formatCode>
                <c:ptCount val="13"/>
                <c:pt idx="0">
                  <c:v>240</c:v>
                </c:pt>
                <c:pt idx="1">
                  <c:v>242</c:v>
                </c:pt>
                <c:pt idx="2">
                  <c:v>244</c:v>
                </c:pt>
                <c:pt idx="3">
                  <c:v>248</c:v>
                </c:pt>
                <c:pt idx="4">
                  <c:v>262</c:v>
                </c:pt>
                <c:pt idx="5">
                  <c:v>264</c:v>
                </c:pt>
                <c:pt idx="6">
                  <c:v>266</c:v>
                </c:pt>
                <c:pt idx="7">
                  <c:v>268</c:v>
                </c:pt>
                <c:pt idx="8">
                  <c:v>270</c:v>
                </c:pt>
                <c:pt idx="9">
                  <c:v>272</c:v>
                </c:pt>
                <c:pt idx="10">
                  <c:v>310</c:v>
                </c:pt>
                <c:pt idx="11">
                  <c:v>312</c:v>
                </c:pt>
                <c:pt idx="12">
                  <c:v>314</c:v>
                </c:pt>
              </c:numCache>
            </c:numRef>
          </c:xVal>
          <c:yVal>
            <c:numRef>
              <c:f>'hours chapodo'!$K$4:$K$16</c:f>
              <c:numCache>
                <c:formatCode>0.00</c:formatCode>
                <c:ptCount val="13"/>
                <c:pt idx="0">
                  <c:v>12.78</c:v>
                </c:pt>
                <c:pt idx="1">
                  <c:v>13.17</c:v>
                </c:pt>
                <c:pt idx="2">
                  <c:v>13.469999999999999</c:v>
                </c:pt>
                <c:pt idx="3">
                  <c:v>13.84</c:v>
                </c:pt>
                <c:pt idx="4">
                  <c:v>15.47</c:v>
                </c:pt>
                <c:pt idx="5">
                  <c:v>15.74</c:v>
                </c:pt>
                <c:pt idx="6">
                  <c:v>16.14</c:v>
                </c:pt>
                <c:pt idx="7">
                  <c:v>16.66</c:v>
                </c:pt>
                <c:pt idx="8">
                  <c:v>17.36</c:v>
                </c:pt>
                <c:pt idx="9">
                  <c:v>17.899999999999999</c:v>
                </c:pt>
                <c:pt idx="10">
                  <c:v>29.800000000000004</c:v>
                </c:pt>
                <c:pt idx="11">
                  <c:v>31</c:v>
                </c:pt>
                <c:pt idx="12">
                  <c:v>34.019999999999996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EB-4AC6-B856-D42B4974FBF3}"/>
            </c:ext>
          </c:extLst>
        </c:ser>
        <c:ser>
          <c:idx val="11"/>
          <c:order val="4"/>
          <c:tx>
            <c:strRef>
              <c:f>'hours chapodo'!$M$1:$N$1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'hours chapodo'!$M$4:$M$24</c:f>
              <c:numCache>
                <c:formatCode>0</c:formatCode>
                <c:ptCount val="21"/>
                <c:pt idx="0">
                  <c:v>240</c:v>
                </c:pt>
                <c:pt idx="1">
                  <c:v>242</c:v>
                </c:pt>
                <c:pt idx="2">
                  <c:v>244</c:v>
                </c:pt>
                <c:pt idx="3">
                  <c:v>246</c:v>
                </c:pt>
                <c:pt idx="4">
                  <c:v>248</c:v>
                </c:pt>
                <c:pt idx="5">
                  <c:v>250</c:v>
                </c:pt>
                <c:pt idx="6">
                  <c:v>264</c:v>
                </c:pt>
                <c:pt idx="7">
                  <c:v>266</c:v>
                </c:pt>
                <c:pt idx="8">
                  <c:v>268</c:v>
                </c:pt>
                <c:pt idx="9">
                  <c:v>270</c:v>
                </c:pt>
                <c:pt idx="10">
                  <c:v>284</c:v>
                </c:pt>
                <c:pt idx="11">
                  <c:v>286</c:v>
                </c:pt>
                <c:pt idx="12">
                  <c:v>288</c:v>
                </c:pt>
                <c:pt idx="13">
                  <c:v>290</c:v>
                </c:pt>
                <c:pt idx="14">
                  <c:v>292</c:v>
                </c:pt>
                <c:pt idx="15">
                  <c:v>294</c:v>
                </c:pt>
                <c:pt idx="16">
                  <c:v>308</c:v>
                </c:pt>
                <c:pt idx="17">
                  <c:v>310</c:v>
                </c:pt>
                <c:pt idx="18">
                  <c:v>312</c:v>
                </c:pt>
                <c:pt idx="19">
                  <c:v>314</c:v>
                </c:pt>
                <c:pt idx="20">
                  <c:v>316</c:v>
                </c:pt>
              </c:numCache>
            </c:numRef>
          </c:xVal>
          <c:yVal>
            <c:numRef>
              <c:f>Hacumu!$L$4:$L$24</c:f>
              <c:numCache>
                <c:formatCode>0.00</c:formatCode>
                <c:ptCount val="21"/>
                <c:pt idx="0">
                  <c:v>10.86</c:v>
                </c:pt>
                <c:pt idx="1">
                  <c:v>11.15</c:v>
                </c:pt>
                <c:pt idx="2">
                  <c:v>11.41</c:v>
                </c:pt>
                <c:pt idx="3">
                  <c:v>11.89</c:v>
                </c:pt>
                <c:pt idx="4">
                  <c:v>13.155555555555555</c:v>
                </c:pt>
                <c:pt idx="5">
                  <c:v>13.377777777777776</c:v>
                </c:pt>
                <c:pt idx="6">
                  <c:v>13.7</c:v>
                </c:pt>
                <c:pt idx="7">
                  <c:v>14.129999999999999</c:v>
                </c:pt>
                <c:pt idx="8" formatCode="General">
                  <c:v>14.690000000000001</c:v>
                </c:pt>
                <c:pt idx="9" formatCode="General">
                  <c:v>15.09</c:v>
                </c:pt>
                <c:pt idx="10" formatCode="General">
                  <c:v>17.78</c:v>
                </c:pt>
                <c:pt idx="11">
                  <c:v>18.670000000000002</c:v>
                </c:pt>
                <c:pt idx="12">
                  <c:v>19.133333333333333</c:v>
                </c:pt>
                <c:pt idx="13" formatCode="General">
                  <c:v>20.177777777777777</c:v>
                </c:pt>
                <c:pt idx="14" formatCode="General">
                  <c:v>21.18</c:v>
                </c:pt>
                <c:pt idx="15" formatCode="General">
                  <c:v>22.270000000000003</c:v>
                </c:pt>
                <c:pt idx="16" formatCode="General">
                  <c:v>27.369999999999997</c:v>
                </c:pt>
                <c:pt idx="17" formatCode="General">
                  <c:v>28.300000000000004</c:v>
                </c:pt>
                <c:pt idx="18" formatCode="General">
                  <c:v>29.28</c:v>
                </c:pt>
                <c:pt idx="19" formatCode="General">
                  <c:v>30.3</c:v>
                </c:pt>
                <c:pt idx="20" formatCode="General">
                  <c:v>32.269999999999996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EB-4AC6-B856-D42B4974FBF3}"/>
            </c:ext>
          </c:extLst>
        </c:ser>
        <c:ser>
          <c:idx val="12"/>
          <c:order val="5"/>
          <c:tx>
            <c:strRef>
              <c:f>'hours chapodo'!$P$1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6445302793155679"/>
                  <c:y val="9.4523580480041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'hours chapodo'!$P$3:$P$35</c:f>
              <c:numCache>
                <c:formatCode>0</c:formatCode>
                <c:ptCount val="33"/>
                <c:pt idx="0">
                  <c:v>0</c:v>
                </c:pt>
                <c:pt idx="1">
                  <c:v>240</c:v>
                </c:pt>
                <c:pt idx="2">
                  <c:v>242</c:v>
                </c:pt>
                <c:pt idx="3">
                  <c:v>246.4</c:v>
                </c:pt>
                <c:pt idx="4">
                  <c:v>248.8</c:v>
                </c:pt>
                <c:pt idx="5">
                  <c:v>253.2</c:v>
                </c:pt>
                <c:pt idx="6">
                  <c:v>256</c:v>
                </c:pt>
                <c:pt idx="7">
                  <c:v>267.60000000000002</c:v>
                </c:pt>
                <c:pt idx="8">
                  <c:v>269.60000000000002</c:v>
                </c:pt>
                <c:pt idx="9">
                  <c:v>274</c:v>
                </c:pt>
                <c:pt idx="10">
                  <c:v>276</c:v>
                </c:pt>
                <c:pt idx="11">
                  <c:v>287.60000000000002</c:v>
                </c:pt>
                <c:pt idx="12">
                  <c:v>292</c:v>
                </c:pt>
                <c:pt idx="13">
                  <c:v>296.39999999999998</c:v>
                </c:pt>
                <c:pt idx="14">
                  <c:v>294</c:v>
                </c:pt>
                <c:pt idx="15">
                  <c:v>299</c:v>
                </c:pt>
                <c:pt idx="16">
                  <c:v>301</c:v>
                </c:pt>
                <c:pt idx="17">
                  <c:v>306</c:v>
                </c:pt>
                <c:pt idx="18">
                  <c:v>306</c:v>
                </c:pt>
                <c:pt idx="19">
                  <c:v>308</c:v>
                </c:pt>
                <c:pt idx="20">
                  <c:v>310</c:v>
                </c:pt>
                <c:pt idx="21">
                  <c:v>312</c:v>
                </c:pt>
                <c:pt idx="22">
                  <c:v>310</c:v>
                </c:pt>
                <c:pt idx="23">
                  <c:v>312</c:v>
                </c:pt>
                <c:pt idx="24">
                  <c:v>317</c:v>
                </c:pt>
                <c:pt idx="25">
                  <c:v>322</c:v>
                </c:pt>
                <c:pt idx="26">
                  <c:v>327</c:v>
                </c:pt>
                <c:pt idx="27">
                  <c:v>332</c:v>
                </c:pt>
                <c:pt idx="28">
                  <c:v>337</c:v>
                </c:pt>
                <c:pt idx="29">
                  <c:v>342</c:v>
                </c:pt>
                <c:pt idx="30">
                  <c:v>347</c:v>
                </c:pt>
                <c:pt idx="31">
                  <c:v>352</c:v>
                </c:pt>
                <c:pt idx="32">
                  <c:v>357</c:v>
                </c:pt>
              </c:numCache>
            </c:numRef>
          </c:xVal>
          <c:yVal>
            <c:numRef>
              <c:f>'hours chapodo'!$Q$3:$Q$35</c:f>
              <c:numCache>
                <c:formatCode>0.00</c:formatCode>
                <c:ptCount val="33"/>
                <c:pt idx="0">
                  <c:v>1</c:v>
                </c:pt>
                <c:pt idx="1">
                  <c:v>13.247999999999999</c:v>
                </c:pt>
                <c:pt idx="2">
                  <c:v>13.610000000000003</c:v>
                </c:pt>
                <c:pt idx="3">
                  <c:v>14.112</c:v>
                </c:pt>
                <c:pt idx="4">
                  <c:v>14.456</c:v>
                </c:pt>
                <c:pt idx="5">
                  <c:v>15.303111111111111</c:v>
                </c:pt>
                <c:pt idx="6">
                  <c:v>15.925555555555556</c:v>
                </c:pt>
                <c:pt idx="7">
                  <c:v>17.759999999999998</c:v>
                </c:pt>
                <c:pt idx="8">
                  <c:v>18.265999999999998</c:v>
                </c:pt>
                <c:pt idx="9">
                  <c:v>19.175999999999998</c:v>
                </c:pt>
                <c:pt idx="10">
                  <c:v>19.716000000000001</c:v>
                </c:pt>
                <c:pt idx="11">
                  <c:v>23.0092</c:v>
                </c:pt>
                <c:pt idx="12">
                  <c:v>24.417999999999999</c:v>
                </c:pt>
                <c:pt idx="13">
                  <c:v>26.274666666666668</c:v>
                </c:pt>
                <c:pt idx="14">
                  <c:v>25.202500000000001</c:v>
                </c:pt>
                <c:pt idx="15">
                  <c:v>26.750555555555557</c:v>
                </c:pt>
                <c:pt idx="16">
                  <c:v>27.763333333333335</c:v>
                </c:pt>
                <c:pt idx="17">
                  <c:v>29.707500000000003</c:v>
                </c:pt>
                <c:pt idx="18">
                  <c:v>29.620000000000005</c:v>
                </c:pt>
                <c:pt idx="19">
                  <c:v>30.678888888888892</c:v>
                </c:pt>
                <c:pt idx="20">
                  <c:v>31.64</c:v>
                </c:pt>
                <c:pt idx="21">
                  <c:v>33.190555555555555</c:v>
                </c:pt>
                <c:pt idx="22">
                  <c:v>33.879999999999995</c:v>
                </c:pt>
                <c:pt idx="23">
                  <c:v>34.81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EB-4AC6-B856-D42B4974F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93784"/>
        <c:axId val="675384928"/>
      </c:scatterChart>
      <c:valAx>
        <c:axId val="67539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Cumulative hours after cut canopy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4928"/>
        <c:crosses val="autoZero"/>
        <c:crossBetween val="midCat"/>
      </c:valAx>
      <c:valAx>
        <c:axId val="67538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Spear lenght (cm)</a:t>
                </a:r>
              </a:p>
            </c:rich>
          </c:tx>
          <c:layout>
            <c:manualLayout>
              <c:xMode val="edge"/>
              <c:yMode val="edge"/>
              <c:x val="1.6797900262467191E-2"/>
              <c:y val="0.35843280519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937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8.3361777141787205E-2"/>
          <c:y val="0.12127344400408267"/>
          <c:w val="0.88272052055800598"/>
          <c:h val="5.4548758328285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Thermal time an lengh spears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404199475065612E-2"/>
          <c:y val="0.22642638427154571"/>
          <c:w val="0.89532808398950137"/>
          <c:h val="0.57853005943261659"/>
        </c:manualLayout>
      </c:layout>
      <c:scatterChart>
        <c:scatterStyle val="lineMarker"/>
        <c:varyColors val="0"/>
        <c:ser>
          <c:idx val="5"/>
          <c:order val="0"/>
          <c:tx>
            <c:strRef>
              <c:f>thermaltime!$B$1</c:f>
              <c:strCache>
                <c:ptCount val="1"/>
                <c:pt idx="0">
                  <c:v>cut1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thermaltime!$C$3:$C$16</c:f>
              <c:numCache>
                <c:formatCode>0.00</c:formatCode>
                <c:ptCount val="14"/>
                <c:pt idx="0">
                  <c:v>-253.19935897435866</c:v>
                </c:pt>
                <c:pt idx="1">
                  <c:v>-225.31666666666635</c:v>
                </c:pt>
                <c:pt idx="2">
                  <c:v>-197.58333333333306</c:v>
                </c:pt>
                <c:pt idx="3">
                  <c:v>-169.84374999999977</c:v>
                </c:pt>
                <c:pt idx="4">
                  <c:v>-141.41666666666649</c:v>
                </c:pt>
                <c:pt idx="5">
                  <c:v>-112.56874999999989</c:v>
                </c:pt>
                <c:pt idx="6">
                  <c:v>-84.862499999999898</c:v>
                </c:pt>
                <c:pt idx="7">
                  <c:v>-56.364583333333307</c:v>
                </c:pt>
                <c:pt idx="8">
                  <c:v>-28.220833333333303</c:v>
                </c:pt>
                <c:pt idx="9">
                  <c:v>0</c:v>
                </c:pt>
                <c:pt idx="10">
                  <c:v>14.889999999999999</c:v>
                </c:pt>
                <c:pt idx="11">
                  <c:v>29.04</c:v>
                </c:pt>
                <c:pt idx="12">
                  <c:v>43.292083333333302</c:v>
                </c:pt>
                <c:pt idx="13">
                  <c:v>57.471249999999905</c:v>
                </c:pt>
              </c:numCache>
            </c:numRef>
          </c:xVal>
          <c:yVal>
            <c:numRef>
              <c:f>thermaltime!$E$3:$E$16</c:f>
              <c:numCache>
                <c:formatCode>General</c:formatCode>
                <c:ptCount val="14"/>
                <c:pt idx="0">
                  <c:v>1</c:v>
                </c:pt>
                <c:pt idx="9">
                  <c:v>10</c:v>
                </c:pt>
                <c:pt idx="10">
                  <c:v>12.799999999999999</c:v>
                </c:pt>
                <c:pt idx="11">
                  <c:v>15.860000000000001</c:v>
                </c:pt>
                <c:pt idx="12">
                  <c:v>21.05</c:v>
                </c:pt>
                <c:pt idx="13">
                  <c:v>32.81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4-4157-8FE5-D280C862D6DA}"/>
            </c:ext>
          </c:extLst>
        </c:ser>
        <c:ser>
          <c:idx val="2"/>
          <c:order val="1"/>
          <c:tx>
            <c:strRef>
              <c:f>thermaltime!$F$1</c:f>
              <c:strCache>
                <c:ptCount val="1"/>
                <c:pt idx="0">
                  <c:v>cut2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25400">
                <a:noFill/>
              </a:ln>
              <a:effectLst/>
            </c:spPr>
          </c:marker>
          <c:xVal>
            <c:numRef>
              <c:f>thermaltime!$F$16:$F$20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13.418750000000001</c:v>
                </c:pt>
                <c:pt idx="2">
                  <c:v>26.568750000000001</c:v>
                </c:pt>
                <c:pt idx="3">
                  <c:v>39.485416666666602</c:v>
                </c:pt>
                <c:pt idx="4">
                  <c:v>52.591666666666605</c:v>
                </c:pt>
              </c:numCache>
            </c:numRef>
          </c:xVal>
          <c:yVal>
            <c:numRef>
              <c:f>thermaltime!$H$16:$H$20</c:f>
              <c:numCache>
                <c:formatCode>General</c:formatCode>
                <c:ptCount val="5"/>
                <c:pt idx="0">
                  <c:v>10</c:v>
                </c:pt>
                <c:pt idx="1">
                  <c:v>13.41</c:v>
                </c:pt>
                <c:pt idx="3">
                  <c:v>24.59</c:v>
                </c:pt>
                <c:pt idx="4">
                  <c:v>34.190000000000005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4-4157-8FE5-D280C862D6DA}"/>
            </c:ext>
          </c:extLst>
        </c:ser>
        <c:ser>
          <c:idx val="8"/>
          <c:order val="2"/>
          <c:tx>
            <c:strRef>
              <c:f>thermaltime!$I$1</c:f>
              <c:strCache>
                <c:ptCount val="1"/>
                <c:pt idx="0">
                  <c:v>cut3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25400">
                <a:noFill/>
              </a:ln>
              <a:effectLst/>
            </c:spPr>
          </c:marker>
          <c:xVal>
            <c:numRef>
              <c:f>thermaltime!$I$19:$I$23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13.106250000000001</c:v>
                </c:pt>
                <c:pt idx="2">
                  <c:v>26.433333333333302</c:v>
                </c:pt>
                <c:pt idx="3">
                  <c:v>39.499999999999901</c:v>
                </c:pt>
                <c:pt idx="4">
                  <c:v>52.733333333333199</c:v>
                </c:pt>
              </c:numCache>
            </c:numRef>
          </c:xVal>
          <c:yVal>
            <c:numRef>
              <c:f>thermaltime!$K$19:$K$23</c:f>
              <c:numCache>
                <c:formatCode>General</c:formatCode>
                <c:ptCount val="5"/>
                <c:pt idx="0">
                  <c:v>10</c:v>
                </c:pt>
                <c:pt idx="1">
                  <c:v>11.74</c:v>
                </c:pt>
                <c:pt idx="2">
                  <c:v>16.12</c:v>
                </c:pt>
                <c:pt idx="3">
                  <c:v>23.119999999999997</c:v>
                </c:pt>
                <c:pt idx="4">
                  <c:v>28.22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2A4-4157-8FE5-D280C862D6DA}"/>
            </c:ext>
          </c:extLst>
        </c:ser>
        <c:ser>
          <c:idx val="11"/>
          <c:order val="3"/>
          <c:tx>
            <c:strRef>
              <c:f>thermaltime!$L$1</c:f>
              <c:strCache>
                <c:ptCount val="1"/>
                <c:pt idx="0">
                  <c:v>cut4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thermaltime!$L$22:$L$26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13.233333333333301</c:v>
                </c:pt>
                <c:pt idx="2">
                  <c:v>26.189583333333196</c:v>
                </c:pt>
                <c:pt idx="3">
                  <c:v>39.158333333333196</c:v>
                </c:pt>
                <c:pt idx="4">
                  <c:v>52.285416666666499</c:v>
                </c:pt>
              </c:numCache>
            </c:numRef>
          </c:xVal>
          <c:yVal>
            <c:numRef>
              <c:f>thermaltime!$N$22:$N$26</c:f>
              <c:numCache>
                <c:formatCode>General</c:formatCode>
                <c:ptCount val="5"/>
                <c:pt idx="0">
                  <c:v>10</c:v>
                </c:pt>
                <c:pt idx="1">
                  <c:v>11.84</c:v>
                </c:pt>
                <c:pt idx="2">
                  <c:v>15.9</c:v>
                </c:pt>
                <c:pt idx="4">
                  <c:v>32.019999999999996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2A4-4157-8FE5-D280C862D6DA}"/>
            </c:ext>
          </c:extLst>
        </c:ser>
        <c:ser>
          <c:idx val="14"/>
          <c:order val="4"/>
          <c:tx>
            <c:strRef>
              <c:f>thermaltime!$O$1</c:f>
              <c:strCache>
                <c:ptCount val="1"/>
                <c:pt idx="0">
                  <c:v>cut5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25400">
                <a:noFill/>
              </a:ln>
              <a:effectLst/>
            </c:spPr>
          </c:marker>
          <c:xVal>
            <c:numRef>
              <c:f>thermaltime!$O$25:$O$29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13.127083333333301</c:v>
                </c:pt>
                <c:pt idx="2">
                  <c:v>26.495833333333302</c:v>
                </c:pt>
                <c:pt idx="3">
                  <c:v>39.099999999999902</c:v>
                </c:pt>
                <c:pt idx="4">
                  <c:v>51.191666666666499</c:v>
                </c:pt>
              </c:numCache>
            </c:numRef>
          </c:xVal>
          <c:yVal>
            <c:numRef>
              <c:f>thermaltime!$Q$25:$Q$29</c:f>
              <c:numCache>
                <c:formatCode>General</c:formatCode>
                <c:ptCount val="5"/>
                <c:pt idx="0">
                  <c:v>10</c:v>
                </c:pt>
                <c:pt idx="1">
                  <c:v>11.89</c:v>
                </c:pt>
                <c:pt idx="2">
                  <c:v>15.09</c:v>
                </c:pt>
                <c:pt idx="3">
                  <c:v>22.270000000000003</c:v>
                </c:pt>
                <c:pt idx="4">
                  <c:v>32.269999999999996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2A4-4157-8FE5-D280C862D6DA}"/>
            </c:ext>
          </c:extLst>
        </c:ser>
        <c:ser>
          <c:idx val="0"/>
          <c:order val="5"/>
          <c:tx>
            <c:strRef>
              <c:f>thermaltime!$T$1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167876041619633"/>
                  <c:y val="5.52812911960665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thermaltime!$T$13:$T$17</c:f>
              <c:numCache>
                <c:formatCode>0.00</c:formatCode>
                <c:ptCount val="5"/>
                <c:pt idx="0">
                  <c:v>0</c:v>
                </c:pt>
                <c:pt idx="1">
                  <c:v>10.90841666666666</c:v>
                </c:pt>
                <c:pt idx="2">
                  <c:v>26.94549999999996</c:v>
                </c:pt>
                <c:pt idx="3">
                  <c:v>40.107166666666579</c:v>
                </c:pt>
                <c:pt idx="4">
                  <c:v>53.254666666666537</c:v>
                </c:pt>
              </c:numCache>
            </c:numRef>
          </c:xVal>
          <c:yVal>
            <c:numRef>
              <c:f>thermaltime!$V$13:$V$17</c:f>
              <c:numCache>
                <c:formatCode>0.00</c:formatCode>
                <c:ptCount val="5"/>
                <c:pt idx="0">
                  <c:v>10</c:v>
                </c:pt>
                <c:pt idx="1">
                  <c:v>12.336000000000002</c:v>
                </c:pt>
                <c:pt idx="2">
                  <c:v>15.7425</c:v>
                </c:pt>
                <c:pt idx="3">
                  <c:v>22.7575</c:v>
                </c:pt>
                <c:pt idx="4">
                  <c:v>31.901999999999997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2A4-4157-8FE5-D280C862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93784"/>
        <c:axId val="675384928"/>
      </c:scatterChart>
      <c:valAx>
        <c:axId val="67539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thermal time after cut canopy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84928"/>
        <c:crosses val="autoZero"/>
        <c:crossBetween val="midCat"/>
      </c:valAx>
      <c:valAx>
        <c:axId val="67538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Spear lenght (cm)</a:t>
                </a:r>
              </a:p>
            </c:rich>
          </c:tx>
          <c:layout>
            <c:manualLayout>
              <c:xMode val="edge"/>
              <c:yMode val="edge"/>
              <c:x val="1.6797900262467191E-2"/>
              <c:y val="0.35843280519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937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8.3361777141787205E-2"/>
          <c:y val="0.12127344400408267"/>
          <c:w val="0.86575827509588532"/>
          <c:h val="5.4548758328285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17</xdr:row>
      <xdr:rowOff>0</xdr:rowOff>
    </xdr:from>
    <xdr:to>
      <xdr:col>35</xdr:col>
      <xdr:colOff>531812</xdr:colOff>
      <xdr:row>40</xdr:row>
      <xdr:rowOff>54241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B63CC-E7C5-42D5-B16A-690E01CD3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285751</xdr:colOff>
      <xdr:row>3</xdr:row>
      <xdr:rowOff>31750</xdr:rowOff>
    </xdr:from>
    <xdr:to>
      <xdr:col>32</xdr:col>
      <xdr:colOff>481543</xdr:colOff>
      <xdr:row>25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97E3F-C736-40D5-8668-C1390F84A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</xdr:colOff>
      <xdr:row>2</xdr:row>
      <xdr:rowOff>117475</xdr:rowOff>
    </xdr:from>
    <xdr:to>
      <xdr:col>34</xdr:col>
      <xdr:colOff>195793</xdr:colOff>
      <xdr:row>24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674B3-FD95-4856-BF4B-4BABCC6C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31</xdr:row>
      <xdr:rowOff>66675</xdr:rowOff>
    </xdr:from>
    <xdr:to>
      <xdr:col>14</xdr:col>
      <xdr:colOff>466726</xdr:colOff>
      <xdr:row>53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FA1EB-5360-449F-A54F-682294625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B7C2-C6C0-400F-A0AE-5BD4143142F5}">
  <sheetPr>
    <pageSetUpPr fitToPage="1"/>
  </sheetPr>
  <dimension ref="A1:U94"/>
  <sheetViews>
    <sheetView tabSelected="1" topLeftCell="O10" zoomScale="90" zoomScaleNormal="90" workbookViewId="0">
      <selection activeCell="AH15" sqref="AH15"/>
    </sheetView>
  </sheetViews>
  <sheetFormatPr defaultRowHeight="15.75" x14ac:dyDescent="0.25"/>
  <cols>
    <col min="1" max="1" width="6.85546875" style="4" customWidth="1"/>
    <col min="2" max="2" width="20.5703125" customWidth="1"/>
    <col min="5" max="14" width="5.42578125" customWidth="1"/>
    <col min="19" max="19" width="6" customWidth="1"/>
    <col min="20" max="20" width="13.5703125" customWidth="1"/>
  </cols>
  <sheetData>
    <row r="1" spans="1:21" x14ac:dyDescent="0.25">
      <c r="E1" s="47" t="s">
        <v>0</v>
      </c>
      <c r="F1" s="47"/>
      <c r="G1" s="47"/>
      <c r="H1" s="47"/>
      <c r="I1" s="47"/>
      <c r="J1" s="47"/>
      <c r="K1" s="47"/>
      <c r="L1" s="47"/>
      <c r="M1" s="47"/>
      <c r="N1" s="47"/>
      <c r="R1" t="s">
        <v>10</v>
      </c>
      <c r="T1" s="24" t="s">
        <v>9</v>
      </c>
      <c r="U1" s="24"/>
    </row>
    <row r="2" spans="1:21" x14ac:dyDescent="0.25">
      <c r="B2" s="1" t="s">
        <v>1</v>
      </c>
      <c r="C2" t="s">
        <v>38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9" t="s">
        <v>8</v>
      </c>
      <c r="P2" t="s">
        <v>7</v>
      </c>
      <c r="R2" t="s">
        <v>21</v>
      </c>
    </row>
    <row r="3" spans="1:21" x14ac:dyDescent="0.25">
      <c r="B3" s="14">
        <v>43953</v>
      </c>
      <c r="E3" s="2"/>
      <c r="F3" s="2"/>
      <c r="G3" s="2"/>
      <c r="H3" s="2"/>
      <c r="I3" s="2"/>
      <c r="J3" s="2"/>
      <c r="K3" s="2"/>
      <c r="L3" s="2"/>
      <c r="M3" s="2"/>
      <c r="N3" s="2"/>
      <c r="O3" s="9">
        <v>-8</v>
      </c>
      <c r="Q3">
        <f>O3+9</f>
        <v>1</v>
      </c>
      <c r="T3" s="25">
        <v>43953</v>
      </c>
      <c r="U3" s="24">
        <f t="shared" ref="U3:U11" si="0">U4-24</f>
        <v>-240</v>
      </c>
    </row>
    <row r="4" spans="1:21" x14ac:dyDescent="0.25">
      <c r="A4" s="4" t="s">
        <v>2</v>
      </c>
      <c r="B4" s="6">
        <v>43963.345694444448</v>
      </c>
      <c r="C4" s="26">
        <v>0</v>
      </c>
      <c r="D4" s="26">
        <v>240</v>
      </c>
      <c r="E4">
        <v>3</v>
      </c>
      <c r="F4">
        <v>2.8</v>
      </c>
      <c r="G4">
        <v>3.9</v>
      </c>
      <c r="H4">
        <v>3</v>
      </c>
      <c r="I4">
        <v>2.5</v>
      </c>
      <c r="J4">
        <v>1.9</v>
      </c>
      <c r="K4">
        <v>2</v>
      </c>
      <c r="L4">
        <v>3.5</v>
      </c>
      <c r="M4">
        <v>3</v>
      </c>
      <c r="N4">
        <v>2.1</v>
      </c>
      <c r="O4" s="9">
        <f>AVERAGE(E4:N4)</f>
        <v>2.77</v>
      </c>
      <c r="P4">
        <v>2.77</v>
      </c>
      <c r="Q4">
        <f t="shared" ref="Q4:Q67" si="1">O4+9</f>
        <v>11.77</v>
      </c>
      <c r="R4">
        <f>MAX(O4:O8)</f>
        <v>3.7999999999999994</v>
      </c>
      <c r="T4" s="14">
        <v>43954</v>
      </c>
      <c r="U4">
        <f t="shared" si="0"/>
        <v>-216</v>
      </c>
    </row>
    <row r="5" spans="1:21" x14ac:dyDescent="0.25">
      <c r="B5" s="6">
        <v>43963.429791666669</v>
      </c>
      <c r="C5" s="26">
        <v>2</v>
      </c>
      <c r="D5" s="26">
        <f>$D$4+C5</f>
        <v>242</v>
      </c>
      <c r="E5">
        <v>3.2</v>
      </c>
      <c r="F5">
        <v>3.1</v>
      </c>
      <c r="G5">
        <v>4</v>
      </c>
      <c r="H5">
        <v>3.4</v>
      </c>
      <c r="I5">
        <v>3</v>
      </c>
      <c r="J5">
        <v>2.1</v>
      </c>
      <c r="K5">
        <v>2.5</v>
      </c>
      <c r="L5">
        <v>3.7</v>
      </c>
      <c r="M5">
        <v>3.2</v>
      </c>
      <c r="N5">
        <v>2.2999999999999998</v>
      </c>
      <c r="O5" s="9">
        <f t="shared" ref="O5:O27" si="2">AVERAGE(E5:N5)</f>
        <v>3.0500000000000003</v>
      </c>
      <c r="P5">
        <v>3.0500000000000003</v>
      </c>
      <c r="Q5">
        <f t="shared" si="1"/>
        <v>12.05</v>
      </c>
      <c r="T5" s="14">
        <v>43955</v>
      </c>
      <c r="U5">
        <f t="shared" si="0"/>
        <v>-192</v>
      </c>
    </row>
    <row r="6" spans="1:21" x14ac:dyDescent="0.25">
      <c r="B6" s="6">
        <v>43963.512291666666</v>
      </c>
      <c r="C6" s="26">
        <v>4</v>
      </c>
      <c r="D6" s="26">
        <f t="shared" ref="D6:D26" si="3">$D$4+C6</f>
        <v>244</v>
      </c>
      <c r="E6">
        <v>3.5</v>
      </c>
      <c r="F6">
        <v>3.3</v>
      </c>
      <c r="G6">
        <v>4.2</v>
      </c>
      <c r="H6">
        <v>3.5</v>
      </c>
      <c r="I6">
        <v>3.2</v>
      </c>
      <c r="J6">
        <v>2.2999999999999998</v>
      </c>
      <c r="K6">
        <v>2.8</v>
      </c>
      <c r="L6">
        <v>4</v>
      </c>
      <c r="M6">
        <v>3.4</v>
      </c>
      <c r="N6">
        <v>2.5</v>
      </c>
      <c r="O6" s="9">
        <f t="shared" si="2"/>
        <v>3.2700000000000005</v>
      </c>
      <c r="P6">
        <v>3.2700000000000005</v>
      </c>
      <c r="Q6">
        <f t="shared" si="1"/>
        <v>12.27</v>
      </c>
      <c r="T6" s="14">
        <v>43956</v>
      </c>
      <c r="U6">
        <f t="shared" si="0"/>
        <v>-168</v>
      </c>
    </row>
    <row r="7" spans="1:21" x14ac:dyDescent="0.25">
      <c r="B7" s="6">
        <v>43963.595625000002</v>
      </c>
      <c r="C7" s="26">
        <v>6</v>
      </c>
      <c r="D7" s="26">
        <f t="shared" si="3"/>
        <v>246</v>
      </c>
      <c r="E7">
        <v>3.9</v>
      </c>
      <c r="F7">
        <v>3.6</v>
      </c>
      <c r="G7">
        <v>4.5</v>
      </c>
      <c r="H7">
        <v>3.7</v>
      </c>
      <c r="I7">
        <v>3.4</v>
      </c>
      <c r="J7">
        <v>2.5</v>
      </c>
      <c r="K7">
        <v>3</v>
      </c>
      <c r="L7">
        <v>4.3</v>
      </c>
      <c r="M7">
        <v>3.6</v>
      </c>
      <c r="N7">
        <v>2.7</v>
      </c>
      <c r="O7" s="9">
        <f t="shared" si="2"/>
        <v>3.5200000000000005</v>
      </c>
      <c r="P7">
        <v>3.5200000000000005</v>
      </c>
      <c r="Q7">
        <f t="shared" si="1"/>
        <v>12.52</v>
      </c>
      <c r="T7" s="14">
        <v>43957</v>
      </c>
      <c r="U7">
        <f t="shared" si="0"/>
        <v>-144</v>
      </c>
    </row>
    <row r="8" spans="1:21" x14ac:dyDescent="0.25">
      <c r="B8" s="7">
        <v>43963.680069444446</v>
      </c>
      <c r="C8" s="26">
        <v>8</v>
      </c>
      <c r="D8" s="26">
        <f t="shared" si="3"/>
        <v>248</v>
      </c>
      <c r="E8" s="3">
        <v>4.0999999999999996</v>
      </c>
      <c r="F8" s="3">
        <v>3.8</v>
      </c>
      <c r="G8" s="3">
        <v>4.7</v>
      </c>
      <c r="H8" s="3">
        <v>4</v>
      </c>
      <c r="I8" s="3">
        <v>3.9</v>
      </c>
      <c r="J8" s="3">
        <v>2.9</v>
      </c>
      <c r="K8" s="3">
        <v>3.3</v>
      </c>
      <c r="L8" s="3">
        <v>4.5999999999999996</v>
      </c>
      <c r="M8" s="3">
        <v>3.8</v>
      </c>
      <c r="N8" s="3">
        <v>2.9</v>
      </c>
      <c r="O8" s="11">
        <f t="shared" si="2"/>
        <v>3.7999999999999994</v>
      </c>
      <c r="P8" s="3">
        <v>3.7999999999999994</v>
      </c>
      <c r="Q8" s="3">
        <f t="shared" si="1"/>
        <v>12.799999999999999</v>
      </c>
      <c r="R8" s="3"/>
      <c r="T8" s="31">
        <v>43958</v>
      </c>
      <c r="U8" s="3">
        <f t="shared" si="0"/>
        <v>-120</v>
      </c>
    </row>
    <row r="9" spans="1:21" x14ac:dyDescent="0.25">
      <c r="B9" s="6">
        <v>43964.253611111111</v>
      </c>
      <c r="C9" s="26">
        <v>14</v>
      </c>
      <c r="D9" s="26">
        <f t="shared" si="3"/>
        <v>254</v>
      </c>
      <c r="E9">
        <v>4.8</v>
      </c>
      <c r="F9">
        <v>4.7</v>
      </c>
      <c r="G9">
        <v>6.1</v>
      </c>
      <c r="H9">
        <v>5.2</v>
      </c>
      <c r="I9">
        <v>5.2</v>
      </c>
      <c r="J9">
        <v>4.9000000000000004</v>
      </c>
      <c r="K9">
        <v>5.5</v>
      </c>
      <c r="L9">
        <v>7</v>
      </c>
      <c r="M9">
        <v>5.6</v>
      </c>
      <c r="N9">
        <v>3.8</v>
      </c>
      <c r="O9" s="9">
        <f t="shared" si="2"/>
        <v>5.2799999999999994</v>
      </c>
      <c r="P9">
        <v>5.2799999999999994</v>
      </c>
      <c r="Q9">
        <f t="shared" si="1"/>
        <v>14.28</v>
      </c>
      <c r="R9">
        <f>MAX(O9:O14)</f>
        <v>6.8600000000000012</v>
      </c>
      <c r="T9" s="14">
        <v>43959</v>
      </c>
      <c r="U9">
        <f t="shared" si="0"/>
        <v>-96</v>
      </c>
    </row>
    <row r="10" spans="1:21" x14ac:dyDescent="0.25">
      <c r="B10" s="6">
        <v>43964.336944444447</v>
      </c>
      <c r="C10" s="26">
        <f>C9+2</f>
        <v>16</v>
      </c>
      <c r="D10" s="26">
        <f t="shared" si="3"/>
        <v>256</v>
      </c>
      <c r="E10">
        <v>5</v>
      </c>
      <c r="F10">
        <v>5</v>
      </c>
      <c r="G10">
        <v>6.8</v>
      </c>
      <c r="H10">
        <v>5.4</v>
      </c>
      <c r="I10">
        <v>5.4</v>
      </c>
      <c r="J10">
        <v>5.0999999999999996</v>
      </c>
      <c r="K10">
        <v>5.7</v>
      </c>
      <c r="L10">
        <v>7.4</v>
      </c>
      <c r="M10">
        <v>5.9</v>
      </c>
      <c r="N10">
        <v>4.0999999999999996</v>
      </c>
      <c r="O10" s="9">
        <f t="shared" si="2"/>
        <v>5.58</v>
      </c>
      <c r="P10">
        <v>5.58</v>
      </c>
      <c r="Q10">
        <f t="shared" si="1"/>
        <v>14.58</v>
      </c>
      <c r="T10" s="14">
        <v>43960</v>
      </c>
      <c r="U10">
        <f t="shared" si="0"/>
        <v>-72</v>
      </c>
    </row>
    <row r="11" spans="1:21" x14ac:dyDescent="0.25">
      <c r="B11" s="6">
        <v>43964.420555555553</v>
      </c>
      <c r="C11" s="26">
        <f t="shared" ref="C11:C14" si="4">C10+2</f>
        <v>18</v>
      </c>
      <c r="D11" s="26">
        <f t="shared" si="3"/>
        <v>258</v>
      </c>
      <c r="E11">
        <v>5.3</v>
      </c>
      <c r="F11">
        <v>5.2</v>
      </c>
      <c r="G11">
        <v>7</v>
      </c>
      <c r="H11">
        <v>5.6</v>
      </c>
      <c r="I11">
        <v>5.7</v>
      </c>
      <c r="J11">
        <v>5.3</v>
      </c>
      <c r="K11">
        <v>6</v>
      </c>
      <c r="L11">
        <v>7.9</v>
      </c>
      <c r="M11">
        <v>6.2</v>
      </c>
      <c r="N11">
        <v>4.5</v>
      </c>
      <c r="O11" s="9">
        <f t="shared" si="2"/>
        <v>5.87</v>
      </c>
      <c r="P11">
        <v>5.87</v>
      </c>
      <c r="Q11">
        <f t="shared" si="1"/>
        <v>14.870000000000001</v>
      </c>
      <c r="T11" s="14">
        <v>43961</v>
      </c>
      <c r="U11">
        <f t="shared" si="0"/>
        <v>-48</v>
      </c>
    </row>
    <row r="12" spans="1:21" x14ac:dyDescent="0.25">
      <c r="B12" s="6">
        <v>43964.50277777778</v>
      </c>
      <c r="C12" s="26">
        <f t="shared" si="4"/>
        <v>20</v>
      </c>
      <c r="D12" s="26">
        <f t="shared" si="3"/>
        <v>260</v>
      </c>
      <c r="E12">
        <v>5.5</v>
      </c>
      <c r="F12">
        <v>5.5</v>
      </c>
      <c r="G12">
        <v>7.2</v>
      </c>
      <c r="H12">
        <v>5.8</v>
      </c>
      <c r="I12">
        <v>6</v>
      </c>
      <c r="J12">
        <v>5.6</v>
      </c>
      <c r="K12">
        <v>6.5</v>
      </c>
      <c r="L12">
        <v>8.1999999999999993</v>
      </c>
      <c r="M12">
        <v>6.5</v>
      </c>
      <c r="N12">
        <v>4.9000000000000004</v>
      </c>
      <c r="O12" s="9">
        <f t="shared" si="2"/>
        <v>6.17</v>
      </c>
      <c r="P12">
        <v>6.17</v>
      </c>
      <c r="Q12">
        <f t="shared" si="1"/>
        <v>15.17</v>
      </c>
      <c r="T12" s="14">
        <v>43962</v>
      </c>
      <c r="U12">
        <f>U13-24</f>
        <v>-24</v>
      </c>
    </row>
    <row r="13" spans="1:21" x14ac:dyDescent="0.25">
      <c r="B13" s="6">
        <v>43964.58625</v>
      </c>
      <c r="C13" s="26">
        <f t="shared" si="4"/>
        <v>22</v>
      </c>
      <c r="D13" s="26">
        <f t="shared" si="3"/>
        <v>262</v>
      </c>
      <c r="E13">
        <v>5.9</v>
      </c>
      <c r="F13">
        <v>6</v>
      </c>
      <c r="G13">
        <v>7.5</v>
      </c>
      <c r="H13">
        <v>6</v>
      </c>
      <c r="I13">
        <v>6.3</v>
      </c>
      <c r="J13">
        <v>5.9</v>
      </c>
      <c r="K13">
        <v>6.9</v>
      </c>
      <c r="L13">
        <v>8.5</v>
      </c>
      <c r="M13">
        <v>6.8</v>
      </c>
      <c r="N13">
        <v>5.2</v>
      </c>
      <c r="O13" s="9">
        <f t="shared" si="2"/>
        <v>6.5</v>
      </c>
      <c r="P13">
        <v>6.5</v>
      </c>
      <c r="Q13">
        <f t="shared" si="1"/>
        <v>15.5</v>
      </c>
      <c r="T13" s="14">
        <v>43963</v>
      </c>
      <c r="U13">
        <v>0</v>
      </c>
    </row>
    <row r="14" spans="1:21" x14ac:dyDescent="0.25">
      <c r="B14" s="7">
        <v>43964.67083333333</v>
      </c>
      <c r="C14" s="26">
        <f t="shared" si="4"/>
        <v>24</v>
      </c>
      <c r="D14" s="26">
        <f t="shared" si="3"/>
        <v>264</v>
      </c>
      <c r="E14" s="3">
        <v>6.3</v>
      </c>
      <c r="F14" s="3">
        <v>6.4</v>
      </c>
      <c r="G14" s="3">
        <v>7.8</v>
      </c>
      <c r="H14" s="3">
        <v>6.5</v>
      </c>
      <c r="I14" s="3">
        <v>6.6</v>
      </c>
      <c r="J14" s="3">
        <v>6.2</v>
      </c>
      <c r="K14" s="3">
        <v>7.2</v>
      </c>
      <c r="L14" s="3">
        <v>8.9</v>
      </c>
      <c r="M14" s="3">
        <v>7.2</v>
      </c>
      <c r="N14" s="3">
        <v>5.5</v>
      </c>
      <c r="O14" s="11">
        <f t="shared" si="2"/>
        <v>6.8600000000000012</v>
      </c>
      <c r="P14" s="3">
        <v>6.8600000000000012</v>
      </c>
      <c r="Q14" s="3">
        <f t="shared" si="1"/>
        <v>15.860000000000001</v>
      </c>
      <c r="R14" s="3"/>
    </row>
    <row r="15" spans="1:21" x14ac:dyDescent="0.25">
      <c r="B15" s="6">
        <v>43965.253680555557</v>
      </c>
      <c r="C15" s="26">
        <f>C14+14</f>
        <v>38</v>
      </c>
      <c r="D15" s="26">
        <f t="shared" si="3"/>
        <v>278</v>
      </c>
      <c r="E15">
        <v>8.1</v>
      </c>
      <c r="F15">
        <v>9</v>
      </c>
      <c r="G15">
        <v>10.1</v>
      </c>
      <c r="H15">
        <v>10</v>
      </c>
      <c r="I15">
        <v>9.8000000000000007</v>
      </c>
      <c r="J15">
        <v>8.4</v>
      </c>
      <c r="K15">
        <v>10.9</v>
      </c>
      <c r="L15">
        <v>13.8</v>
      </c>
      <c r="M15">
        <v>10.9</v>
      </c>
      <c r="N15">
        <v>8.1</v>
      </c>
      <c r="O15" s="9">
        <f t="shared" si="2"/>
        <v>9.91</v>
      </c>
      <c r="P15">
        <v>9.91</v>
      </c>
      <c r="Q15">
        <f t="shared" si="1"/>
        <v>18.91</v>
      </c>
      <c r="R15">
        <f>MAX(O15:O20)</f>
        <v>12.05</v>
      </c>
    </row>
    <row r="16" spans="1:21" x14ac:dyDescent="0.25">
      <c r="B16" s="6">
        <v>43965.337083333332</v>
      </c>
      <c r="C16" s="26">
        <f>C15+2</f>
        <v>40</v>
      </c>
      <c r="D16" s="26">
        <f t="shared" si="3"/>
        <v>280</v>
      </c>
      <c r="E16">
        <v>8.4</v>
      </c>
      <c r="F16">
        <v>9.3000000000000007</v>
      </c>
      <c r="G16">
        <v>10.5</v>
      </c>
      <c r="H16">
        <v>10.4</v>
      </c>
      <c r="I16">
        <v>10.1</v>
      </c>
      <c r="J16">
        <v>8.6999999999999993</v>
      </c>
      <c r="K16">
        <v>11.4</v>
      </c>
      <c r="L16">
        <v>14.1</v>
      </c>
      <c r="M16">
        <v>11.2</v>
      </c>
      <c r="N16">
        <v>8.5</v>
      </c>
      <c r="O16" s="9">
        <f t="shared" si="2"/>
        <v>10.260000000000002</v>
      </c>
      <c r="P16">
        <v>10.260000000000002</v>
      </c>
      <c r="Q16">
        <f t="shared" si="1"/>
        <v>19.260000000000002</v>
      </c>
      <c r="T16" t="s">
        <v>39</v>
      </c>
    </row>
    <row r="17" spans="1:18" x14ac:dyDescent="0.25">
      <c r="B17" s="6">
        <v>43965.420694444445</v>
      </c>
      <c r="C17" s="26">
        <f t="shared" ref="C17:C20" si="5">C16+2</f>
        <v>42</v>
      </c>
      <c r="D17" s="26">
        <f t="shared" si="3"/>
        <v>282</v>
      </c>
      <c r="E17">
        <v>9.6</v>
      </c>
      <c r="F17">
        <v>10.4</v>
      </c>
      <c r="G17">
        <v>10.8</v>
      </c>
      <c r="H17">
        <v>10.8</v>
      </c>
      <c r="I17">
        <v>10.6</v>
      </c>
      <c r="J17">
        <v>9.1</v>
      </c>
      <c r="K17">
        <v>11.8</v>
      </c>
      <c r="L17">
        <v>14.4</v>
      </c>
      <c r="M17">
        <v>11.8</v>
      </c>
      <c r="N17">
        <v>8.6</v>
      </c>
      <c r="O17" s="9">
        <f t="shared" si="2"/>
        <v>10.790000000000001</v>
      </c>
      <c r="P17">
        <v>10.790000000000001</v>
      </c>
      <c r="Q17">
        <f t="shared" si="1"/>
        <v>19.79</v>
      </c>
    </row>
    <row r="18" spans="1:18" x14ac:dyDescent="0.25">
      <c r="B18" s="6">
        <v>43965.504236111112</v>
      </c>
      <c r="C18" s="26">
        <f t="shared" si="5"/>
        <v>44</v>
      </c>
      <c r="D18" s="26">
        <f t="shared" si="3"/>
        <v>284</v>
      </c>
      <c r="E18">
        <v>10.1</v>
      </c>
      <c r="F18">
        <v>10.6</v>
      </c>
      <c r="G18">
        <v>11.2</v>
      </c>
      <c r="I18">
        <v>10.9</v>
      </c>
      <c r="J18">
        <v>9.4</v>
      </c>
      <c r="K18">
        <v>12</v>
      </c>
      <c r="L18">
        <v>14.8</v>
      </c>
      <c r="M18">
        <v>12.1</v>
      </c>
      <c r="N18">
        <v>9</v>
      </c>
      <c r="O18" s="10">
        <f t="shared" si="2"/>
        <v>11.12222222222222</v>
      </c>
      <c r="P18">
        <v>11.229999999999999</v>
      </c>
      <c r="Q18">
        <f t="shared" si="1"/>
        <v>20.12222222222222</v>
      </c>
    </row>
    <row r="19" spans="1:18" x14ac:dyDescent="0.25">
      <c r="B19" s="6">
        <v>43965.587430555555</v>
      </c>
      <c r="C19" s="26">
        <f t="shared" si="5"/>
        <v>46</v>
      </c>
      <c r="D19" s="26">
        <f t="shared" si="3"/>
        <v>286</v>
      </c>
      <c r="E19">
        <v>10.5</v>
      </c>
      <c r="F19">
        <v>10.8</v>
      </c>
      <c r="G19">
        <v>11.5</v>
      </c>
      <c r="I19">
        <v>11.2</v>
      </c>
      <c r="J19">
        <v>10.1</v>
      </c>
      <c r="K19">
        <v>13</v>
      </c>
      <c r="L19">
        <v>15.1</v>
      </c>
      <c r="M19">
        <v>13</v>
      </c>
      <c r="N19">
        <v>9.5</v>
      </c>
      <c r="O19" s="10">
        <f t="shared" si="2"/>
        <v>11.633333333333333</v>
      </c>
      <c r="P19">
        <v>11.77</v>
      </c>
      <c r="Q19">
        <f t="shared" si="1"/>
        <v>20.633333333333333</v>
      </c>
    </row>
    <row r="20" spans="1:18" x14ac:dyDescent="0.25">
      <c r="B20" s="7">
        <v>43965.670486111114</v>
      </c>
      <c r="C20" s="26">
        <f t="shared" si="5"/>
        <v>48</v>
      </c>
      <c r="D20" s="26">
        <f t="shared" si="3"/>
        <v>288</v>
      </c>
      <c r="E20" s="3">
        <v>10.8</v>
      </c>
      <c r="F20" s="3">
        <v>11.1</v>
      </c>
      <c r="G20" s="3">
        <v>11.8</v>
      </c>
      <c r="H20" s="3">
        <v>12.4</v>
      </c>
      <c r="I20" s="3">
        <v>11.8</v>
      </c>
      <c r="J20" s="3">
        <v>10.3</v>
      </c>
      <c r="K20" s="3">
        <v>13.4</v>
      </c>
      <c r="L20" s="3">
        <v>15.5</v>
      </c>
      <c r="M20" s="3">
        <v>13.4</v>
      </c>
      <c r="N20" s="3">
        <v>10</v>
      </c>
      <c r="O20" s="11">
        <f t="shared" si="2"/>
        <v>12.05</v>
      </c>
      <c r="P20" s="3">
        <v>12.05</v>
      </c>
      <c r="Q20" s="3">
        <f t="shared" si="1"/>
        <v>21.05</v>
      </c>
      <c r="R20" s="3"/>
    </row>
    <row r="21" spans="1:18" x14ac:dyDescent="0.25">
      <c r="B21" s="6">
        <v>43966.253263888888</v>
      </c>
      <c r="C21" s="26">
        <f>C20+14</f>
        <v>62</v>
      </c>
      <c r="D21" s="26">
        <f t="shared" si="3"/>
        <v>302</v>
      </c>
      <c r="E21">
        <v>17</v>
      </c>
      <c r="F21">
        <v>19.100000000000001</v>
      </c>
      <c r="G21">
        <v>18</v>
      </c>
      <c r="H21">
        <v>17.2</v>
      </c>
      <c r="I21">
        <v>18.8</v>
      </c>
      <c r="J21">
        <v>16.2</v>
      </c>
      <c r="K21">
        <v>19</v>
      </c>
      <c r="L21">
        <v>21.1</v>
      </c>
      <c r="M21">
        <v>18</v>
      </c>
      <c r="N21">
        <v>15</v>
      </c>
      <c r="O21" s="9">
        <f t="shared" si="2"/>
        <v>17.940000000000001</v>
      </c>
      <c r="P21">
        <v>17.940000000000001</v>
      </c>
      <c r="Q21">
        <f t="shared" si="1"/>
        <v>26.94</v>
      </c>
      <c r="R21">
        <f>MAX(O21:O26)</f>
        <v>23.81</v>
      </c>
    </row>
    <row r="22" spans="1:18" x14ac:dyDescent="0.25">
      <c r="B22" s="6">
        <v>43966.337291666663</v>
      </c>
      <c r="C22" s="26">
        <f>C21+2</f>
        <v>64</v>
      </c>
      <c r="D22" s="26">
        <f t="shared" si="3"/>
        <v>304</v>
      </c>
      <c r="E22">
        <v>17.2</v>
      </c>
      <c r="F22">
        <v>19.399999999999999</v>
      </c>
      <c r="G22">
        <v>20.2</v>
      </c>
      <c r="H22">
        <v>19.5</v>
      </c>
      <c r="I22">
        <v>19</v>
      </c>
      <c r="J22">
        <v>16.399999999999999</v>
      </c>
      <c r="K22">
        <v>19.3</v>
      </c>
      <c r="L22">
        <v>21.4</v>
      </c>
      <c r="M22">
        <v>19.3</v>
      </c>
      <c r="O22" s="10">
        <f t="shared" si="2"/>
        <v>19.077777777777779</v>
      </c>
      <c r="P22">
        <v>18.700000000000003</v>
      </c>
      <c r="Q22">
        <f t="shared" si="1"/>
        <v>28.077777777777779</v>
      </c>
    </row>
    <row r="23" spans="1:18" x14ac:dyDescent="0.25">
      <c r="B23" s="6">
        <v>43966.420277777775</v>
      </c>
      <c r="C23" s="26">
        <f t="shared" ref="C23:C26" si="6">C22+2</f>
        <v>66</v>
      </c>
      <c r="D23" s="26">
        <f t="shared" si="3"/>
        <v>306</v>
      </c>
      <c r="E23">
        <v>18.100000000000001</v>
      </c>
      <c r="F23">
        <v>21.1</v>
      </c>
      <c r="G23">
        <v>21.6</v>
      </c>
      <c r="H23">
        <v>20.7</v>
      </c>
      <c r="I23">
        <v>20.399999999999999</v>
      </c>
      <c r="J23">
        <v>17.2</v>
      </c>
      <c r="K23">
        <v>21.3</v>
      </c>
      <c r="L23">
        <v>22.2</v>
      </c>
      <c r="M23">
        <v>20.3</v>
      </c>
      <c r="N23">
        <v>16.899999999999999</v>
      </c>
      <c r="O23" s="9">
        <f t="shared" si="2"/>
        <v>19.98</v>
      </c>
      <c r="P23">
        <v>19.98</v>
      </c>
      <c r="Q23">
        <f t="shared" si="1"/>
        <v>28.98</v>
      </c>
    </row>
    <row r="24" spans="1:18" x14ac:dyDescent="0.25">
      <c r="B24" s="6">
        <v>43966.503819444442</v>
      </c>
      <c r="C24" s="26">
        <f t="shared" si="6"/>
        <v>68</v>
      </c>
      <c r="D24" s="26">
        <f t="shared" si="3"/>
        <v>308</v>
      </c>
      <c r="E24">
        <v>19.100000000000001</v>
      </c>
      <c r="F24">
        <v>22</v>
      </c>
      <c r="G24">
        <v>23.1</v>
      </c>
      <c r="H24">
        <v>22.4</v>
      </c>
      <c r="I24">
        <v>21.8</v>
      </c>
      <c r="J24">
        <v>18.100000000000001</v>
      </c>
      <c r="L24">
        <v>23.1</v>
      </c>
      <c r="M24">
        <v>22.3</v>
      </c>
      <c r="N24">
        <v>18.100000000000001</v>
      </c>
      <c r="O24" s="10">
        <f t="shared" si="2"/>
        <v>21.111111111111111</v>
      </c>
      <c r="P24">
        <v>21.02</v>
      </c>
      <c r="Q24">
        <f t="shared" si="1"/>
        <v>30.111111111111111</v>
      </c>
    </row>
    <row r="25" spans="1:18" x14ac:dyDescent="0.25">
      <c r="B25" s="6">
        <v>43966.587291666663</v>
      </c>
      <c r="C25" s="26">
        <f t="shared" si="6"/>
        <v>70</v>
      </c>
      <c r="D25" s="26">
        <f t="shared" si="3"/>
        <v>310</v>
      </c>
      <c r="E25">
        <v>20.5</v>
      </c>
      <c r="F25">
        <v>23.9</v>
      </c>
      <c r="G25">
        <v>24.6</v>
      </c>
      <c r="H25">
        <v>24.2</v>
      </c>
      <c r="I25">
        <v>23.1</v>
      </c>
      <c r="J25">
        <v>20.2</v>
      </c>
      <c r="K25">
        <v>23.4</v>
      </c>
      <c r="L25">
        <v>25.7</v>
      </c>
      <c r="M25">
        <v>24.1</v>
      </c>
      <c r="N25">
        <v>19.100000000000001</v>
      </c>
      <c r="O25" s="9">
        <f t="shared" si="2"/>
        <v>22.88</v>
      </c>
      <c r="P25">
        <v>22.88</v>
      </c>
      <c r="Q25">
        <f t="shared" si="1"/>
        <v>31.88</v>
      </c>
    </row>
    <row r="26" spans="1:18" x14ac:dyDescent="0.25">
      <c r="A26" s="5"/>
      <c r="B26" s="7">
        <v>43966.670277777775</v>
      </c>
      <c r="C26" s="30">
        <f t="shared" si="6"/>
        <v>72</v>
      </c>
      <c r="D26" s="26">
        <f t="shared" si="3"/>
        <v>312</v>
      </c>
      <c r="E26" s="3">
        <v>21.4</v>
      </c>
      <c r="F26" s="3">
        <v>24.3</v>
      </c>
      <c r="G26" s="3">
        <v>27</v>
      </c>
      <c r="H26" s="3">
        <v>25.1</v>
      </c>
      <c r="I26" s="3">
        <v>24</v>
      </c>
      <c r="J26" s="3">
        <v>21.2</v>
      </c>
      <c r="K26" s="3">
        <v>24</v>
      </c>
      <c r="L26" s="3">
        <v>26.1</v>
      </c>
      <c r="M26" s="3">
        <v>25</v>
      </c>
      <c r="N26" s="3">
        <v>20</v>
      </c>
      <c r="O26" s="11">
        <f t="shared" si="2"/>
        <v>23.81</v>
      </c>
      <c r="P26" s="3">
        <v>23.81</v>
      </c>
      <c r="Q26" s="3">
        <f t="shared" si="1"/>
        <v>32.81</v>
      </c>
      <c r="R26" s="3"/>
    </row>
    <row r="27" spans="1:18" x14ac:dyDescent="0.25">
      <c r="A27" s="4" t="s">
        <v>3</v>
      </c>
      <c r="B27" s="6">
        <v>43967.256458333337</v>
      </c>
      <c r="C27">
        <v>14</v>
      </c>
      <c r="D27" s="22">
        <f>$D$26+C27</f>
        <v>326</v>
      </c>
      <c r="E27">
        <v>2</v>
      </c>
      <c r="F27">
        <v>2.1</v>
      </c>
      <c r="G27">
        <v>2.9</v>
      </c>
      <c r="H27">
        <v>2.2000000000000002</v>
      </c>
      <c r="I27">
        <v>2.4</v>
      </c>
      <c r="J27">
        <v>2.1</v>
      </c>
      <c r="K27">
        <v>2.8</v>
      </c>
      <c r="L27">
        <v>3</v>
      </c>
      <c r="M27">
        <v>2.7</v>
      </c>
      <c r="N27">
        <v>3</v>
      </c>
      <c r="O27" s="9">
        <f t="shared" si="2"/>
        <v>2.52</v>
      </c>
      <c r="P27">
        <v>2.52</v>
      </c>
      <c r="Q27">
        <f t="shared" si="1"/>
        <v>11.52</v>
      </c>
      <c r="R27">
        <f>MAX(O27:O32)</f>
        <v>4.41</v>
      </c>
    </row>
    <row r="28" spans="1:18" x14ac:dyDescent="0.25">
      <c r="B28" s="6">
        <v>43967.337291666663</v>
      </c>
      <c r="C28">
        <v>2</v>
      </c>
      <c r="D28" s="22">
        <f>$D$27+C28</f>
        <v>328</v>
      </c>
      <c r="E28">
        <v>2.5</v>
      </c>
      <c r="F28">
        <v>2.5</v>
      </c>
      <c r="G28">
        <v>3.5</v>
      </c>
      <c r="H28">
        <v>2.6</v>
      </c>
      <c r="I28">
        <v>3</v>
      </c>
      <c r="J28">
        <v>2.5</v>
      </c>
      <c r="K28">
        <v>3.2</v>
      </c>
      <c r="L28">
        <v>3.3</v>
      </c>
      <c r="M28">
        <v>3</v>
      </c>
      <c r="N28">
        <v>3.3</v>
      </c>
      <c r="O28" s="9">
        <f t="shared" ref="O28:O91" si="7">AVERAGE(E28:N28)</f>
        <v>2.9400000000000004</v>
      </c>
      <c r="P28">
        <v>2.9400000000000004</v>
      </c>
      <c r="Q28">
        <f t="shared" si="1"/>
        <v>11.940000000000001</v>
      </c>
    </row>
    <row r="29" spans="1:18" x14ac:dyDescent="0.25">
      <c r="B29" s="6">
        <v>43967.420972222222</v>
      </c>
      <c r="C29">
        <v>4</v>
      </c>
      <c r="D29" s="22">
        <f t="shared" ref="D29:D43" si="8">$D$27+C29</f>
        <v>330</v>
      </c>
      <c r="E29">
        <v>3</v>
      </c>
      <c r="F29">
        <v>2.9</v>
      </c>
      <c r="G29">
        <v>3.8</v>
      </c>
      <c r="H29">
        <v>2.9</v>
      </c>
      <c r="I29">
        <v>3.3</v>
      </c>
      <c r="J29">
        <v>2.9</v>
      </c>
      <c r="K29">
        <v>3.6</v>
      </c>
      <c r="L29">
        <v>3.9</v>
      </c>
      <c r="M29">
        <v>3.3</v>
      </c>
      <c r="N29">
        <v>3.6</v>
      </c>
      <c r="O29" s="9">
        <f t="shared" si="7"/>
        <v>3.3199999999999994</v>
      </c>
      <c r="P29">
        <v>3.3199999999999994</v>
      </c>
      <c r="Q29">
        <f t="shared" si="1"/>
        <v>12.32</v>
      </c>
    </row>
    <row r="30" spans="1:18" x14ac:dyDescent="0.25">
      <c r="B30" s="6">
        <v>43967.504305555558</v>
      </c>
      <c r="C30">
        <v>6</v>
      </c>
      <c r="D30" s="22">
        <f t="shared" si="8"/>
        <v>332</v>
      </c>
      <c r="E30">
        <v>3.2</v>
      </c>
      <c r="F30">
        <v>3.1</v>
      </c>
      <c r="G30">
        <v>4</v>
      </c>
      <c r="H30">
        <v>3.1</v>
      </c>
      <c r="I30">
        <v>3.5</v>
      </c>
      <c r="J30">
        <v>3.2</v>
      </c>
      <c r="K30">
        <v>3.9</v>
      </c>
      <c r="L30">
        <v>4.0999999999999996</v>
      </c>
      <c r="M30">
        <v>3.5</v>
      </c>
      <c r="N30">
        <v>3.9</v>
      </c>
      <c r="O30" s="9">
        <f t="shared" si="7"/>
        <v>3.5499999999999994</v>
      </c>
      <c r="P30">
        <v>3.5499999999999994</v>
      </c>
      <c r="Q30">
        <f t="shared" si="1"/>
        <v>12.549999999999999</v>
      </c>
    </row>
    <row r="31" spans="1:18" x14ac:dyDescent="0.25">
      <c r="B31" s="6">
        <v>43967.587083333332</v>
      </c>
      <c r="C31">
        <v>8</v>
      </c>
      <c r="D31" s="22">
        <f t="shared" si="8"/>
        <v>334</v>
      </c>
      <c r="E31">
        <v>3.5</v>
      </c>
      <c r="F31">
        <v>3.9</v>
      </c>
      <c r="G31">
        <v>4.5</v>
      </c>
      <c r="H31">
        <v>3.5</v>
      </c>
      <c r="I31">
        <v>3.9</v>
      </c>
      <c r="J31">
        <v>3.6</v>
      </c>
      <c r="K31">
        <v>4.2</v>
      </c>
      <c r="L31">
        <v>4.3</v>
      </c>
      <c r="M31">
        <v>3.8</v>
      </c>
      <c r="N31">
        <v>4.2</v>
      </c>
      <c r="O31" s="9">
        <f t="shared" si="7"/>
        <v>3.9400000000000004</v>
      </c>
      <c r="P31">
        <v>3.9400000000000004</v>
      </c>
      <c r="Q31">
        <f t="shared" si="1"/>
        <v>12.940000000000001</v>
      </c>
    </row>
    <row r="32" spans="1:18" x14ac:dyDescent="0.25">
      <c r="B32" s="7">
        <v>43967.670416666668</v>
      </c>
      <c r="C32">
        <v>10</v>
      </c>
      <c r="D32" s="22">
        <f t="shared" si="8"/>
        <v>336</v>
      </c>
      <c r="E32" s="3">
        <v>3.9</v>
      </c>
      <c r="F32" s="3">
        <v>4.2</v>
      </c>
      <c r="G32" s="3">
        <v>5</v>
      </c>
      <c r="H32" s="3">
        <v>4.3</v>
      </c>
      <c r="I32" s="3">
        <v>4.0999999999999996</v>
      </c>
      <c r="J32" s="3">
        <v>4</v>
      </c>
      <c r="K32" s="3">
        <v>4.8</v>
      </c>
      <c r="L32" s="3">
        <v>4.7</v>
      </c>
      <c r="M32" s="3">
        <v>4.0999999999999996</v>
      </c>
      <c r="N32" s="3">
        <v>5</v>
      </c>
      <c r="O32" s="11">
        <f t="shared" si="7"/>
        <v>4.41</v>
      </c>
      <c r="P32" s="3">
        <v>4.41</v>
      </c>
      <c r="Q32" s="3">
        <f t="shared" si="1"/>
        <v>13.41</v>
      </c>
      <c r="R32" s="3"/>
    </row>
    <row r="33" spans="1:18" x14ac:dyDescent="0.25">
      <c r="B33" s="6">
        <v>43969.253888888888</v>
      </c>
      <c r="C33">
        <v>48</v>
      </c>
      <c r="D33" s="22">
        <f t="shared" si="8"/>
        <v>374</v>
      </c>
      <c r="E33">
        <v>10.6</v>
      </c>
      <c r="F33">
        <v>12.7</v>
      </c>
      <c r="G33">
        <v>13.6</v>
      </c>
      <c r="H33">
        <v>11.2</v>
      </c>
      <c r="I33">
        <v>10.5</v>
      </c>
      <c r="J33">
        <v>12.6</v>
      </c>
      <c r="K33">
        <v>15.7</v>
      </c>
      <c r="L33">
        <v>12.4</v>
      </c>
      <c r="M33">
        <v>9.4</v>
      </c>
      <c r="N33">
        <v>12.4</v>
      </c>
      <c r="O33" s="9">
        <f t="shared" si="7"/>
        <v>12.110000000000001</v>
      </c>
      <c r="P33">
        <v>12.110000000000001</v>
      </c>
      <c r="Q33">
        <f t="shared" si="1"/>
        <v>21.11</v>
      </c>
      <c r="R33">
        <f>MAX(O33:O38)</f>
        <v>15.59</v>
      </c>
    </row>
    <row r="34" spans="1:18" x14ac:dyDescent="0.25">
      <c r="B34" s="6">
        <v>43969.336736111109</v>
      </c>
      <c r="C34">
        <v>50</v>
      </c>
      <c r="D34" s="22">
        <f t="shared" si="8"/>
        <v>376</v>
      </c>
      <c r="E34">
        <v>11.1</v>
      </c>
      <c r="F34">
        <v>13.2</v>
      </c>
      <c r="G34">
        <v>14</v>
      </c>
      <c r="H34">
        <v>11.8</v>
      </c>
      <c r="I34">
        <v>10.9</v>
      </c>
      <c r="J34">
        <v>13</v>
      </c>
      <c r="K34">
        <v>16.100000000000001</v>
      </c>
      <c r="L34">
        <v>12.8</v>
      </c>
      <c r="M34">
        <v>9.8000000000000007</v>
      </c>
      <c r="N34">
        <v>12.8</v>
      </c>
      <c r="O34" s="9">
        <f t="shared" si="7"/>
        <v>12.549999999999999</v>
      </c>
      <c r="P34">
        <v>12.549999999999999</v>
      </c>
      <c r="Q34">
        <f t="shared" si="1"/>
        <v>21.549999999999997</v>
      </c>
    </row>
    <row r="35" spans="1:18" x14ac:dyDescent="0.25">
      <c r="B35" s="6">
        <v>43969.420694444445</v>
      </c>
      <c r="C35">
        <v>52</v>
      </c>
      <c r="D35" s="22">
        <f t="shared" si="8"/>
        <v>378</v>
      </c>
      <c r="E35">
        <v>11.8</v>
      </c>
      <c r="F35">
        <v>14</v>
      </c>
      <c r="G35">
        <v>14.8</v>
      </c>
      <c r="H35">
        <v>12.2</v>
      </c>
      <c r="I35">
        <v>11.3</v>
      </c>
      <c r="J35">
        <v>13.7</v>
      </c>
      <c r="K35">
        <v>16.899999999999999</v>
      </c>
      <c r="L35">
        <v>13.3</v>
      </c>
      <c r="M35">
        <v>10.3</v>
      </c>
      <c r="N35">
        <v>13.3</v>
      </c>
      <c r="O35" s="9">
        <f t="shared" si="7"/>
        <v>13.16</v>
      </c>
      <c r="P35">
        <v>13.16</v>
      </c>
      <c r="Q35">
        <f t="shared" si="1"/>
        <v>22.16</v>
      </c>
    </row>
    <row r="36" spans="1:18" x14ac:dyDescent="0.25">
      <c r="B36" s="6">
        <v>43969.503541666665</v>
      </c>
      <c r="C36">
        <v>54</v>
      </c>
      <c r="D36" s="22">
        <f t="shared" si="8"/>
        <v>380</v>
      </c>
      <c r="E36">
        <v>12.6</v>
      </c>
      <c r="F36">
        <v>14.7</v>
      </c>
      <c r="G36">
        <v>15.6</v>
      </c>
      <c r="H36">
        <v>13</v>
      </c>
      <c r="I36">
        <v>12.1</v>
      </c>
      <c r="J36">
        <v>14.3</v>
      </c>
      <c r="K36">
        <v>17.600000000000001</v>
      </c>
      <c r="L36">
        <v>14</v>
      </c>
      <c r="M36">
        <v>11</v>
      </c>
      <c r="N36">
        <v>14</v>
      </c>
      <c r="O36" s="9">
        <f t="shared" si="7"/>
        <v>13.89</v>
      </c>
      <c r="P36">
        <v>13.89</v>
      </c>
      <c r="Q36">
        <f t="shared" si="1"/>
        <v>22.89</v>
      </c>
    </row>
    <row r="37" spans="1:18" x14ac:dyDescent="0.25">
      <c r="B37" s="6">
        <v>43969.587430555555</v>
      </c>
      <c r="C37">
        <v>56</v>
      </c>
      <c r="D37" s="22">
        <f t="shared" si="8"/>
        <v>382</v>
      </c>
      <c r="E37">
        <v>13.1</v>
      </c>
      <c r="F37">
        <v>15.2</v>
      </c>
      <c r="G37">
        <v>16.100000000000001</v>
      </c>
      <c r="H37">
        <v>13.9</v>
      </c>
      <c r="I37">
        <v>13</v>
      </c>
      <c r="J37">
        <v>15.1</v>
      </c>
      <c r="K37">
        <v>18.7</v>
      </c>
      <c r="L37">
        <v>15</v>
      </c>
      <c r="M37">
        <v>12.1</v>
      </c>
      <c r="N37">
        <v>15.2</v>
      </c>
      <c r="O37" s="9">
        <f t="shared" si="7"/>
        <v>14.739999999999998</v>
      </c>
      <c r="P37">
        <v>14.739999999999998</v>
      </c>
      <c r="Q37">
        <f t="shared" si="1"/>
        <v>23.74</v>
      </c>
    </row>
    <row r="38" spans="1:18" x14ac:dyDescent="0.25">
      <c r="B38" s="7">
        <v>43969.670694444445</v>
      </c>
      <c r="C38" s="3">
        <v>58</v>
      </c>
      <c r="D38" s="22">
        <f t="shared" si="8"/>
        <v>384</v>
      </c>
      <c r="E38" s="3">
        <v>14</v>
      </c>
      <c r="F38" s="3">
        <v>16.100000000000001</v>
      </c>
      <c r="G38" s="3">
        <v>17</v>
      </c>
      <c r="H38" s="3">
        <v>14.4</v>
      </c>
      <c r="I38" s="3">
        <v>13.8</v>
      </c>
      <c r="J38" s="3">
        <v>16</v>
      </c>
      <c r="K38" s="3">
        <v>19.600000000000001</v>
      </c>
      <c r="L38" s="3">
        <v>15.8</v>
      </c>
      <c r="M38" s="3">
        <v>12.8</v>
      </c>
      <c r="N38" s="3">
        <v>16.399999999999999</v>
      </c>
      <c r="O38" s="11">
        <f t="shared" si="7"/>
        <v>15.59</v>
      </c>
      <c r="P38" s="3">
        <v>15.59</v>
      </c>
      <c r="Q38" s="3">
        <f t="shared" si="1"/>
        <v>24.59</v>
      </c>
      <c r="R38" s="3"/>
    </row>
    <row r="39" spans="1:18" x14ac:dyDescent="0.25">
      <c r="B39" s="6">
        <v>43970.253819444442</v>
      </c>
      <c r="C39">
        <v>72</v>
      </c>
      <c r="D39" s="22">
        <f t="shared" si="8"/>
        <v>398</v>
      </c>
      <c r="E39">
        <v>19.399999999999999</v>
      </c>
      <c r="F39">
        <v>19</v>
      </c>
      <c r="G39">
        <v>21.5</v>
      </c>
      <c r="H39">
        <v>18.899999999999999</v>
      </c>
      <c r="I39">
        <v>18.7</v>
      </c>
      <c r="J39">
        <v>19.8</v>
      </c>
      <c r="K39">
        <v>23</v>
      </c>
      <c r="L39">
        <v>19.899999999999999</v>
      </c>
      <c r="M39">
        <v>16.7</v>
      </c>
      <c r="N39">
        <v>21.7</v>
      </c>
      <c r="O39" s="9">
        <f t="shared" si="7"/>
        <v>19.86</v>
      </c>
      <c r="P39">
        <v>19.86</v>
      </c>
      <c r="Q39">
        <f t="shared" si="1"/>
        <v>28.86</v>
      </c>
      <c r="R39">
        <f>MAX(O39:O43)</f>
        <v>25.190000000000005</v>
      </c>
    </row>
    <row r="40" spans="1:18" x14ac:dyDescent="0.25">
      <c r="B40" s="6">
        <v>43970.337847222225</v>
      </c>
      <c r="C40">
        <v>74</v>
      </c>
      <c r="D40" s="22">
        <f t="shared" si="8"/>
        <v>400</v>
      </c>
      <c r="E40">
        <v>20.5</v>
      </c>
      <c r="F40">
        <v>20</v>
      </c>
      <c r="G40">
        <v>22.1</v>
      </c>
      <c r="H40">
        <v>19.8</v>
      </c>
      <c r="I40">
        <v>19.5</v>
      </c>
      <c r="J40">
        <v>20.5</v>
      </c>
      <c r="K40">
        <v>23.9</v>
      </c>
      <c r="L40">
        <v>20.8</v>
      </c>
      <c r="M40">
        <v>17.600000000000001</v>
      </c>
      <c r="N40">
        <v>22.5</v>
      </c>
      <c r="O40" s="9">
        <f t="shared" si="7"/>
        <v>20.720000000000002</v>
      </c>
      <c r="P40">
        <v>20.720000000000002</v>
      </c>
      <c r="Q40">
        <f t="shared" si="1"/>
        <v>29.720000000000002</v>
      </c>
    </row>
    <row r="41" spans="1:18" x14ac:dyDescent="0.25">
      <c r="B41" s="6">
        <v>43970.420694444445</v>
      </c>
      <c r="C41">
        <v>76</v>
      </c>
      <c r="D41" s="22">
        <f t="shared" si="8"/>
        <v>402</v>
      </c>
      <c r="E41">
        <v>22.5</v>
      </c>
      <c r="F41">
        <v>23</v>
      </c>
      <c r="G41">
        <v>23.5</v>
      </c>
      <c r="H41">
        <v>21.1</v>
      </c>
      <c r="I41">
        <v>21.1</v>
      </c>
      <c r="J41">
        <v>21.9</v>
      </c>
      <c r="K41">
        <v>24.1</v>
      </c>
      <c r="L41">
        <v>21.4</v>
      </c>
      <c r="M41">
        <v>19</v>
      </c>
      <c r="N41">
        <v>24.2</v>
      </c>
      <c r="O41" s="9">
        <f t="shared" si="7"/>
        <v>22.18</v>
      </c>
      <c r="P41">
        <v>22.18</v>
      </c>
      <c r="Q41">
        <f t="shared" si="1"/>
        <v>31.18</v>
      </c>
    </row>
    <row r="42" spans="1:18" x14ac:dyDescent="0.25">
      <c r="B42" s="6">
        <v>43970.503611111111</v>
      </c>
      <c r="C42">
        <v>78</v>
      </c>
      <c r="D42" s="22">
        <f t="shared" si="8"/>
        <v>404</v>
      </c>
      <c r="E42">
        <v>24.3</v>
      </c>
      <c r="F42">
        <v>24.8</v>
      </c>
      <c r="G42">
        <v>25.2</v>
      </c>
      <c r="H42">
        <v>23.5</v>
      </c>
      <c r="I42">
        <v>22.8</v>
      </c>
      <c r="J42">
        <v>23</v>
      </c>
      <c r="K42">
        <v>25</v>
      </c>
      <c r="L42">
        <v>23.5</v>
      </c>
      <c r="M42">
        <v>20.5</v>
      </c>
      <c r="N42">
        <v>25.8</v>
      </c>
      <c r="O42" s="9">
        <f t="shared" si="7"/>
        <v>23.84</v>
      </c>
      <c r="P42" s="28">
        <v>23.84</v>
      </c>
      <c r="Q42" s="28">
        <f t="shared" si="1"/>
        <v>32.840000000000003</v>
      </c>
      <c r="R42" s="28"/>
    </row>
    <row r="43" spans="1:18" x14ac:dyDescent="0.25">
      <c r="B43" s="7">
        <v>43970.588819444441</v>
      </c>
      <c r="C43" s="39">
        <v>80</v>
      </c>
      <c r="D43" s="22">
        <f t="shared" si="8"/>
        <v>406</v>
      </c>
      <c r="E43" s="3">
        <v>26.1</v>
      </c>
      <c r="F43" s="3">
        <v>26.3</v>
      </c>
      <c r="G43" s="3">
        <v>27</v>
      </c>
      <c r="H43" s="3">
        <v>25.2</v>
      </c>
      <c r="I43" s="3">
        <v>24</v>
      </c>
      <c r="J43" s="3">
        <v>24.6</v>
      </c>
      <c r="K43" s="3">
        <v>25.8</v>
      </c>
      <c r="L43" s="3">
        <v>24.5</v>
      </c>
      <c r="M43" s="3">
        <v>21.5</v>
      </c>
      <c r="N43" s="3">
        <v>26.9</v>
      </c>
      <c r="O43" s="11">
        <f t="shared" si="7"/>
        <v>25.190000000000005</v>
      </c>
      <c r="P43" s="3">
        <v>25.190000000000005</v>
      </c>
      <c r="Q43" s="3">
        <f t="shared" si="1"/>
        <v>34.190000000000005</v>
      </c>
      <c r="R43" s="3"/>
    </row>
    <row r="44" spans="1:18" x14ac:dyDescent="0.25">
      <c r="A44" s="4" t="s">
        <v>4</v>
      </c>
      <c r="B44" s="6">
        <v>43970.589236111111</v>
      </c>
      <c r="C44">
        <v>0</v>
      </c>
      <c r="D44" s="22">
        <f>$D$43+C44</f>
        <v>406</v>
      </c>
      <c r="E44">
        <v>2.6</v>
      </c>
      <c r="F44">
        <v>2.2000000000000002</v>
      </c>
      <c r="G44">
        <v>2.7</v>
      </c>
      <c r="H44">
        <v>1.5</v>
      </c>
      <c r="I44">
        <v>2.4</v>
      </c>
      <c r="J44">
        <v>2.2000000000000002</v>
      </c>
      <c r="K44">
        <v>2.9</v>
      </c>
      <c r="L44">
        <v>2.4</v>
      </c>
      <c r="M44">
        <v>2.2000000000000002</v>
      </c>
      <c r="N44">
        <v>2</v>
      </c>
      <c r="O44" s="10">
        <f t="shared" si="7"/>
        <v>2.3099999999999996</v>
      </c>
      <c r="P44" s="8">
        <v>2.3099999999999996</v>
      </c>
      <c r="Q44">
        <f t="shared" si="1"/>
        <v>11.309999999999999</v>
      </c>
      <c r="R44" s="8">
        <f>MAX(O44:O45)</f>
        <v>2.74</v>
      </c>
    </row>
    <row r="45" spans="1:18" x14ac:dyDescent="0.25">
      <c r="B45" s="7">
        <v>43970.670208333337</v>
      </c>
      <c r="C45" s="3">
        <v>2</v>
      </c>
      <c r="D45" s="22">
        <f t="shared" ref="D45:D60" si="9">$D$43+C45</f>
        <v>408</v>
      </c>
      <c r="E45" s="3">
        <v>3</v>
      </c>
      <c r="F45" s="3">
        <v>2.8</v>
      </c>
      <c r="G45" s="3">
        <v>3.1</v>
      </c>
      <c r="H45" s="3">
        <v>2</v>
      </c>
      <c r="I45" s="3">
        <v>2.8</v>
      </c>
      <c r="J45" s="3">
        <v>2.6</v>
      </c>
      <c r="K45" s="3">
        <v>3.2</v>
      </c>
      <c r="L45" s="3">
        <v>2.8</v>
      </c>
      <c r="M45" s="3">
        <v>2.8</v>
      </c>
      <c r="N45" s="3">
        <v>2.2999999999999998</v>
      </c>
      <c r="O45" s="12">
        <f t="shared" si="7"/>
        <v>2.74</v>
      </c>
      <c r="P45" s="13">
        <v>2.74</v>
      </c>
      <c r="Q45" s="3">
        <f t="shared" si="1"/>
        <v>11.74</v>
      </c>
      <c r="R45" s="3"/>
    </row>
    <row r="46" spans="1:18" x14ac:dyDescent="0.25">
      <c r="B46" s="34">
        <v>43971.254583333335</v>
      </c>
      <c r="C46" s="28">
        <v>16</v>
      </c>
      <c r="D46" s="22">
        <f t="shared" si="9"/>
        <v>422</v>
      </c>
      <c r="E46" s="28">
        <v>4.0999999999999996</v>
      </c>
      <c r="F46" s="28">
        <v>4.0999999999999996</v>
      </c>
      <c r="G46" s="28">
        <v>4</v>
      </c>
      <c r="H46" s="28">
        <v>3.1</v>
      </c>
      <c r="I46" s="28">
        <v>3.8</v>
      </c>
      <c r="J46" s="28">
        <v>4.5</v>
      </c>
      <c r="K46" s="28">
        <v>6</v>
      </c>
      <c r="L46" s="28">
        <v>4</v>
      </c>
      <c r="M46" s="28">
        <v>4.3</v>
      </c>
      <c r="N46" s="28">
        <v>3</v>
      </c>
      <c r="O46" s="27">
        <f t="shared" si="7"/>
        <v>4.089999999999999</v>
      </c>
      <c r="P46" s="27">
        <v>4.089999999999999</v>
      </c>
      <c r="Q46" s="28">
        <f t="shared" si="1"/>
        <v>13.09</v>
      </c>
      <c r="R46" s="27">
        <f>MAX(O46:O51)</f>
        <v>7.12</v>
      </c>
    </row>
    <row r="47" spans="1:18" x14ac:dyDescent="0.25">
      <c r="B47" s="6">
        <v>43971.337569444448</v>
      </c>
      <c r="C47">
        <v>18</v>
      </c>
      <c r="D47" s="22">
        <f t="shared" si="9"/>
        <v>424</v>
      </c>
      <c r="E47">
        <v>4.5</v>
      </c>
      <c r="F47">
        <v>4.3</v>
      </c>
      <c r="G47">
        <v>4.5</v>
      </c>
      <c r="H47">
        <v>3.3</v>
      </c>
      <c r="I47">
        <v>4.2</v>
      </c>
      <c r="J47">
        <v>5.0999999999999996</v>
      </c>
      <c r="K47">
        <v>6.5</v>
      </c>
      <c r="L47">
        <v>4.2</v>
      </c>
      <c r="M47">
        <v>4.7</v>
      </c>
      <c r="N47">
        <v>3.5</v>
      </c>
      <c r="O47" s="10">
        <f t="shared" si="7"/>
        <v>4.4800000000000004</v>
      </c>
      <c r="P47" s="8">
        <v>4.4800000000000004</v>
      </c>
      <c r="Q47">
        <f t="shared" si="1"/>
        <v>13.48</v>
      </c>
    </row>
    <row r="48" spans="1:18" x14ac:dyDescent="0.25">
      <c r="B48" s="6">
        <v>43971.420416666668</v>
      </c>
      <c r="C48">
        <v>20</v>
      </c>
      <c r="D48" s="22">
        <f t="shared" si="9"/>
        <v>426</v>
      </c>
      <c r="E48">
        <v>5.5</v>
      </c>
      <c r="F48">
        <v>4.8</v>
      </c>
      <c r="G48">
        <v>4.9000000000000004</v>
      </c>
      <c r="H48">
        <v>3.5</v>
      </c>
      <c r="I48">
        <v>4.7</v>
      </c>
      <c r="J48">
        <v>5.9</v>
      </c>
      <c r="K48">
        <v>7.1</v>
      </c>
      <c r="L48">
        <v>4.9000000000000004</v>
      </c>
      <c r="M48">
        <v>5.4</v>
      </c>
      <c r="N48">
        <v>4.8</v>
      </c>
      <c r="O48" s="10">
        <f t="shared" si="7"/>
        <v>5.15</v>
      </c>
      <c r="P48" s="8">
        <v>5.15</v>
      </c>
      <c r="Q48">
        <f t="shared" si="1"/>
        <v>14.15</v>
      </c>
    </row>
    <row r="49" spans="1:18" x14ac:dyDescent="0.25">
      <c r="B49" s="6">
        <v>43971.504583333335</v>
      </c>
      <c r="C49">
        <v>22</v>
      </c>
      <c r="D49" s="22">
        <f t="shared" si="9"/>
        <v>428</v>
      </c>
      <c r="E49">
        <v>6.1</v>
      </c>
      <c r="F49">
        <v>5.5</v>
      </c>
      <c r="G49">
        <v>5.5</v>
      </c>
      <c r="H49">
        <v>3.8</v>
      </c>
      <c r="I49">
        <v>5.5</v>
      </c>
      <c r="J49">
        <v>6.7</v>
      </c>
      <c r="K49">
        <v>8</v>
      </c>
      <c r="L49">
        <v>5.8</v>
      </c>
      <c r="M49">
        <v>6.2</v>
      </c>
      <c r="N49">
        <v>5.0999999999999996</v>
      </c>
      <c r="O49" s="10">
        <f t="shared" si="7"/>
        <v>5.82</v>
      </c>
      <c r="P49" s="8">
        <v>5.82</v>
      </c>
      <c r="Q49">
        <f t="shared" si="1"/>
        <v>14.82</v>
      </c>
    </row>
    <row r="50" spans="1:18" x14ac:dyDescent="0.25">
      <c r="B50" s="6">
        <v>43971.586944444447</v>
      </c>
      <c r="C50">
        <v>24</v>
      </c>
      <c r="D50" s="22">
        <f t="shared" si="9"/>
        <v>430</v>
      </c>
      <c r="E50">
        <v>6.1</v>
      </c>
      <c r="F50">
        <v>6.2</v>
      </c>
      <c r="G50">
        <v>6</v>
      </c>
      <c r="H50">
        <v>3.8</v>
      </c>
      <c r="I50">
        <v>6</v>
      </c>
      <c r="J50">
        <v>7.3</v>
      </c>
      <c r="K50">
        <v>9</v>
      </c>
      <c r="L50">
        <v>5.8</v>
      </c>
      <c r="M50">
        <v>6.9</v>
      </c>
      <c r="N50">
        <v>5.6</v>
      </c>
      <c r="O50" s="10">
        <f t="shared" si="7"/>
        <v>6.27</v>
      </c>
      <c r="P50" s="8">
        <v>6.27</v>
      </c>
      <c r="Q50">
        <f t="shared" si="1"/>
        <v>15.27</v>
      </c>
    </row>
    <row r="51" spans="1:18" x14ac:dyDescent="0.25">
      <c r="B51" s="7">
        <v>43971.670486111114</v>
      </c>
      <c r="C51" s="3">
        <v>26</v>
      </c>
      <c r="D51" s="22">
        <f t="shared" si="9"/>
        <v>432</v>
      </c>
      <c r="E51" s="3">
        <v>7.2</v>
      </c>
      <c r="F51" s="3">
        <v>7.2</v>
      </c>
      <c r="G51" s="3">
        <v>6.8</v>
      </c>
      <c r="H51" s="3">
        <v>4.4000000000000004</v>
      </c>
      <c r="I51" s="3">
        <v>6.8</v>
      </c>
      <c r="J51" s="3">
        <v>8.3000000000000007</v>
      </c>
      <c r="K51" s="3">
        <v>9.8000000000000007</v>
      </c>
      <c r="L51" s="3">
        <v>6.8</v>
      </c>
      <c r="M51" s="3">
        <v>7.5</v>
      </c>
      <c r="N51" s="3">
        <v>6.4</v>
      </c>
      <c r="O51" s="12">
        <f t="shared" si="7"/>
        <v>7.12</v>
      </c>
      <c r="P51" s="13">
        <v>7.12</v>
      </c>
      <c r="Q51" s="3">
        <f t="shared" si="1"/>
        <v>16.12</v>
      </c>
      <c r="R51" s="3"/>
    </row>
    <row r="52" spans="1:18" x14ac:dyDescent="0.25">
      <c r="B52" s="6">
        <v>43972.25409722222</v>
      </c>
      <c r="C52">
        <v>40</v>
      </c>
      <c r="D52" s="22">
        <f t="shared" si="9"/>
        <v>446</v>
      </c>
      <c r="E52">
        <v>9.5</v>
      </c>
      <c r="F52">
        <v>9.1</v>
      </c>
      <c r="G52">
        <v>9</v>
      </c>
      <c r="H52">
        <v>6</v>
      </c>
      <c r="I52">
        <v>8.9</v>
      </c>
      <c r="J52">
        <v>10.7</v>
      </c>
      <c r="K52">
        <v>13.5</v>
      </c>
      <c r="L52">
        <v>9.4</v>
      </c>
      <c r="M52">
        <v>10</v>
      </c>
      <c r="N52">
        <v>8.9</v>
      </c>
      <c r="O52" s="10">
        <f t="shared" si="7"/>
        <v>9.5000000000000018</v>
      </c>
      <c r="P52" s="8">
        <v>9.5000000000000018</v>
      </c>
      <c r="Q52">
        <f t="shared" si="1"/>
        <v>18.5</v>
      </c>
      <c r="R52" s="8">
        <f>MAX(O52:O57)</f>
        <v>14.12</v>
      </c>
    </row>
    <row r="53" spans="1:18" x14ac:dyDescent="0.25">
      <c r="B53" s="6">
        <v>43972.337430555555</v>
      </c>
      <c r="C53">
        <v>42</v>
      </c>
      <c r="D53" s="22">
        <f t="shared" si="9"/>
        <v>448</v>
      </c>
      <c r="E53">
        <v>10.6</v>
      </c>
      <c r="F53">
        <v>9.8000000000000007</v>
      </c>
      <c r="G53">
        <v>9.6999999999999993</v>
      </c>
      <c r="H53">
        <v>6.8</v>
      </c>
      <c r="I53">
        <v>9.5</v>
      </c>
      <c r="J53">
        <v>11.4</v>
      </c>
      <c r="K53">
        <v>14.4</v>
      </c>
      <c r="L53">
        <v>9.8000000000000007</v>
      </c>
      <c r="M53">
        <v>10.5</v>
      </c>
      <c r="N53">
        <v>9.5</v>
      </c>
      <c r="O53" s="10">
        <f t="shared" si="7"/>
        <v>10.199999999999999</v>
      </c>
      <c r="P53" s="8">
        <v>10.199999999999999</v>
      </c>
      <c r="Q53">
        <f t="shared" si="1"/>
        <v>19.2</v>
      </c>
    </row>
    <row r="54" spans="1:18" x14ac:dyDescent="0.25">
      <c r="B54" s="6">
        <v>43972.420277777775</v>
      </c>
      <c r="C54">
        <v>44</v>
      </c>
      <c r="D54" s="22">
        <f t="shared" si="9"/>
        <v>450</v>
      </c>
      <c r="E54">
        <v>11.1</v>
      </c>
      <c r="F54">
        <v>10.3</v>
      </c>
      <c r="G54">
        <v>10.4</v>
      </c>
      <c r="H54">
        <v>7</v>
      </c>
      <c r="I54">
        <v>10</v>
      </c>
      <c r="J54">
        <v>12.1</v>
      </c>
      <c r="K54">
        <v>15.2</v>
      </c>
      <c r="L54">
        <v>10.5</v>
      </c>
      <c r="M54">
        <v>11.5</v>
      </c>
      <c r="N54">
        <v>10.56</v>
      </c>
      <c r="O54" s="10">
        <f t="shared" si="7"/>
        <v>10.866</v>
      </c>
      <c r="P54" s="8">
        <v>10.866</v>
      </c>
      <c r="Q54">
        <f t="shared" si="1"/>
        <v>19.866</v>
      </c>
    </row>
    <row r="55" spans="1:18" x14ac:dyDescent="0.25">
      <c r="B55" s="6">
        <v>43972.504305555558</v>
      </c>
      <c r="C55">
        <v>46</v>
      </c>
      <c r="D55" s="22">
        <f t="shared" si="9"/>
        <v>452</v>
      </c>
      <c r="E55">
        <v>12.1</v>
      </c>
      <c r="F55">
        <v>11.2</v>
      </c>
      <c r="G55">
        <v>11.1</v>
      </c>
      <c r="H55">
        <v>7.8</v>
      </c>
      <c r="I55">
        <v>11.3</v>
      </c>
      <c r="J55">
        <v>13.2</v>
      </c>
      <c r="K55">
        <v>16.5</v>
      </c>
      <c r="L55">
        <v>11.4</v>
      </c>
      <c r="M55">
        <v>12.8</v>
      </c>
      <c r="N55">
        <v>11.8</v>
      </c>
      <c r="O55" s="10">
        <f t="shared" si="7"/>
        <v>11.92</v>
      </c>
      <c r="P55" s="8">
        <v>11.92</v>
      </c>
      <c r="Q55">
        <f t="shared" si="1"/>
        <v>20.92</v>
      </c>
    </row>
    <row r="56" spans="1:18" x14ac:dyDescent="0.25">
      <c r="B56" s="6">
        <v>43972.586458333331</v>
      </c>
      <c r="C56">
        <v>48</v>
      </c>
      <c r="D56" s="22">
        <f t="shared" si="9"/>
        <v>454</v>
      </c>
      <c r="E56">
        <v>13</v>
      </c>
      <c r="F56">
        <v>12.5</v>
      </c>
      <c r="G56">
        <v>12.6</v>
      </c>
      <c r="H56">
        <v>8.6</v>
      </c>
      <c r="I56">
        <v>12.5</v>
      </c>
      <c r="J56">
        <v>14.5</v>
      </c>
      <c r="K56">
        <v>18</v>
      </c>
      <c r="L56">
        <v>12.5</v>
      </c>
      <c r="M56">
        <v>14.3</v>
      </c>
      <c r="N56">
        <v>12.5</v>
      </c>
      <c r="O56" s="10">
        <f t="shared" si="7"/>
        <v>13.1</v>
      </c>
      <c r="P56" s="8">
        <v>13.1</v>
      </c>
      <c r="Q56">
        <f t="shared" si="1"/>
        <v>22.1</v>
      </c>
    </row>
    <row r="57" spans="1:18" x14ac:dyDescent="0.25">
      <c r="B57" s="7">
        <v>43972.670486111114</v>
      </c>
      <c r="C57" s="3">
        <v>50</v>
      </c>
      <c r="D57" s="22">
        <f t="shared" si="9"/>
        <v>456</v>
      </c>
      <c r="E57" s="3">
        <v>13.9</v>
      </c>
      <c r="F57" s="3">
        <v>13.5</v>
      </c>
      <c r="G57" s="3">
        <v>13.4</v>
      </c>
      <c r="H57" s="3">
        <v>9.4</v>
      </c>
      <c r="I57" s="3">
        <v>13.5</v>
      </c>
      <c r="J57" s="3">
        <v>15.6</v>
      </c>
      <c r="K57" s="3">
        <v>19.2</v>
      </c>
      <c r="L57" s="3">
        <v>13.5</v>
      </c>
      <c r="M57" s="3">
        <v>15.8</v>
      </c>
      <c r="N57" s="3">
        <v>13.4</v>
      </c>
      <c r="O57" s="12">
        <f t="shared" si="7"/>
        <v>14.12</v>
      </c>
      <c r="P57" s="13">
        <v>14.12</v>
      </c>
      <c r="Q57" s="3">
        <f t="shared" si="1"/>
        <v>23.119999999999997</v>
      </c>
      <c r="R57" s="3"/>
    </row>
    <row r="58" spans="1:18" x14ac:dyDescent="0.25">
      <c r="B58" s="6">
        <v>43973.253611111111</v>
      </c>
      <c r="C58">
        <v>64</v>
      </c>
      <c r="D58" s="22">
        <f t="shared" si="9"/>
        <v>470</v>
      </c>
      <c r="E58">
        <v>17</v>
      </c>
      <c r="F58">
        <v>17</v>
      </c>
      <c r="G58">
        <v>17.8</v>
      </c>
      <c r="H58">
        <v>11.1</v>
      </c>
      <c r="I58">
        <v>17.2</v>
      </c>
      <c r="J58">
        <v>18.7</v>
      </c>
      <c r="K58">
        <v>24.5</v>
      </c>
      <c r="L58">
        <v>17.399999999999999</v>
      </c>
      <c r="M58">
        <v>19.100000000000001</v>
      </c>
      <c r="N58">
        <v>15.4</v>
      </c>
      <c r="O58" s="10">
        <f t="shared" si="7"/>
        <v>17.52</v>
      </c>
      <c r="P58" s="8">
        <v>17.52</v>
      </c>
      <c r="Q58">
        <f t="shared" si="1"/>
        <v>26.52</v>
      </c>
      <c r="R58" s="8">
        <f>MAX(O58:O60)</f>
        <v>19.22</v>
      </c>
    </row>
    <row r="59" spans="1:18" x14ac:dyDescent="0.25">
      <c r="B59" s="6">
        <v>43973.337638888886</v>
      </c>
      <c r="C59">
        <v>66</v>
      </c>
      <c r="D59" s="22">
        <f t="shared" si="9"/>
        <v>472</v>
      </c>
      <c r="E59">
        <v>17.8</v>
      </c>
      <c r="F59">
        <v>17.8</v>
      </c>
      <c r="G59">
        <v>18.5</v>
      </c>
      <c r="H59">
        <v>11.9</v>
      </c>
      <c r="I59">
        <v>18.2</v>
      </c>
      <c r="J59">
        <v>19.2</v>
      </c>
      <c r="K59">
        <v>25.4</v>
      </c>
      <c r="L59">
        <v>18.3</v>
      </c>
      <c r="M59">
        <v>19.8</v>
      </c>
      <c r="N59">
        <v>16.2</v>
      </c>
      <c r="O59" s="10">
        <f t="shared" si="7"/>
        <v>18.310000000000002</v>
      </c>
      <c r="P59" s="8">
        <v>18.310000000000002</v>
      </c>
      <c r="Q59">
        <f t="shared" si="1"/>
        <v>27.310000000000002</v>
      </c>
    </row>
    <row r="60" spans="1:18" x14ac:dyDescent="0.25">
      <c r="A60" s="5"/>
      <c r="B60" s="7">
        <v>43973.419236111113</v>
      </c>
      <c r="C60" s="39">
        <v>68</v>
      </c>
      <c r="D60" s="22">
        <f t="shared" si="9"/>
        <v>474</v>
      </c>
      <c r="E60" s="3">
        <v>18.600000000000001</v>
      </c>
      <c r="F60" s="3">
        <v>18.7</v>
      </c>
      <c r="G60" s="3">
        <v>19.399999999999999</v>
      </c>
      <c r="H60" s="3">
        <v>12.7</v>
      </c>
      <c r="I60" s="3">
        <v>19.5</v>
      </c>
      <c r="J60" s="3">
        <v>20.100000000000001</v>
      </c>
      <c r="K60" s="3">
        <v>26.5</v>
      </c>
      <c r="L60" s="3">
        <v>19.100000000000001</v>
      </c>
      <c r="M60" s="3">
        <v>20.5</v>
      </c>
      <c r="N60" s="3">
        <v>17.100000000000001</v>
      </c>
      <c r="O60" s="12">
        <f t="shared" si="7"/>
        <v>19.22</v>
      </c>
      <c r="P60" s="13">
        <v>19.22</v>
      </c>
      <c r="Q60" s="3">
        <f t="shared" si="1"/>
        <v>28.22</v>
      </c>
      <c r="R60" s="3"/>
    </row>
    <row r="61" spans="1:18" x14ac:dyDescent="0.25">
      <c r="A61" s="4" t="s">
        <v>5</v>
      </c>
      <c r="B61" s="6">
        <v>43973.420069444444</v>
      </c>
      <c r="C61">
        <v>0</v>
      </c>
      <c r="D61" s="22">
        <f>$D$60+C61</f>
        <v>474</v>
      </c>
      <c r="E61">
        <v>2.1</v>
      </c>
      <c r="F61">
        <v>1.8</v>
      </c>
      <c r="G61">
        <v>1.2</v>
      </c>
      <c r="H61">
        <v>2.4</v>
      </c>
      <c r="I61">
        <v>1.2</v>
      </c>
      <c r="J61">
        <v>1.8</v>
      </c>
      <c r="K61">
        <v>2</v>
      </c>
      <c r="L61">
        <v>2</v>
      </c>
      <c r="M61">
        <v>2.1</v>
      </c>
      <c r="N61">
        <v>1.2</v>
      </c>
      <c r="O61" s="10">
        <f t="shared" si="7"/>
        <v>1.78</v>
      </c>
      <c r="P61" s="8">
        <v>1.78</v>
      </c>
      <c r="Q61">
        <f t="shared" si="1"/>
        <v>10.78</v>
      </c>
      <c r="R61" s="8">
        <f>MAX(O61:O64)</f>
        <v>2.8400000000000003</v>
      </c>
    </row>
    <row r="62" spans="1:18" x14ac:dyDescent="0.25">
      <c r="B62" s="6">
        <v>43973.503125000003</v>
      </c>
      <c r="C62">
        <v>2</v>
      </c>
      <c r="D62" s="22">
        <f t="shared" ref="D62:D73" si="10">$D$60+C62</f>
        <v>476</v>
      </c>
      <c r="E62">
        <v>2.5</v>
      </c>
      <c r="F62">
        <v>2.2999999999999998</v>
      </c>
      <c r="G62">
        <v>1.6</v>
      </c>
      <c r="H62">
        <v>2.8</v>
      </c>
      <c r="I62">
        <v>1.5</v>
      </c>
      <c r="J62">
        <v>2.2000000000000002</v>
      </c>
      <c r="K62">
        <v>2.4</v>
      </c>
      <c r="L62">
        <v>2.5</v>
      </c>
      <c r="M62">
        <v>2.4</v>
      </c>
      <c r="N62">
        <v>1.5</v>
      </c>
      <c r="O62" s="10">
        <f t="shared" si="7"/>
        <v>2.1699999999999995</v>
      </c>
      <c r="P62" s="8">
        <v>2.1699999999999995</v>
      </c>
      <c r="Q62">
        <f t="shared" si="1"/>
        <v>11.17</v>
      </c>
    </row>
    <row r="63" spans="1:18" x14ac:dyDescent="0.25">
      <c r="B63" s="34">
        <v>43973.587083333332</v>
      </c>
      <c r="C63" s="28">
        <v>4</v>
      </c>
      <c r="D63" s="22">
        <f t="shared" si="10"/>
        <v>478</v>
      </c>
      <c r="E63" s="28">
        <v>2.8</v>
      </c>
      <c r="F63" s="28">
        <v>2.6</v>
      </c>
      <c r="G63" s="28">
        <v>1.8</v>
      </c>
      <c r="H63" s="28">
        <v>3.3</v>
      </c>
      <c r="I63" s="28">
        <v>1.7</v>
      </c>
      <c r="J63" s="28">
        <v>2.5</v>
      </c>
      <c r="K63" s="28">
        <v>2.7</v>
      </c>
      <c r="L63" s="28">
        <v>2.8</v>
      </c>
      <c r="M63" s="28">
        <v>2.7</v>
      </c>
      <c r="N63" s="28">
        <v>1.8</v>
      </c>
      <c r="O63" s="10">
        <f t="shared" si="7"/>
        <v>2.4699999999999998</v>
      </c>
      <c r="P63" s="27">
        <v>2.4699999999999998</v>
      </c>
      <c r="Q63" s="28">
        <f t="shared" si="1"/>
        <v>11.469999999999999</v>
      </c>
      <c r="R63" s="28"/>
    </row>
    <row r="64" spans="1:18" x14ac:dyDescent="0.25">
      <c r="B64" s="7">
        <v>43973.669791666667</v>
      </c>
      <c r="C64" s="3">
        <v>8</v>
      </c>
      <c r="D64" s="22">
        <f t="shared" si="10"/>
        <v>482</v>
      </c>
      <c r="E64" s="3">
        <v>3.1</v>
      </c>
      <c r="F64" s="3">
        <v>2.9</v>
      </c>
      <c r="G64" s="3">
        <v>2.1</v>
      </c>
      <c r="H64" s="3">
        <v>3.9</v>
      </c>
      <c r="I64" s="3">
        <v>2</v>
      </c>
      <c r="J64" s="3">
        <v>2.8</v>
      </c>
      <c r="K64" s="3">
        <v>3.1</v>
      </c>
      <c r="L64" s="3">
        <v>3</v>
      </c>
      <c r="M64" s="3">
        <v>3.2</v>
      </c>
      <c r="N64" s="3">
        <v>2.2999999999999998</v>
      </c>
      <c r="O64" s="12">
        <f t="shared" si="7"/>
        <v>2.8400000000000003</v>
      </c>
      <c r="P64" s="13">
        <v>2.8400000000000003</v>
      </c>
      <c r="Q64" s="3">
        <f t="shared" si="1"/>
        <v>11.84</v>
      </c>
      <c r="R64" s="3"/>
    </row>
    <row r="65" spans="1:18" x14ac:dyDescent="0.25">
      <c r="B65" s="6">
        <v>43974.253680555557</v>
      </c>
      <c r="C65">
        <v>22</v>
      </c>
      <c r="D65" s="22">
        <f t="shared" si="10"/>
        <v>496</v>
      </c>
      <c r="E65">
        <v>4.5</v>
      </c>
      <c r="F65">
        <v>4.0999999999999996</v>
      </c>
      <c r="G65">
        <v>5.2</v>
      </c>
      <c r="H65">
        <v>6</v>
      </c>
      <c r="I65">
        <v>3.5</v>
      </c>
      <c r="J65">
        <v>4.0999999999999996</v>
      </c>
      <c r="K65">
        <v>4.4000000000000004</v>
      </c>
      <c r="L65">
        <v>4.2</v>
      </c>
      <c r="M65">
        <v>4.0999999999999996</v>
      </c>
      <c r="N65">
        <v>4.5999999999999996</v>
      </c>
      <c r="O65" s="10">
        <f t="shared" si="7"/>
        <v>4.4700000000000006</v>
      </c>
      <c r="P65" s="8">
        <v>4.4700000000000006</v>
      </c>
      <c r="Q65">
        <f t="shared" si="1"/>
        <v>13.47</v>
      </c>
      <c r="R65" s="8">
        <f>MAX(O65:O70)</f>
        <v>6.9</v>
      </c>
    </row>
    <row r="66" spans="1:18" x14ac:dyDescent="0.25">
      <c r="B66" s="6">
        <v>43974.337361111109</v>
      </c>
      <c r="C66">
        <v>24</v>
      </c>
      <c r="D66" s="22">
        <f t="shared" si="10"/>
        <v>498</v>
      </c>
      <c r="E66">
        <v>4.8</v>
      </c>
      <c r="F66">
        <v>4.4000000000000004</v>
      </c>
      <c r="G66">
        <v>5.5</v>
      </c>
      <c r="H66">
        <v>6.3</v>
      </c>
      <c r="I66">
        <v>3.7</v>
      </c>
      <c r="J66">
        <v>4.3</v>
      </c>
      <c r="K66">
        <v>4.7</v>
      </c>
      <c r="L66">
        <v>4.5</v>
      </c>
      <c r="M66">
        <v>4.3</v>
      </c>
      <c r="N66">
        <v>4.9000000000000004</v>
      </c>
      <c r="O66" s="10">
        <f t="shared" si="7"/>
        <v>4.74</v>
      </c>
      <c r="P66" s="8">
        <v>4.74</v>
      </c>
      <c r="Q66">
        <f t="shared" si="1"/>
        <v>13.74</v>
      </c>
    </row>
    <row r="67" spans="1:18" x14ac:dyDescent="0.25">
      <c r="B67" s="6">
        <v>43974.421041666668</v>
      </c>
      <c r="C67">
        <v>26</v>
      </c>
      <c r="D67" s="22">
        <f t="shared" si="10"/>
        <v>500</v>
      </c>
      <c r="E67">
        <v>5.8</v>
      </c>
      <c r="F67">
        <v>5</v>
      </c>
      <c r="G67">
        <v>6</v>
      </c>
      <c r="H67">
        <v>6.8</v>
      </c>
      <c r="I67">
        <v>4</v>
      </c>
      <c r="J67">
        <v>4.5999999999999996</v>
      </c>
      <c r="K67">
        <v>5</v>
      </c>
      <c r="L67">
        <v>4.5999999999999996</v>
      </c>
      <c r="M67">
        <v>4.2</v>
      </c>
      <c r="N67">
        <v>5.4</v>
      </c>
      <c r="O67" s="10">
        <f t="shared" si="7"/>
        <v>5.1400000000000006</v>
      </c>
      <c r="P67" s="8">
        <v>5.1400000000000006</v>
      </c>
      <c r="Q67">
        <f t="shared" si="1"/>
        <v>14.14</v>
      </c>
    </row>
    <row r="68" spans="1:18" x14ac:dyDescent="0.25">
      <c r="B68" s="6">
        <v>43974.503125000003</v>
      </c>
      <c r="C68">
        <v>28</v>
      </c>
      <c r="D68" s="22">
        <f t="shared" si="10"/>
        <v>502</v>
      </c>
      <c r="E68">
        <v>6.4</v>
      </c>
      <c r="F68">
        <v>6</v>
      </c>
      <c r="G68">
        <v>6.5</v>
      </c>
      <c r="H68">
        <v>7</v>
      </c>
      <c r="I68">
        <v>4.2</v>
      </c>
      <c r="J68">
        <v>5.0999999999999996</v>
      </c>
      <c r="K68">
        <v>5.2</v>
      </c>
      <c r="L68">
        <v>5.2</v>
      </c>
      <c r="M68">
        <v>4.9000000000000004</v>
      </c>
      <c r="N68">
        <v>6.1</v>
      </c>
      <c r="O68" s="10">
        <f t="shared" si="7"/>
        <v>5.66</v>
      </c>
      <c r="P68" s="8">
        <v>5.66</v>
      </c>
      <c r="Q68">
        <f t="shared" ref="Q68:Q94" si="11">O68+9</f>
        <v>14.66</v>
      </c>
    </row>
    <row r="69" spans="1:18" x14ac:dyDescent="0.25">
      <c r="B69" s="6">
        <v>43974.587916666664</v>
      </c>
      <c r="C69">
        <v>30</v>
      </c>
      <c r="D69" s="22">
        <f t="shared" si="10"/>
        <v>504</v>
      </c>
      <c r="E69">
        <v>7.1</v>
      </c>
      <c r="F69">
        <v>6.2</v>
      </c>
      <c r="G69">
        <v>7.2</v>
      </c>
      <c r="H69">
        <v>7.9</v>
      </c>
      <c r="I69">
        <v>4.9000000000000004</v>
      </c>
      <c r="J69">
        <v>6.2</v>
      </c>
      <c r="K69">
        <v>6.1</v>
      </c>
      <c r="L69">
        <v>5.6</v>
      </c>
      <c r="M69">
        <v>5.4</v>
      </c>
      <c r="N69">
        <v>7</v>
      </c>
      <c r="O69" s="10">
        <f t="shared" si="7"/>
        <v>6.36</v>
      </c>
      <c r="P69" s="8">
        <v>6.36</v>
      </c>
      <c r="Q69">
        <f t="shared" si="11"/>
        <v>15.36</v>
      </c>
    </row>
    <row r="70" spans="1:18" x14ac:dyDescent="0.25">
      <c r="B70" s="7">
        <v>43974.67</v>
      </c>
      <c r="C70" s="3">
        <v>32</v>
      </c>
      <c r="D70" s="22">
        <f t="shared" si="10"/>
        <v>506</v>
      </c>
      <c r="E70" s="3">
        <v>7.9</v>
      </c>
      <c r="F70" s="3">
        <v>6.7</v>
      </c>
      <c r="G70" s="3">
        <v>7.8</v>
      </c>
      <c r="H70" s="3">
        <v>8.4</v>
      </c>
      <c r="I70" s="3">
        <v>5.5</v>
      </c>
      <c r="J70" s="3">
        <v>6.8</v>
      </c>
      <c r="K70" s="3">
        <v>6.6</v>
      </c>
      <c r="L70" s="3">
        <v>6</v>
      </c>
      <c r="M70" s="3">
        <v>5.9</v>
      </c>
      <c r="N70" s="3">
        <v>7.4</v>
      </c>
      <c r="O70" s="12">
        <f t="shared" si="7"/>
        <v>6.9</v>
      </c>
      <c r="P70" s="13">
        <v>6.9</v>
      </c>
      <c r="Q70" s="3">
        <f t="shared" si="11"/>
        <v>15.9</v>
      </c>
      <c r="R70" s="3"/>
    </row>
    <row r="71" spans="1:18" x14ac:dyDescent="0.25">
      <c r="B71" s="6">
        <v>43976.253125000003</v>
      </c>
      <c r="C71">
        <v>70</v>
      </c>
      <c r="D71" s="22">
        <f t="shared" si="10"/>
        <v>544</v>
      </c>
      <c r="E71">
        <v>20.100000000000001</v>
      </c>
      <c r="F71">
        <v>18.8</v>
      </c>
      <c r="G71">
        <v>22.4</v>
      </c>
      <c r="H71">
        <v>21.4</v>
      </c>
      <c r="I71">
        <v>16.5</v>
      </c>
      <c r="J71">
        <v>17</v>
      </c>
      <c r="K71">
        <v>19.100000000000001</v>
      </c>
      <c r="L71">
        <v>13.3</v>
      </c>
      <c r="M71">
        <v>16.899999999999999</v>
      </c>
      <c r="N71">
        <v>22.5</v>
      </c>
      <c r="O71" s="10">
        <f t="shared" si="7"/>
        <v>18.800000000000004</v>
      </c>
      <c r="P71" s="8">
        <v>18.800000000000004</v>
      </c>
      <c r="Q71">
        <f t="shared" si="11"/>
        <v>27.800000000000004</v>
      </c>
      <c r="R71" s="8">
        <f>MAX(O71:O73)</f>
        <v>23.02</v>
      </c>
    </row>
    <row r="72" spans="1:18" x14ac:dyDescent="0.25">
      <c r="B72" s="6">
        <v>43976.335625</v>
      </c>
      <c r="C72">
        <v>72</v>
      </c>
      <c r="D72" s="22">
        <f t="shared" si="10"/>
        <v>546</v>
      </c>
      <c r="E72">
        <v>20.9</v>
      </c>
      <c r="F72">
        <v>19.600000000000001</v>
      </c>
      <c r="G72">
        <v>23.2</v>
      </c>
      <c r="H72">
        <v>24.7</v>
      </c>
      <c r="I72">
        <v>15</v>
      </c>
      <c r="J72">
        <v>18.600000000000001</v>
      </c>
      <c r="K72">
        <v>17.8</v>
      </c>
      <c r="L72">
        <v>14.9</v>
      </c>
      <c r="M72">
        <v>20.6</v>
      </c>
      <c r="N72">
        <v>24.7</v>
      </c>
      <c r="O72" s="10">
        <f t="shared" si="7"/>
        <v>20</v>
      </c>
      <c r="P72" s="8">
        <v>20</v>
      </c>
      <c r="Q72">
        <f t="shared" si="11"/>
        <v>29</v>
      </c>
    </row>
    <row r="73" spans="1:18" x14ac:dyDescent="0.25">
      <c r="A73" s="5"/>
      <c r="B73" s="7">
        <v>43976.420277777775</v>
      </c>
      <c r="C73" s="3">
        <v>74</v>
      </c>
      <c r="D73" s="22">
        <f t="shared" si="10"/>
        <v>548</v>
      </c>
      <c r="E73" s="3">
        <v>26</v>
      </c>
      <c r="F73" s="3">
        <v>23</v>
      </c>
      <c r="G73" s="3">
        <v>26</v>
      </c>
      <c r="H73" s="3">
        <v>28</v>
      </c>
      <c r="I73" s="3">
        <v>16</v>
      </c>
      <c r="J73" s="3">
        <v>21</v>
      </c>
      <c r="K73" s="3">
        <v>21.2</v>
      </c>
      <c r="L73" s="3">
        <v>18</v>
      </c>
      <c r="M73" s="3">
        <v>24</v>
      </c>
      <c r="N73" s="3">
        <v>27</v>
      </c>
      <c r="O73" s="12">
        <f t="shared" si="7"/>
        <v>23.02</v>
      </c>
      <c r="P73" s="12">
        <v>23.02</v>
      </c>
      <c r="Q73" s="3">
        <f t="shared" si="11"/>
        <v>32.019999999999996</v>
      </c>
      <c r="R73" s="3"/>
    </row>
    <row r="74" spans="1:18" x14ac:dyDescent="0.25">
      <c r="A74" s="4" t="s">
        <v>6</v>
      </c>
      <c r="B74" s="6">
        <v>43976.421249999999</v>
      </c>
      <c r="C74">
        <v>0</v>
      </c>
      <c r="D74" s="22">
        <f>$D$73+C74</f>
        <v>548</v>
      </c>
      <c r="E74">
        <v>1.3</v>
      </c>
      <c r="F74">
        <v>2</v>
      </c>
      <c r="G74">
        <v>1.3</v>
      </c>
      <c r="H74">
        <v>2.1</v>
      </c>
      <c r="I74">
        <v>2</v>
      </c>
      <c r="J74">
        <v>2.5</v>
      </c>
      <c r="K74">
        <v>2</v>
      </c>
      <c r="L74">
        <v>2</v>
      </c>
      <c r="M74">
        <v>2.1</v>
      </c>
      <c r="N74">
        <v>1.3</v>
      </c>
      <c r="O74" s="10">
        <f t="shared" si="7"/>
        <v>1.86</v>
      </c>
      <c r="P74" s="8">
        <v>1.86</v>
      </c>
      <c r="Q74">
        <f t="shared" si="11"/>
        <v>10.86</v>
      </c>
      <c r="R74" s="8">
        <f>MAX(O74:O77)</f>
        <v>2.8899999999999997</v>
      </c>
    </row>
    <row r="75" spans="1:18" x14ac:dyDescent="0.25">
      <c r="B75" s="6">
        <v>43976.504305555558</v>
      </c>
      <c r="C75">
        <v>2</v>
      </c>
      <c r="D75" s="22">
        <f t="shared" ref="D75:D94" si="12">$D$73+C75</f>
        <v>550</v>
      </c>
      <c r="E75">
        <v>1.6</v>
      </c>
      <c r="F75">
        <v>2.2000000000000002</v>
      </c>
      <c r="G75">
        <v>1.7</v>
      </c>
      <c r="H75">
        <v>2.4</v>
      </c>
      <c r="I75">
        <v>2.2999999999999998</v>
      </c>
      <c r="J75">
        <v>2.8</v>
      </c>
      <c r="K75">
        <v>2.2000000000000002</v>
      </c>
      <c r="L75">
        <v>2.2999999999999998</v>
      </c>
      <c r="M75">
        <v>2.4</v>
      </c>
      <c r="N75">
        <v>1.6</v>
      </c>
      <c r="O75" s="10">
        <f t="shared" si="7"/>
        <v>2.15</v>
      </c>
      <c r="P75" s="8">
        <v>3.6799999999999997</v>
      </c>
      <c r="Q75">
        <f t="shared" si="11"/>
        <v>11.15</v>
      </c>
    </row>
    <row r="76" spans="1:18" x14ac:dyDescent="0.25">
      <c r="B76" s="6">
        <v>43976.587222222224</v>
      </c>
      <c r="C76">
        <v>4</v>
      </c>
      <c r="D76" s="22">
        <f t="shared" si="12"/>
        <v>552</v>
      </c>
      <c r="E76">
        <v>2</v>
      </c>
      <c r="F76">
        <v>2</v>
      </c>
      <c r="G76">
        <v>2.1</v>
      </c>
      <c r="H76">
        <v>2.7</v>
      </c>
      <c r="I76">
        <v>2.7</v>
      </c>
      <c r="J76">
        <v>3.1</v>
      </c>
      <c r="K76">
        <v>2.5</v>
      </c>
      <c r="L76">
        <v>2.5</v>
      </c>
      <c r="M76">
        <v>2.7</v>
      </c>
      <c r="N76">
        <v>1.8</v>
      </c>
      <c r="O76" s="10">
        <f t="shared" si="7"/>
        <v>2.41</v>
      </c>
      <c r="P76" s="8">
        <v>2.41</v>
      </c>
      <c r="Q76">
        <f t="shared" si="11"/>
        <v>11.41</v>
      </c>
    </row>
    <row r="77" spans="1:18" x14ac:dyDescent="0.25">
      <c r="B77" s="7">
        <v>43976.670763888891</v>
      </c>
      <c r="C77" s="3">
        <v>6</v>
      </c>
      <c r="D77" s="22">
        <f t="shared" si="12"/>
        <v>554</v>
      </c>
      <c r="E77" s="3">
        <v>2.2999999999999998</v>
      </c>
      <c r="F77" s="3">
        <v>2.9</v>
      </c>
      <c r="G77" s="3">
        <v>2.5</v>
      </c>
      <c r="H77" s="3">
        <v>3</v>
      </c>
      <c r="I77" s="3">
        <v>3.1</v>
      </c>
      <c r="J77" s="3">
        <v>3.3</v>
      </c>
      <c r="K77" s="3">
        <v>2.9</v>
      </c>
      <c r="L77" s="3">
        <v>2.8</v>
      </c>
      <c r="M77" s="3">
        <v>3</v>
      </c>
      <c r="N77" s="3">
        <v>3.1</v>
      </c>
      <c r="O77" s="12">
        <f t="shared" si="7"/>
        <v>2.8899999999999997</v>
      </c>
      <c r="P77" s="13">
        <v>2.8899999999999997</v>
      </c>
      <c r="Q77" s="3">
        <f t="shared" si="11"/>
        <v>11.89</v>
      </c>
      <c r="R77" s="3"/>
    </row>
    <row r="78" spans="1:18" x14ac:dyDescent="0.25">
      <c r="B78" s="6">
        <v>43977.253263888888</v>
      </c>
      <c r="C78">
        <v>8</v>
      </c>
      <c r="D78" s="22">
        <f t="shared" si="12"/>
        <v>556</v>
      </c>
      <c r="E78">
        <v>3.1</v>
      </c>
      <c r="F78">
        <v>3</v>
      </c>
      <c r="G78">
        <v>5.9</v>
      </c>
      <c r="H78">
        <v>4.0999999999999996</v>
      </c>
      <c r="I78">
        <v>5</v>
      </c>
      <c r="K78">
        <v>4</v>
      </c>
      <c r="L78">
        <v>4</v>
      </c>
      <c r="M78">
        <v>4.0999999999999996</v>
      </c>
      <c r="N78">
        <v>4.2</v>
      </c>
      <c r="O78" s="10">
        <f t="shared" si="7"/>
        <v>4.1555555555555559</v>
      </c>
      <c r="P78" s="8">
        <v>4.7300000000000004</v>
      </c>
      <c r="Q78">
        <f t="shared" si="11"/>
        <v>13.155555555555555</v>
      </c>
      <c r="R78" s="8">
        <f>MAX(O78:O83)</f>
        <v>6.09</v>
      </c>
    </row>
    <row r="79" spans="1:18" x14ac:dyDescent="0.25">
      <c r="B79" s="6">
        <v>43977.336875000001</v>
      </c>
      <c r="C79">
        <v>10</v>
      </c>
      <c r="D79" s="22">
        <f t="shared" si="12"/>
        <v>558</v>
      </c>
      <c r="E79">
        <v>3.4</v>
      </c>
      <c r="F79">
        <v>3.2</v>
      </c>
      <c r="G79">
        <v>6.1</v>
      </c>
      <c r="H79">
        <v>4.3</v>
      </c>
      <c r="I79">
        <v>5.2</v>
      </c>
      <c r="K79">
        <v>4.3</v>
      </c>
      <c r="L79">
        <v>4.2</v>
      </c>
      <c r="M79">
        <v>4.3</v>
      </c>
      <c r="N79">
        <v>4.4000000000000004</v>
      </c>
      <c r="O79" s="10">
        <f t="shared" si="7"/>
        <v>4.3777777777777773</v>
      </c>
      <c r="P79" s="8">
        <v>4.25</v>
      </c>
      <c r="Q79">
        <f t="shared" si="11"/>
        <v>13.377777777777776</v>
      </c>
    </row>
    <row r="80" spans="1:18" x14ac:dyDescent="0.25">
      <c r="B80" s="6">
        <v>43977.420902777776</v>
      </c>
      <c r="C80">
        <v>24</v>
      </c>
      <c r="D80" s="22">
        <f t="shared" si="12"/>
        <v>572</v>
      </c>
      <c r="E80">
        <v>3.7</v>
      </c>
      <c r="F80">
        <v>3.6</v>
      </c>
      <c r="G80">
        <v>7.1</v>
      </c>
      <c r="H80">
        <v>4.5999999999999996</v>
      </c>
      <c r="I80">
        <v>5.7</v>
      </c>
      <c r="J80">
        <v>3.5</v>
      </c>
      <c r="K80">
        <v>4.5999999999999996</v>
      </c>
      <c r="L80">
        <v>4.5</v>
      </c>
      <c r="M80">
        <v>4.7</v>
      </c>
      <c r="N80">
        <v>5</v>
      </c>
      <c r="O80" s="10">
        <f t="shared" si="7"/>
        <v>4.7</v>
      </c>
      <c r="P80" s="8">
        <v>4.7</v>
      </c>
      <c r="Q80">
        <f t="shared" si="11"/>
        <v>13.7</v>
      </c>
    </row>
    <row r="81" spans="1:18" x14ac:dyDescent="0.25">
      <c r="B81" s="6">
        <v>43977.503888888888</v>
      </c>
      <c r="C81">
        <v>26</v>
      </c>
      <c r="D81" s="22">
        <f t="shared" si="12"/>
        <v>574</v>
      </c>
      <c r="E81">
        <v>4</v>
      </c>
      <c r="F81">
        <v>3.9</v>
      </c>
      <c r="G81">
        <v>7.5</v>
      </c>
      <c r="H81">
        <v>5</v>
      </c>
      <c r="I81">
        <v>6.3</v>
      </c>
      <c r="J81">
        <v>4.0999999999999996</v>
      </c>
      <c r="K81">
        <v>5</v>
      </c>
      <c r="L81">
        <v>5</v>
      </c>
      <c r="M81">
        <v>5.0999999999999996</v>
      </c>
      <c r="N81">
        <v>5.4</v>
      </c>
      <c r="O81" s="10">
        <f t="shared" si="7"/>
        <v>5.13</v>
      </c>
      <c r="P81" s="8">
        <v>5.13</v>
      </c>
      <c r="Q81">
        <f t="shared" si="11"/>
        <v>14.129999999999999</v>
      </c>
    </row>
    <row r="82" spans="1:18" x14ac:dyDescent="0.25">
      <c r="B82" s="6">
        <v>43977.587847222225</v>
      </c>
      <c r="C82">
        <v>28</v>
      </c>
      <c r="D82" s="22">
        <f t="shared" si="12"/>
        <v>576</v>
      </c>
      <c r="E82">
        <v>4.5999999999999996</v>
      </c>
      <c r="F82">
        <v>4.5</v>
      </c>
      <c r="G82">
        <v>8</v>
      </c>
      <c r="H82">
        <v>5.5</v>
      </c>
      <c r="I82">
        <v>6.8</v>
      </c>
      <c r="J82">
        <v>4.7</v>
      </c>
      <c r="K82">
        <v>5.5</v>
      </c>
      <c r="L82">
        <v>5.6</v>
      </c>
      <c r="M82">
        <v>5.7</v>
      </c>
      <c r="N82">
        <v>6</v>
      </c>
      <c r="O82" s="10">
        <f t="shared" si="7"/>
        <v>5.69</v>
      </c>
      <c r="P82" s="8">
        <v>5.69</v>
      </c>
      <c r="Q82">
        <f t="shared" si="11"/>
        <v>14.690000000000001</v>
      </c>
    </row>
    <row r="83" spans="1:18" x14ac:dyDescent="0.25">
      <c r="B83" s="7">
        <v>43977.668749999997</v>
      </c>
      <c r="C83" s="3">
        <v>30</v>
      </c>
      <c r="D83" s="22">
        <f t="shared" si="12"/>
        <v>578</v>
      </c>
      <c r="E83" s="3">
        <v>4.3</v>
      </c>
      <c r="F83" s="3">
        <v>5.4</v>
      </c>
      <c r="G83" s="3">
        <v>8.3000000000000007</v>
      </c>
      <c r="H83" s="3">
        <v>6.4</v>
      </c>
      <c r="I83" s="3">
        <v>7.7</v>
      </c>
      <c r="J83" s="3">
        <v>3.9</v>
      </c>
      <c r="K83" s="3">
        <v>6</v>
      </c>
      <c r="L83" s="3">
        <v>5.9</v>
      </c>
      <c r="M83" s="3">
        <v>6.2</v>
      </c>
      <c r="N83" s="3">
        <v>6.8</v>
      </c>
      <c r="O83" s="12">
        <f t="shared" si="7"/>
        <v>6.09</v>
      </c>
      <c r="P83" s="13">
        <v>6.09</v>
      </c>
      <c r="Q83" s="3">
        <f t="shared" si="11"/>
        <v>15.09</v>
      </c>
      <c r="R83" s="3"/>
    </row>
    <row r="84" spans="1:18" x14ac:dyDescent="0.25">
      <c r="B84" s="6">
        <v>43978.253541666665</v>
      </c>
      <c r="C84">
        <v>44</v>
      </c>
      <c r="D84" s="22">
        <f t="shared" si="12"/>
        <v>592</v>
      </c>
      <c r="E84">
        <v>6.3</v>
      </c>
      <c r="F84">
        <v>7.1</v>
      </c>
      <c r="G84">
        <v>13.1</v>
      </c>
      <c r="H84">
        <v>8.8000000000000007</v>
      </c>
      <c r="I84">
        <v>10.6</v>
      </c>
      <c r="J84">
        <v>6.2</v>
      </c>
      <c r="K84">
        <v>8.1</v>
      </c>
      <c r="L84">
        <v>8</v>
      </c>
      <c r="M84">
        <v>10.1</v>
      </c>
      <c r="N84">
        <v>9.5</v>
      </c>
      <c r="O84" s="10">
        <f t="shared" si="7"/>
        <v>8.7799999999999994</v>
      </c>
      <c r="P84" s="8">
        <v>8.7799999999999994</v>
      </c>
      <c r="Q84">
        <f t="shared" si="11"/>
        <v>17.78</v>
      </c>
      <c r="R84" s="8">
        <f>MAX(O84:O89)</f>
        <v>13.270000000000001</v>
      </c>
    </row>
    <row r="85" spans="1:18" x14ac:dyDescent="0.25">
      <c r="B85" s="6">
        <v>43978.337083333332</v>
      </c>
      <c r="C85">
        <v>46</v>
      </c>
      <c r="D85" s="22">
        <f t="shared" si="12"/>
        <v>594</v>
      </c>
      <c r="E85">
        <v>7.4</v>
      </c>
      <c r="F85">
        <v>8.3000000000000007</v>
      </c>
      <c r="G85">
        <v>14.3</v>
      </c>
      <c r="H85">
        <v>9.5</v>
      </c>
      <c r="I85">
        <v>11.1</v>
      </c>
      <c r="J85">
        <v>6.9</v>
      </c>
      <c r="K85">
        <v>8.9</v>
      </c>
      <c r="L85">
        <v>9.1999999999999993</v>
      </c>
      <c r="M85">
        <v>10.9</v>
      </c>
      <c r="N85">
        <v>10.199999999999999</v>
      </c>
      <c r="O85" s="10">
        <f t="shared" si="7"/>
        <v>9.6700000000000017</v>
      </c>
      <c r="P85" s="8">
        <v>8.67</v>
      </c>
      <c r="Q85">
        <f t="shared" si="11"/>
        <v>18.670000000000002</v>
      </c>
    </row>
    <row r="86" spans="1:18" x14ac:dyDescent="0.25">
      <c r="B86" s="6">
        <v>43978.419791666667</v>
      </c>
      <c r="C86">
        <v>48</v>
      </c>
      <c r="D86" s="22">
        <f t="shared" si="12"/>
        <v>596</v>
      </c>
      <c r="E86">
        <v>7.8</v>
      </c>
      <c r="F86">
        <v>9.1999999999999993</v>
      </c>
      <c r="G86">
        <v>15.1</v>
      </c>
      <c r="H86">
        <v>10.199999999999999</v>
      </c>
      <c r="I86">
        <v>12.1</v>
      </c>
      <c r="J86">
        <v>7.8</v>
      </c>
      <c r="K86">
        <v>9.1</v>
      </c>
      <c r="L86">
        <v>8.8000000000000007</v>
      </c>
      <c r="N86">
        <v>11.1</v>
      </c>
      <c r="O86" s="10">
        <f t="shared" si="7"/>
        <v>10.133333333333333</v>
      </c>
      <c r="P86" s="8">
        <v>10.039999999999999</v>
      </c>
      <c r="Q86">
        <f t="shared" si="11"/>
        <v>19.133333333333333</v>
      </c>
    </row>
    <row r="87" spans="1:18" x14ac:dyDescent="0.25">
      <c r="B87" s="6">
        <v>43978.503958333335</v>
      </c>
      <c r="C87">
        <v>50</v>
      </c>
      <c r="D87" s="22">
        <f t="shared" si="12"/>
        <v>598</v>
      </c>
      <c r="E87">
        <v>8.4</v>
      </c>
      <c r="F87">
        <v>10.4</v>
      </c>
      <c r="G87">
        <v>16.100000000000001</v>
      </c>
      <c r="H87">
        <v>11.2</v>
      </c>
      <c r="I87">
        <v>13.5</v>
      </c>
      <c r="J87">
        <v>9.5</v>
      </c>
      <c r="K87">
        <v>10.199999999999999</v>
      </c>
      <c r="L87">
        <v>9.3000000000000007</v>
      </c>
      <c r="N87">
        <v>12</v>
      </c>
      <c r="O87" s="10">
        <f t="shared" si="7"/>
        <v>11.177777777777779</v>
      </c>
      <c r="P87" s="8">
        <v>11.07</v>
      </c>
      <c r="Q87">
        <f t="shared" si="11"/>
        <v>20.177777777777777</v>
      </c>
    </row>
    <row r="88" spans="1:18" x14ac:dyDescent="0.25">
      <c r="B88" s="6">
        <v>43978.586458333331</v>
      </c>
      <c r="C88">
        <v>52</v>
      </c>
      <c r="D88" s="22">
        <f t="shared" si="12"/>
        <v>600</v>
      </c>
      <c r="E88">
        <v>9.1</v>
      </c>
      <c r="F88">
        <v>11.2</v>
      </c>
      <c r="G88">
        <v>17.8</v>
      </c>
      <c r="H88">
        <v>12.3</v>
      </c>
      <c r="I88">
        <v>14.8</v>
      </c>
      <c r="J88">
        <v>10.4</v>
      </c>
      <c r="K88">
        <v>11.1</v>
      </c>
      <c r="L88">
        <v>9.5</v>
      </c>
      <c r="M88">
        <v>12.2</v>
      </c>
      <c r="N88">
        <v>13.4</v>
      </c>
      <c r="O88" s="10">
        <f t="shared" si="7"/>
        <v>12.18</v>
      </c>
      <c r="P88" s="8">
        <v>12.18</v>
      </c>
      <c r="Q88">
        <f t="shared" si="11"/>
        <v>21.18</v>
      </c>
    </row>
    <row r="89" spans="1:18" x14ac:dyDescent="0.25">
      <c r="B89" s="7">
        <v>43978.668958333335</v>
      </c>
      <c r="C89" s="3">
        <v>54</v>
      </c>
      <c r="D89" s="22">
        <f t="shared" si="12"/>
        <v>602</v>
      </c>
      <c r="E89" s="3">
        <v>10.199999999999999</v>
      </c>
      <c r="F89" s="3">
        <v>12.4</v>
      </c>
      <c r="G89" s="3">
        <v>18.899999999999999</v>
      </c>
      <c r="H89" s="3">
        <v>13.6</v>
      </c>
      <c r="I89" s="3">
        <v>15.9</v>
      </c>
      <c r="J89" s="3">
        <v>11.2</v>
      </c>
      <c r="K89" s="3">
        <v>12.2</v>
      </c>
      <c r="L89" s="3">
        <v>10.4</v>
      </c>
      <c r="M89" s="3">
        <v>13.4</v>
      </c>
      <c r="N89" s="3">
        <v>14.5</v>
      </c>
      <c r="O89" s="12">
        <f t="shared" si="7"/>
        <v>13.270000000000001</v>
      </c>
      <c r="P89" s="13">
        <v>13.270000000000001</v>
      </c>
      <c r="Q89" s="3">
        <f t="shared" si="11"/>
        <v>22.270000000000003</v>
      </c>
      <c r="R89" s="3"/>
    </row>
    <row r="90" spans="1:18" x14ac:dyDescent="0.25">
      <c r="B90" s="6">
        <v>43979.253472222219</v>
      </c>
      <c r="C90">
        <v>68</v>
      </c>
      <c r="D90" s="22">
        <f t="shared" si="12"/>
        <v>616</v>
      </c>
      <c r="E90">
        <v>12</v>
      </c>
      <c r="F90">
        <v>17.600000000000001</v>
      </c>
      <c r="G90">
        <v>26.4</v>
      </c>
      <c r="H90">
        <v>19.600000000000001</v>
      </c>
      <c r="I90">
        <v>21.4</v>
      </c>
      <c r="J90">
        <v>15.6</v>
      </c>
      <c r="K90">
        <v>16.600000000000001</v>
      </c>
      <c r="L90">
        <v>13.4</v>
      </c>
      <c r="M90">
        <v>19.600000000000001</v>
      </c>
      <c r="N90">
        <v>21.5</v>
      </c>
      <c r="O90" s="10">
        <f t="shared" si="7"/>
        <v>18.369999999999997</v>
      </c>
      <c r="P90" s="8">
        <v>18.369999999999997</v>
      </c>
      <c r="Q90">
        <f t="shared" si="11"/>
        <v>27.369999999999997</v>
      </c>
      <c r="R90" s="8">
        <f>MAX(O90:O94)</f>
        <v>23.27</v>
      </c>
    </row>
    <row r="91" spans="1:18" x14ac:dyDescent="0.25">
      <c r="B91" s="6">
        <v>43979.337222222224</v>
      </c>
      <c r="C91">
        <v>70</v>
      </c>
      <c r="D91" s="22">
        <f t="shared" si="12"/>
        <v>618</v>
      </c>
      <c r="E91">
        <v>13.1</v>
      </c>
      <c r="F91">
        <v>18.100000000000001</v>
      </c>
      <c r="G91">
        <v>27.5</v>
      </c>
      <c r="H91">
        <v>20.5</v>
      </c>
      <c r="I91">
        <v>22.6</v>
      </c>
      <c r="J91">
        <v>16.399999999999999</v>
      </c>
      <c r="K91">
        <v>17.5</v>
      </c>
      <c r="L91">
        <v>14.6</v>
      </c>
      <c r="M91">
        <v>20.399999999999999</v>
      </c>
      <c r="N91">
        <v>22.3</v>
      </c>
      <c r="O91" s="10">
        <f t="shared" si="7"/>
        <v>19.300000000000004</v>
      </c>
      <c r="P91" s="8">
        <v>19.300000000000004</v>
      </c>
      <c r="Q91">
        <f t="shared" si="11"/>
        <v>28.300000000000004</v>
      </c>
    </row>
    <row r="92" spans="1:18" x14ac:dyDescent="0.25">
      <c r="B92" s="6">
        <v>43979.420347222222</v>
      </c>
      <c r="C92">
        <v>72</v>
      </c>
      <c r="D92" s="22">
        <f t="shared" si="12"/>
        <v>620</v>
      </c>
      <c r="E92">
        <v>14.5</v>
      </c>
      <c r="F92">
        <v>19.2</v>
      </c>
      <c r="G92">
        <v>28.4</v>
      </c>
      <c r="H92">
        <v>21.3</v>
      </c>
      <c r="I92">
        <v>23.2</v>
      </c>
      <c r="J92">
        <v>17.3</v>
      </c>
      <c r="K92">
        <v>18.5</v>
      </c>
      <c r="L92">
        <v>15.4</v>
      </c>
      <c r="M92">
        <v>21.5</v>
      </c>
      <c r="N92">
        <v>23.5</v>
      </c>
      <c r="O92" s="10">
        <f t="shared" ref="O92:O94" si="13">AVERAGE(E92:N92)</f>
        <v>20.28</v>
      </c>
      <c r="P92" s="8">
        <v>20.28</v>
      </c>
      <c r="Q92">
        <f t="shared" si="11"/>
        <v>29.28</v>
      </c>
    </row>
    <row r="93" spans="1:18" x14ac:dyDescent="0.25">
      <c r="B93" s="6">
        <v>43979.503958333335</v>
      </c>
      <c r="C93">
        <v>74</v>
      </c>
      <c r="D93" s="22">
        <f t="shared" si="12"/>
        <v>622</v>
      </c>
      <c r="E93">
        <v>15.2</v>
      </c>
      <c r="F93">
        <v>20.3</v>
      </c>
      <c r="G93">
        <v>29</v>
      </c>
      <c r="H93">
        <v>22.2</v>
      </c>
      <c r="I93">
        <v>24.4</v>
      </c>
      <c r="J93">
        <v>18.5</v>
      </c>
      <c r="K93">
        <v>19.3</v>
      </c>
      <c r="L93">
        <v>16.100000000000001</v>
      </c>
      <c r="M93">
        <v>23.4</v>
      </c>
      <c r="N93">
        <v>24.6</v>
      </c>
      <c r="O93" s="10">
        <f t="shared" si="13"/>
        <v>21.3</v>
      </c>
      <c r="P93" s="8">
        <v>21.3</v>
      </c>
      <c r="Q93">
        <f t="shared" si="11"/>
        <v>30.3</v>
      </c>
    </row>
    <row r="94" spans="1:18" x14ac:dyDescent="0.25">
      <c r="A94" s="5"/>
      <c r="B94" s="7">
        <v>43979.587013888886</v>
      </c>
      <c r="C94" s="3">
        <v>76</v>
      </c>
      <c r="D94" s="22">
        <f t="shared" si="12"/>
        <v>624</v>
      </c>
      <c r="E94" s="3">
        <v>16</v>
      </c>
      <c r="F94" s="3">
        <v>23.5</v>
      </c>
      <c r="G94" s="3">
        <v>30</v>
      </c>
      <c r="H94" s="3">
        <v>25.6</v>
      </c>
      <c r="I94" s="3">
        <v>25.6</v>
      </c>
      <c r="J94" s="3">
        <v>20</v>
      </c>
      <c r="K94" s="3">
        <v>21</v>
      </c>
      <c r="L94" s="3">
        <v>18</v>
      </c>
      <c r="M94" s="3">
        <v>27</v>
      </c>
      <c r="N94" s="3">
        <v>26</v>
      </c>
      <c r="O94" s="12">
        <f t="shared" si="13"/>
        <v>23.27</v>
      </c>
      <c r="P94" s="13">
        <v>23.27</v>
      </c>
      <c r="Q94" s="3">
        <f t="shared" si="11"/>
        <v>32.269999999999996</v>
      </c>
      <c r="R94" s="3"/>
    </row>
  </sheetData>
  <mergeCells count="1">
    <mergeCell ref="E1:N1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79" fitToHeight="0" orientation="portrait" horizontalDpi="360" verticalDpi="360" r:id="rId1"/>
  <headerFooter>
    <oddFooter>&amp;L&amp;Z&amp;F&amp;R&amp;D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3997-18B1-409F-9F87-701F96A678E9}">
  <dimension ref="A1:V39"/>
  <sheetViews>
    <sheetView topLeftCell="N1" zoomScale="90" zoomScaleNormal="90" workbookViewId="0">
      <selection activeCell="L4" sqref="L4"/>
    </sheetView>
  </sheetViews>
  <sheetFormatPr defaultRowHeight="15" x14ac:dyDescent="0.25"/>
  <sheetData>
    <row r="1" spans="1:22" ht="15.75" x14ac:dyDescent="0.25">
      <c r="A1" s="48" t="s">
        <v>11</v>
      </c>
      <c r="B1" s="49"/>
      <c r="C1" s="48" t="s">
        <v>12</v>
      </c>
      <c r="D1" s="48"/>
      <c r="E1" s="15"/>
      <c r="F1" s="50" t="s">
        <v>4</v>
      </c>
      <c r="G1" s="51"/>
      <c r="H1" s="15"/>
      <c r="I1" s="48" t="s">
        <v>5</v>
      </c>
      <c r="J1" s="48"/>
      <c r="K1" s="52" t="s">
        <v>13</v>
      </c>
      <c r="L1" s="52"/>
      <c r="M1" s="16"/>
      <c r="N1" s="17" t="s">
        <v>14</v>
      </c>
    </row>
    <row r="2" spans="1:22" ht="15.75" x14ac:dyDescent="0.25">
      <c r="A2" s="17" t="s">
        <v>15</v>
      </c>
      <c r="B2" s="18" t="s">
        <v>16</v>
      </c>
      <c r="C2" s="17" t="s">
        <v>15</v>
      </c>
      <c r="D2" s="19" t="s">
        <v>16</v>
      </c>
      <c r="E2" s="19"/>
      <c r="F2" s="17" t="s">
        <v>15</v>
      </c>
      <c r="G2" s="18" t="s">
        <v>16</v>
      </c>
      <c r="H2" s="19"/>
      <c r="I2" s="17" t="s">
        <v>15</v>
      </c>
      <c r="J2" s="19" t="s">
        <v>16</v>
      </c>
      <c r="K2" s="17" t="s">
        <v>15</v>
      </c>
      <c r="L2" s="19" t="s">
        <v>16</v>
      </c>
      <c r="M2" s="19"/>
      <c r="N2" s="17" t="s">
        <v>15</v>
      </c>
      <c r="O2" s="19" t="s">
        <v>17</v>
      </c>
      <c r="P2" s="17" t="s">
        <v>15</v>
      </c>
      <c r="Q2" s="19" t="s">
        <v>40</v>
      </c>
      <c r="S2" t="s">
        <v>41</v>
      </c>
      <c r="V2" s="8">
        <v>-196</v>
      </c>
    </row>
    <row r="3" spans="1:22" x14ac:dyDescent="0.25">
      <c r="A3" s="26">
        <v>-240</v>
      </c>
      <c r="B3" s="27">
        <v>1</v>
      </c>
      <c r="C3" s="28"/>
      <c r="D3" s="28"/>
      <c r="E3" s="28"/>
      <c r="F3" s="28"/>
      <c r="G3" s="28"/>
      <c r="H3" s="28"/>
      <c r="I3" s="28"/>
      <c r="J3" s="28"/>
      <c r="K3" s="28"/>
      <c r="N3" s="22">
        <f>AVERAGE(A3,C3,F3,I3,K3)</f>
        <v>-240</v>
      </c>
      <c r="O3" s="8">
        <f>AVERAGE(B3,D3,G3,J3)</f>
        <v>1</v>
      </c>
      <c r="P3" s="20">
        <v>120</v>
      </c>
      <c r="Q3">
        <v>240</v>
      </c>
      <c r="R3">
        <f>12.746*(2.7183^(0.0112*N3))</f>
        <v>0.86692702772000674</v>
      </c>
      <c r="S3">
        <f>R3-10</f>
        <v>-9.1330729722799937</v>
      </c>
      <c r="V3" s="8">
        <v>-172</v>
      </c>
    </row>
    <row r="4" spans="1:22" x14ac:dyDescent="0.25">
      <c r="A4" s="26">
        <v>0</v>
      </c>
      <c r="B4" s="27">
        <v>11.77</v>
      </c>
      <c r="C4" s="26">
        <v>0</v>
      </c>
      <c r="D4" s="28">
        <v>11.52</v>
      </c>
      <c r="E4" s="28"/>
      <c r="F4" s="26">
        <v>0</v>
      </c>
      <c r="G4" s="8">
        <v>11.309999999999999</v>
      </c>
      <c r="H4" s="28"/>
      <c r="I4" s="26">
        <v>0</v>
      </c>
      <c r="J4" s="29">
        <v>10.78</v>
      </c>
      <c r="K4" s="26">
        <v>0</v>
      </c>
      <c r="L4" s="21">
        <v>10.86</v>
      </c>
      <c r="M4" s="21"/>
      <c r="N4" s="8">
        <f>N3+24</f>
        <v>-216</v>
      </c>
      <c r="R4">
        <f t="shared" ref="R4:R13" si="0">12.746*(2.7183^(0.0112*N4))</f>
        <v>1.1342836709222619</v>
      </c>
      <c r="S4">
        <f t="shared" ref="S4:S12" si="1">R4-10</f>
        <v>-8.8657163290777383</v>
      </c>
      <c r="U4">
        <v>240</v>
      </c>
      <c r="V4" s="8">
        <v>-148</v>
      </c>
    </row>
    <row r="5" spans="1:22" x14ac:dyDescent="0.25">
      <c r="A5" s="26">
        <v>2</v>
      </c>
      <c r="B5" s="27">
        <v>12.05</v>
      </c>
      <c r="C5" s="26">
        <v>2</v>
      </c>
      <c r="D5" s="28">
        <v>11.940000000000001</v>
      </c>
      <c r="E5" s="28"/>
      <c r="F5" s="26">
        <v>2</v>
      </c>
      <c r="G5" s="8">
        <v>11.74</v>
      </c>
      <c r="H5" s="28"/>
      <c r="I5" s="26">
        <v>2</v>
      </c>
      <c r="J5" s="29">
        <v>11.17</v>
      </c>
      <c r="K5" s="26">
        <v>2</v>
      </c>
      <c r="L5" s="21">
        <v>11.15</v>
      </c>
      <c r="M5" s="21"/>
      <c r="N5" s="8">
        <f t="shared" ref="N5:N12" si="2">N4+24</f>
        <v>-192</v>
      </c>
      <c r="R5">
        <f t="shared" si="0"/>
        <v>1.4840919765814686</v>
      </c>
      <c r="S5">
        <f t="shared" si="1"/>
        <v>-8.5159080234185307</v>
      </c>
      <c r="U5" s="22">
        <f>$U$4+K5</f>
        <v>242</v>
      </c>
      <c r="V5" s="8">
        <v>-124</v>
      </c>
    </row>
    <row r="6" spans="1:22" x14ac:dyDescent="0.25">
      <c r="A6" s="26">
        <v>4</v>
      </c>
      <c r="B6" s="27">
        <v>12.27</v>
      </c>
      <c r="C6" s="26">
        <f>C5+2</f>
        <v>4</v>
      </c>
      <c r="D6" s="28">
        <v>12.32</v>
      </c>
      <c r="E6" s="28"/>
      <c r="F6" s="26">
        <v>16</v>
      </c>
      <c r="G6" s="8">
        <v>13.09</v>
      </c>
      <c r="H6" s="28"/>
      <c r="I6" s="26">
        <v>4</v>
      </c>
      <c r="J6" s="29">
        <v>11.469999999999999</v>
      </c>
      <c r="K6" s="26">
        <v>4</v>
      </c>
      <c r="L6" s="21">
        <v>11.41</v>
      </c>
      <c r="M6" s="21"/>
      <c r="N6" s="8">
        <f t="shared" si="2"/>
        <v>-168</v>
      </c>
      <c r="R6">
        <f t="shared" si="0"/>
        <v>1.9417796900511315</v>
      </c>
      <c r="S6">
        <f t="shared" si="1"/>
        <v>-8.0582203099488687</v>
      </c>
      <c r="U6" s="22">
        <f t="shared" ref="U6:U26" si="3">$U$4+K6</f>
        <v>244</v>
      </c>
      <c r="V6" s="8">
        <v>-100</v>
      </c>
    </row>
    <row r="7" spans="1:22" x14ac:dyDescent="0.25">
      <c r="A7" s="26">
        <v>6</v>
      </c>
      <c r="B7" s="27">
        <v>12.52</v>
      </c>
      <c r="C7" s="26">
        <f t="shared" ref="C7:C9" si="4">C6+2</f>
        <v>6</v>
      </c>
      <c r="D7" s="28">
        <v>12.549999999999999</v>
      </c>
      <c r="E7" s="28"/>
      <c r="F7" s="26">
        <f t="shared" ref="F7:F11" si="5">F6+2</f>
        <v>18</v>
      </c>
      <c r="G7" s="8">
        <v>13.48</v>
      </c>
      <c r="H7" s="28"/>
      <c r="I7" s="26">
        <v>8</v>
      </c>
      <c r="J7" s="29">
        <v>11.84</v>
      </c>
      <c r="K7" s="26">
        <v>6</v>
      </c>
      <c r="L7" s="21">
        <v>11.89</v>
      </c>
      <c r="M7" s="21"/>
      <c r="N7" s="8">
        <f t="shared" si="2"/>
        <v>-144</v>
      </c>
      <c r="R7">
        <f t="shared" si="0"/>
        <v>2.5406163662310512</v>
      </c>
      <c r="S7">
        <f t="shared" si="1"/>
        <v>-7.4593836337689492</v>
      </c>
      <c r="U7" s="22">
        <f t="shared" si="3"/>
        <v>246</v>
      </c>
      <c r="V7" s="8">
        <v>-76</v>
      </c>
    </row>
    <row r="8" spans="1:22" x14ac:dyDescent="0.25">
      <c r="A8" s="26">
        <v>8</v>
      </c>
      <c r="B8" s="27">
        <v>12.799999999999999</v>
      </c>
      <c r="C8" s="26">
        <f t="shared" si="4"/>
        <v>8</v>
      </c>
      <c r="D8" s="28">
        <v>12.940000000000001</v>
      </c>
      <c r="E8" s="28"/>
      <c r="F8" s="26">
        <f t="shared" si="5"/>
        <v>20</v>
      </c>
      <c r="G8" s="8">
        <v>14.15</v>
      </c>
      <c r="H8" s="28"/>
      <c r="I8" s="26">
        <f>I7+14</f>
        <v>22</v>
      </c>
      <c r="J8" s="29">
        <v>13.47</v>
      </c>
      <c r="K8" s="26">
        <v>8</v>
      </c>
      <c r="L8" s="21">
        <v>13.155555555555555</v>
      </c>
      <c r="M8" s="21"/>
      <c r="N8" s="8">
        <f t="shared" si="2"/>
        <v>-120</v>
      </c>
      <c r="R8">
        <f t="shared" si="0"/>
        <v>3.3241317505958166</v>
      </c>
      <c r="S8">
        <f t="shared" si="1"/>
        <v>-6.6758682494041839</v>
      </c>
      <c r="U8" s="22">
        <f t="shared" si="3"/>
        <v>248</v>
      </c>
    </row>
    <row r="9" spans="1:22" x14ac:dyDescent="0.25">
      <c r="A9" s="26">
        <v>14</v>
      </c>
      <c r="B9" s="27">
        <v>14.28</v>
      </c>
      <c r="C9" s="26">
        <f t="shared" si="4"/>
        <v>10</v>
      </c>
      <c r="D9" s="28">
        <v>13.41</v>
      </c>
      <c r="E9" s="28"/>
      <c r="F9" s="26">
        <f t="shared" si="5"/>
        <v>22</v>
      </c>
      <c r="G9" s="8">
        <v>14.82</v>
      </c>
      <c r="H9" s="28"/>
      <c r="I9" s="26">
        <f>I8+2</f>
        <v>24</v>
      </c>
      <c r="J9" s="29">
        <v>13.74</v>
      </c>
      <c r="K9" s="26">
        <v>10</v>
      </c>
      <c r="L9" s="21">
        <v>13.377777777777776</v>
      </c>
      <c r="M9" s="21"/>
      <c r="N9" s="8">
        <f t="shared" si="2"/>
        <v>-96</v>
      </c>
      <c r="R9">
        <f t="shared" si="0"/>
        <v>4.3492799787444598</v>
      </c>
      <c r="S9">
        <f t="shared" si="1"/>
        <v>-5.6507200212555402</v>
      </c>
      <c r="U9" s="22">
        <f t="shared" si="3"/>
        <v>250</v>
      </c>
    </row>
    <row r="10" spans="1:22" x14ac:dyDescent="0.25">
      <c r="A10" s="26">
        <f>A9+2</f>
        <v>16</v>
      </c>
      <c r="B10" s="27">
        <v>14.58</v>
      </c>
      <c r="C10" s="26">
        <f>C9+38</f>
        <v>48</v>
      </c>
      <c r="D10" s="28">
        <v>21.11</v>
      </c>
      <c r="E10" s="28"/>
      <c r="F10" s="26">
        <f t="shared" si="5"/>
        <v>24</v>
      </c>
      <c r="G10" s="8">
        <v>15.27</v>
      </c>
      <c r="H10" s="28"/>
      <c r="I10" s="26">
        <f t="shared" ref="I10:I13" si="6">I9+2</f>
        <v>26</v>
      </c>
      <c r="J10" s="29">
        <v>14.14</v>
      </c>
      <c r="K10" s="26">
        <v>24</v>
      </c>
      <c r="L10" s="21">
        <v>13.7</v>
      </c>
      <c r="M10" s="21"/>
      <c r="N10" s="8">
        <f t="shared" si="2"/>
        <v>-72</v>
      </c>
      <c r="R10">
        <f t="shared" si="0"/>
        <v>5.690579601761228</v>
      </c>
      <c r="S10">
        <f t="shared" si="1"/>
        <v>-4.309420398238772</v>
      </c>
      <c r="U10" s="22">
        <f t="shared" si="3"/>
        <v>264</v>
      </c>
    </row>
    <row r="11" spans="1:22" x14ac:dyDescent="0.25">
      <c r="A11" s="26">
        <f t="shared" ref="A11:A14" si="7">A10+2</f>
        <v>18</v>
      </c>
      <c r="B11" s="27">
        <v>14.870000000000001</v>
      </c>
      <c r="C11" s="26">
        <f>C10+2</f>
        <v>50</v>
      </c>
      <c r="D11" s="28">
        <v>21.549999999999997</v>
      </c>
      <c r="E11" s="28"/>
      <c r="F11" s="26">
        <f t="shared" si="5"/>
        <v>26</v>
      </c>
      <c r="G11" s="8">
        <v>16.12</v>
      </c>
      <c r="H11" s="28"/>
      <c r="I11" s="26">
        <f t="shared" si="6"/>
        <v>28</v>
      </c>
      <c r="J11" s="29">
        <v>14.66</v>
      </c>
      <c r="K11" s="26">
        <v>26</v>
      </c>
      <c r="L11" s="21">
        <v>14.129999999999999</v>
      </c>
      <c r="M11" s="21"/>
      <c r="N11" s="8">
        <f>N10+24</f>
        <v>-48</v>
      </c>
      <c r="R11">
        <f t="shared" si="0"/>
        <v>7.4455303779567554</v>
      </c>
      <c r="S11">
        <f t="shared" si="1"/>
        <v>-2.5544696220432446</v>
      </c>
      <c r="U11" s="22">
        <f t="shared" si="3"/>
        <v>266</v>
      </c>
    </row>
    <row r="12" spans="1:22" x14ac:dyDescent="0.25">
      <c r="A12" s="26">
        <f t="shared" si="7"/>
        <v>20</v>
      </c>
      <c r="B12" s="27">
        <v>15.17</v>
      </c>
      <c r="C12" s="26">
        <f t="shared" ref="C12:C15" si="8">C11+2</f>
        <v>52</v>
      </c>
      <c r="D12" s="28">
        <v>22.16</v>
      </c>
      <c r="E12" s="28"/>
      <c r="F12" s="26">
        <f>F11+14</f>
        <v>40</v>
      </c>
      <c r="G12" s="8">
        <v>18.5</v>
      </c>
      <c r="H12" s="28"/>
      <c r="I12" s="26">
        <f t="shared" si="6"/>
        <v>30</v>
      </c>
      <c r="J12" s="29">
        <v>15.36</v>
      </c>
      <c r="K12" s="26">
        <v>28</v>
      </c>
      <c r="L12">
        <v>14.690000000000001</v>
      </c>
      <c r="N12" s="8">
        <f t="shared" si="2"/>
        <v>-24</v>
      </c>
      <c r="R12">
        <f t="shared" si="0"/>
        <v>9.741700580362588</v>
      </c>
      <c r="S12">
        <f t="shared" si="1"/>
        <v>-0.25829941963741199</v>
      </c>
      <c r="U12" s="22">
        <f t="shared" si="3"/>
        <v>268</v>
      </c>
    </row>
    <row r="13" spans="1:22" x14ac:dyDescent="0.25">
      <c r="A13" s="26">
        <f t="shared" si="7"/>
        <v>22</v>
      </c>
      <c r="B13" s="27">
        <v>15.5</v>
      </c>
      <c r="C13" s="26">
        <f t="shared" si="8"/>
        <v>54</v>
      </c>
      <c r="D13" s="28">
        <v>22.89</v>
      </c>
      <c r="E13" s="28"/>
      <c r="F13" s="26">
        <f>F12+2</f>
        <v>42</v>
      </c>
      <c r="G13" s="8">
        <v>19.2</v>
      </c>
      <c r="H13" s="28"/>
      <c r="I13" s="26">
        <f t="shared" si="6"/>
        <v>32</v>
      </c>
      <c r="J13" s="29">
        <v>15.9</v>
      </c>
      <c r="K13" s="26">
        <v>30</v>
      </c>
      <c r="L13">
        <v>15.09</v>
      </c>
      <c r="N13" s="22">
        <f t="shared" ref="N13:N35" si="9">AVERAGE(A4,C4,F4,I4,K4)</f>
        <v>0</v>
      </c>
      <c r="O13" s="8">
        <f t="shared" ref="O13:O35" si="10">AVERAGE(B4,D4,G4,J4)</f>
        <v>11.344999999999999</v>
      </c>
      <c r="P13" s="20">
        <v>144</v>
      </c>
      <c r="Q13">
        <v>242</v>
      </c>
      <c r="R13">
        <f t="shared" si="0"/>
        <v>12.746</v>
      </c>
      <c r="S13">
        <f>R13-10</f>
        <v>2.7460000000000004</v>
      </c>
      <c r="U13" s="22">
        <f t="shared" si="3"/>
        <v>270</v>
      </c>
    </row>
    <row r="14" spans="1:22" x14ac:dyDescent="0.25">
      <c r="A14" s="26">
        <f t="shared" si="7"/>
        <v>24</v>
      </c>
      <c r="B14" s="27">
        <v>15.860000000000001</v>
      </c>
      <c r="C14" s="26">
        <f t="shared" si="8"/>
        <v>56</v>
      </c>
      <c r="D14" s="28">
        <v>23.74</v>
      </c>
      <c r="E14" s="28"/>
      <c r="F14" s="26">
        <f t="shared" ref="F14:F17" si="11">F13+2</f>
        <v>44</v>
      </c>
      <c r="G14" s="8">
        <v>19.866</v>
      </c>
      <c r="H14" s="28"/>
      <c r="I14" s="26">
        <f>I13+38</f>
        <v>70</v>
      </c>
      <c r="J14" s="29">
        <v>27.800000000000004</v>
      </c>
      <c r="K14" s="26">
        <f>K13+14</f>
        <v>44</v>
      </c>
      <c r="L14">
        <v>17.78</v>
      </c>
      <c r="N14" s="22">
        <f t="shared" si="9"/>
        <v>2</v>
      </c>
      <c r="O14" s="8">
        <f t="shared" si="10"/>
        <v>11.725000000000001</v>
      </c>
      <c r="P14" s="23">
        <v>147</v>
      </c>
      <c r="Q14">
        <v>244</v>
      </c>
      <c r="R14">
        <f t="shared" ref="R14:R34" si="12">12.746*(2.7183^(0.0112*N14))</f>
        <v>13.034734078919447</v>
      </c>
      <c r="S14">
        <f t="shared" ref="S14:S39" si="13">R14-10</f>
        <v>3.0347340789194472</v>
      </c>
      <c r="U14" s="22">
        <f t="shared" si="3"/>
        <v>284</v>
      </c>
    </row>
    <row r="15" spans="1:22" x14ac:dyDescent="0.25">
      <c r="A15" s="26">
        <f>A14+14</f>
        <v>38</v>
      </c>
      <c r="B15" s="27">
        <v>18.91</v>
      </c>
      <c r="C15" s="26">
        <f t="shared" si="8"/>
        <v>58</v>
      </c>
      <c r="D15" s="28">
        <v>24.59</v>
      </c>
      <c r="E15" s="28"/>
      <c r="F15" s="26">
        <f t="shared" si="11"/>
        <v>46</v>
      </c>
      <c r="G15" s="8">
        <v>20.92</v>
      </c>
      <c r="H15" s="28"/>
      <c r="I15" s="26">
        <f>I14+2</f>
        <v>72</v>
      </c>
      <c r="J15" s="29">
        <v>29</v>
      </c>
      <c r="K15" s="26">
        <f>K14+2</f>
        <v>46</v>
      </c>
      <c r="L15" s="8">
        <v>18.670000000000002</v>
      </c>
      <c r="N15" s="22">
        <f t="shared" si="9"/>
        <v>6.4</v>
      </c>
      <c r="O15" s="8">
        <f t="shared" si="10"/>
        <v>12.2875</v>
      </c>
      <c r="P15" s="23">
        <v>150</v>
      </c>
      <c r="Q15">
        <v>246</v>
      </c>
      <c r="R15">
        <f t="shared" si="12"/>
        <v>13.693181059856006</v>
      </c>
      <c r="S15">
        <f t="shared" si="13"/>
        <v>3.6931810598560055</v>
      </c>
      <c r="U15" s="22">
        <f t="shared" si="3"/>
        <v>286</v>
      </c>
    </row>
    <row r="16" spans="1:22" x14ac:dyDescent="0.25">
      <c r="A16" s="26">
        <f>A15+2</f>
        <v>40</v>
      </c>
      <c r="B16" s="27">
        <v>19.260000000000002</v>
      </c>
      <c r="C16" s="26">
        <f>C15+14</f>
        <v>72</v>
      </c>
      <c r="D16" s="28">
        <v>28.86</v>
      </c>
      <c r="E16" s="28"/>
      <c r="F16" s="26">
        <f t="shared" si="11"/>
        <v>48</v>
      </c>
      <c r="G16" s="8">
        <v>22.1</v>
      </c>
      <c r="H16" s="28"/>
      <c r="I16" s="30">
        <f>I15+2</f>
        <v>74</v>
      </c>
      <c r="J16" s="29">
        <v>32.019999999999996</v>
      </c>
      <c r="K16" s="26">
        <f t="shared" ref="K16:K19" si="14">K15+2</f>
        <v>48</v>
      </c>
      <c r="L16" s="8">
        <v>19.133333333333333</v>
      </c>
      <c r="N16" s="22">
        <f t="shared" si="9"/>
        <v>8.8000000000000007</v>
      </c>
      <c r="O16" s="8">
        <f t="shared" si="10"/>
        <v>12.5975</v>
      </c>
      <c r="P16" s="23">
        <v>165</v>
      </c>
      <c r="Q16">
        <v>248</v>
      </c>
      <c r="R16">
        <f t="shared" si="12"/>
        <v>14.066247815162074</v>
      </c>
      <c r="S16">
        <f t="shared" si="13"/>
        <v>4.0662478151620736</v>
      </c>
      <c r="U16" s="22">
        <f t="shared" si="3"/>
        <v>288</v>
      </c>
    </row>
    <row r="17" spans="1:21" x14ac:dyDescent="0.25">
      <c r="A17" s="26">
        <f t="shared" ref="A17:A20" si="15">A16+2</f>
        <v>42</v>
      </c>
      <c r="B17" s="27">
        <v>19.79</v>
      </c>
      <c r="C17" s="26">
        <f>C16+2</f>
        <v>74</v>
      </c>
      <c r="D17" s="28">
        <v>29.720000000000002</v>
      </c>
      <c r="E17" s="28"/>
      <c r="F17" s="26">
        <f t="shared" si="11"/>
        <v>50</v>
      </c>
      <c r="G17" s="8">
        <v>23.119999999999997</v>
      </c>
      <c r="H17" s="28"/>
      <c r="I17" s="26"/>
      <c r="J17" s="29"/>
      <c r="K17" s="26">
        <f t="shared" si="14"/>
        <v>50</v>
      </c>
      <c r="L17">
        <v>20.177777777777777</v>
      </c>
      <c r="N17" s="22">
        <f t="shared" si="9"/>
        <v>13.2</v>
      </c>
      <c r="O17" s="8">
        <f t="shared" si="10"/>
        <v>13.34</v>
      </c>
      <c r="P17" s="23">
        <v>167</v>
      </c>
      <c r="Q17">
        <v>254</v>
      </c>
      <c r="R17">
        <f t="shared" si="12"/>
        <v>14.776801505856675</v>
      </c>
      <c r="S17">
        <f t="shared" si="13"/>
        <v>4.7768015058566746</v>
      </c>
      <c r="U17" s="22">
        <f t="shared" si="3"/>
        <v>290</v>
      </c>
    </row>
    <row r="18" spans="1:21" x14ac:dyDescent="0.25">
      <c r="A18" s="26">
        <f t="shared" si="15"/>
        <v>44</v>
      </c>
      <c r="B18" s="27">
        <v>20.12222222222222</v>
      </c>
      <c r="C18" s="26">
        <f t="shared" ref="C18:C20" si="16">C17+2</f>
        <v>76</v>
      </c>
      <c r="D18" s="28">
        <v>31.18</v>
      </c>
      <c r="E18" s="28"/>
      <c r="F18" s="26">
        <f>F17+14</f>
        <v>64</v>
      </c>
      <c r="G18" s="8">
        <v>26.52</v>
      </c>
      <c r="H18" s="28"/>
      <c r="I18" s="26"/>
      <c r="J18" s="29"/>
      <c r="K18" s="26">
        <f t="shared" si="14"/>
        <v>52</v>
      </c>
      <c r="L18">
        <v>21.18</v>
      </c>
      <c r="N18" s="22">
        <f t="shared" si="9"/>
        <v>16</v>
      </c>
      <c r="O18" s="8">
        <f t="shared" si="10"/>
        <v>14.0625</v>
      </c>
      <c r="P18" s="23">
        <v>169</v>
      </c>
      <c r="Q18">
        <v>256</v>
      </c>
      <c r="R18">
        <f t="shared" si="12"/>
        <v>15.247547871739323</v>
      </c>
      <c r="S18">
        <f t="shared" si="13"/>
        <v>5.2475478717393234</v>
      </c>
      <c r="U18" s="22">
        <f t="shared" si="3"/>
        <v>292</v>
      </c>
    </row>
    <row r="19" spans="1:21" x14ac:dyDescent="0.25">
      <c r="A19" s="26">
        <f t="shared" si="15"/>
        <v>46</v>
      </c>
      <c r="B19" s="27">
        <v>20.633333333333333</v>
      </c>
      <c r="C19" s="26">
        <f t="shared" si="16"/>
        <v>78</v>
      </c>
      <c r="D19" s="28">
        <v>32.840000000000003</v>
      </c>
      <c r="E19" s="28"/>
      <c r="F19" s="26">
        <f>F18+2</f>
        <v>66</v>
      </c>
      <c r="G19" s="8">
        <v>27.310000000000002</v>
      </c>
      <c r="H19" s="28"/>
      <c r="I19" s="28"/>
      <c r="J19" s="28"/>
      <c r="K19" s="26">
        <f t="shared" si="14"/>
        <v>54</v>
      </c>
      <c r="L19">
        <v>22.270000000000003</v>
      </c>
      <c r="N19" s="22">
        <f t="shared" si="9"/>
        <v>27.6</v>
      </c>
      <c r="O19" s="8">
        <f t="shared" si="10"/>
        <v>16.274999999999999</v>
      </c>
      <c r="P19" s="23">
        <v>171</v>
      </c>
      <c r="Q19">
        <v>258</v>
      </c>
      <c r="R19">
        <f t="shared" si="12"/>
        <v>17.362966280578242</v>
      </c>
      <c r="S19">
        <f t="shared" si="13"/>
        <v>7.3629662805782417</v>
      </c>
      <c r="U19" s="22">
        <f t="shared" si="3"/>
        <v>294</v>
      </c>
    </row>
    <row r="20" spans="1:21" x14ac:dyDescent="0.25">
      <c r="A20" s="26">
        <f t="shared" si="15"/>
        <v>48</v>
      </c>
      <c r="B20" s="27">
        <v>21.05</v>
      </c>
      <c r="C20" s="30">
        <f t="shared" si="16"/>
        <v>80</v>
      </c>
      <c r="D20" s="28">
        <v>34.190000000000005</v>
      </c>
      <c r="E20" s="28"/>
      <c r="F20" s="30">
        <f t="shared" ref="F20" si="17">F19+2</f>
        <v>68</v>
      </c>
      <c r="G20" s="8">
        <v>28.22</v>
      </c>
      <c r="H20" s="28"/>
      <c r="I20" s="28"/>
      <c r="J20" s="28"/>
      <c r="K20" s="26">
        <f>K19+14</f>
        <v>68</v>
      </c>
      <c r="L20">
        <v>27.369999999999997</v>
      </c>
      <c r="N20" s="22">
        <f t="shared" si="9"/>
        <v>29.6</v>
      </c>
      <c r="O20" s="8">
        <f t="shared" si="10"/>
        <v>16.8</v>
      </c>
      <c r="P20" s="23">
        <v>173</v>
      </c>
      <c r="Q20">
        <v>260</v>
      </c>
      <c r="R20">
        <f t="shared" si="12"/>
        <v>17.756288113022315</v>
      </c>
      <c r="S20">
        <f t="shared" si="13"/>
        <v>7.7562881130223147</v>
      </c>
      <c r="U20" s="22">
        <f t="shared" si="3"/>
        <v>308</v>
      </c>
    </row>
    <row r="21" spans="1:21" x14ac:dyDescent="0.25">
      <c r="A21" s="26">
        <f>A20+14</f>
        <v>62</v>
      </c>
      <c r="B21" s="27">
        <v>26.94</v>
      </c>
      <c r="C21" s="26"/>
      <c r="D21" s="29"/>
      <c r="E21" s="28"/>
      <c r="F21" s="26"/>
      <c r="G21" s="29"/>
      <c r="H21" s="28"/>
      <c r="I21" s="28"/>
      <c r="J21" s="28"/>
      <c r="K21" s="26">
        <f>K20+2</f>
        <v>70</v>
      </c>
      <c r="L21">
        <v>28.300000000000004</v>
      </c>
      <c r="N21" s="22">
        <f t="shared" si="9"/>
        <v>34</v>
      </c>
      <c r="O21" s="8">
        <f t="shared" si="10"/>
        <v>17.797499999999999</v>
      </c>
      <c r="P21" s="23">
        <v>175</v>
      </c>
      <c r="Q21">
        <v>262</v>
      </c>
      <c r="R21">
        <f t="shared" si="12"/>
        <v>18.653243450190843</v>
      </c>
      <c r="S21">
        <f t="shared" si="13"/>
        <v>8.6532434501908426</v>
      </c>
      <c r="U21" s="22">
        <f t="shared" si="3"/>
        <v>310</v>
      </c>
    </row>
    <row r="22" spans="1:21" x14ac:dyDescent="0.25">
      <c r="A22" s="26">
        <f>A21+2</f>
        <v>64</v>
      </c>
      <c r="B22" s="27">
        <v>28.077777777777779</v>
      </c>
      <c r="C22" s="28"/>
      <c r="D22" s="28"/>
      <c r="E22" s="28"/>
      <c r="F22" s="28"/>
      <c r="G22" s="28"/>
      <c r="H22" s="28"/>
      <c r="I22" s="28"/>
      <c r="J22" s="28"/>
      <c r="K22" s="26">
        <f t="shared" ref="K22:K24" si="18">K21+2</f>
        <v>72</v>
      </c>
      <c r="L22">
        <v>29.28</v>
      </c>
      <c r="N22" s="22">
        <f t="shared" si="9"/>
        <v>36</v>
      </c>
      <c r="O22" s="8">
        <f t="shared" si="10"/>
        <v>18.372500000000002</v>
      </c>
      <c r="P22" s="23">
        <v>189</v>
      </c>
      <c r="Q22">
        <v>264</v>
      </c>
      <c r="R22">
        <f t="shared" si="12"/>
        <v>19.07579382414746</v>
      </c>
      <c r="S22">
        <f t="shared" si="13"/>
        <v>9.0757938241474605</v>
      </c>
      <c r="U22" s="22">
        <f t="shared" si="3"/>
        <v>312</v>
      </c>
    </row>
    <row r="23" spans="1:21" x14ac:dyDescent="0.25">
      <c r="A23" s="26">
        <f t="shared" ref="A23:A26" si="19">A22+2</f>
        <v>66</v>
      </c>
      <c r="B23" s="27">
        <v>28.98</v>
      </c>
      <c r="C23" s="28"/>
      <c r="D23" s="28"/>
      <c r="E23" s="28"/>
      <c r="F23" s="28"/>
      <c r="G23" s="28"/>
      <c r="H23" s="28"/>
      <c r="I23" s="28"/>
      <c r="J23" s="28"/>
      <c r="K23" s="26">
        <f t="shared" si="18"/>
        <v>74</v>
      </c>
      <c r="L23">
        <v>30.3</v>
      </c>
      <c r="N23" s="22">
        <f t="shared" si="9"/>
        <v>47.6</v>
      </c>
      <c r="O23" s="8">
        <f t="shared" si="10"/>
        <v>21.816500000000001</v>
      </c>
      <c r="P23" s="23">
        <v>191</v>
      </c>
      <c r="Q23">
        <v>278</v>
      </c>
      <c r="R23">
        <f t="shared" si="12"/>
        <v>21.722336452395925</v>
      </c>
      <c r="S23">
        <f t="shared" si="13"/>
        <v>11.722336452395925</v>
      </c>
      <c r="U23" s="22">
        <f t="shared" si="3"/>
        <v>314</v>
      </c>
    </row>
    <row r="24" spans="1:21" x14ac:dyDescent="0.25">
      <c r="A24" s="26">
        <f t="shared" si="19"/>
        <v>68</v>
      </c>
      <c r="B24" s="27">
        <v>30.111111111111111</v>
      </c>
      <c r="C24" s="28"/>
      <c r="D24" s="28"/>
      <c r="E24" s="28"/>
      <c r="F24" s="28"/>
      <c r="G24" s="28"/>
      <c r="H24" s="28"/>
      <c r="I24" s="28"/>
      <c r="J24" s="28"/>
      <c r="K24" s="30">
        <f t="shared" si="18"/>
        <v>76</v>
      </c>
      <c r="L24">
        <v>32.269999999999996</v>
      </c>
      <c r="N24" s="22">
        <f t="shared" si="9"/>
        <v>52</v>
      </c>
      <c r="O24" s="8">
        <f t="shared" si="10"/>
        <v>23.355</v>
      </c>
      <c r="P24" s="23">
        <v>193</v>
      </c>
      <c r="Q24">
        <v>280</v>
      </c>
      <c r="R24">
        <f t="shared" si="12"/>
        <v>22.819635926966715</v>
      </c>
      <c r="S24">
        <f t="shared" si="13"/>
        <v>12.819635926966715</v>
      </c>
      <c r="U24" s="22">
        <f t="shared" si="3"/>
        <v>316</v>
      </c>
    </row>
    <row r="25" spans="1:21" x14ac:dyDescent="0.25">
      <c r="A25" s="26">
        <f t="shared" si="19"/>
        <v>70</v>
      </c>
      <c r="B25" s="27">
        <v>31.88</v>
      </c>
      <c r="C25" s="28"/>
      <c r="D25" s="28"/>
      <c r="E25" s="28"/>
      <c r="F25" s="28"/>
      <c r="G25" s="28"/>
      <c r="H25" s="28"/>
      <c r="I25" s="28"/>
      <c r="J25" s="28"/>
      <c r="K25" s="28"/>
      <c r="N25" s="22">
        <f t="shared" si="9"/>
        <v>56.4</v>
      </c>
      <c r="O25" s="8">
        <f t="shared" si="10"/>
        <v>25.56</v>
      </c>
      <c r="P25" s="23">
        <v>195</v>
      </c>
      <c r="Q25">
        <v>282</v>
      </c>
      <c r="R25">
        <f t="shared" si="12"/>
        <v>23.972365264689284</v>
      </c>
      <c r="S25">
        <f t="shared" si="13"/>
        <v>13.972365264689284</v>
      </c>
      <c r="U25" s="22">
        <f t="shared" si="3"/>
        <v>240</v>
      </c>
    </row>
    <row r="26" spans="1:21" x14ac:dyDescent="0.25">
      <c r="A26" s="30">
        <f t="shared" si="19"/>
        <v>72</v>
      </c>
      <c r="B26" s="27">
        <v>32.81</v>
      </c>
      <c r="C26" s="28"/>
      <c r="D26" s="28"/>
      <c r="E26" s="28"/>
      <c r="F26" s="28"/>
      <c r="G26" s="28"/>
      <c r="H26" s="28"/>
      <c r="I26" s="28"/>
      <c r="J26" s="28"/>
      <c r="K26" s="28"/>
      <c r="N26" s="22">
        <f t="shared" si="9"/>
        <v>54</v>
      </c>
      <c r="O26" s="8">
        <f t="shared" si="10"/>
        <v>24.209999999999997</v>
      </c>
      <c r="P26" s="23">
        <v>197</v>
      </c>
      <c r="Q26">
        <v>284</v>
      </c>
      <c r="R26">
        <f t="shared" si="12"/>
        <v>23.336567243509148</v>
      </c>
      <c r="S26">
        <f t="shared" si="13"/>
        <v>13.336567243509148</v>
      </c>
      <c r="U26" s="22">
        <f t="shared" si="3"/>
        <v>240</v>
      </c>
    </row>
    <row r="27" spans="1:21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N27" s="22">
        <f t="shared" si="9"/>
        <v>59</v>
      </c>
      <c r="O27" s="8">
        <f t="shared" si="10"/>
        <v>25.94074074074074</v>
      </c>
      <c r="P27" s="23">
        <v>199</v>
      </c>
      <c r="Q27">
        <v>286</v>
      </c>
      <c r="R27">
        <f t="shared" si="12"/>
        <v>24.680708702448449</v>
      </c>
      <c r="S27">
        <f t="shared" si="13"/>
        <v>14.680708702448449</v>
      </c>
      <c r="U27" s="22"/>
    </row>
    <row r="28" spans="1:21" x14ac:dyDescent="0.25">
      <c r="N28" s="22">
        <f t="shared" si="9"/>
        <v>61</v>
      </c>
      <c r="O28" s="8">
        <f t="shared" si="10"/>
        <v>26.927777777777777</v>
      </c>
      <c r="P28" s="23">
        <v>213</v>
      </c>
      <c r="Q28">
        <v>288</v>
      </c>
      <c r="R28">
        <f t="shared" si="12"/>
        <v>25.239798745935083</v>
      </c>
      <c r="S28">
        <f t="shared" si="13"/>
        <v>15.239798745935083</v>
      </c>
    </row>
    <row r="29" spans="1:21" x14ac:dyDescent="0.25">
      <c r="N29" s="22">
        <f t="shared" si="9"/>
        <v>66</v>
      </c>
      <c r="O29" s="8">
        <f t="shared" si="10"/>
        <v>27.820000000000004</v>
      </c>
      <c r="P29" s="23">
        <v>215</v>
      </c>
      <c r="Q29">
        <v>302</v>
      </c>
      <c r="R29">
        <f t="shared" si="12"/>
        <v>26.693562684550848</v>
      </c>
      <c r="S29">
        <f t="shared" si="13"/>
        <v>16.693562684550848</v>
      </c>
    </row>
    <row r="30" spans="1:21" x14ac:dyDescent="0.25">
      <c r="N30" s="22">
        <f t="shared" si="9"/>
        <v>66</v>
      </c>
      <c r="O30" s="8">
        <f t="shared" si="10"/>
        <v>26.94</v>
      </c>
      <c r="P30" s="23">
        <v>217</v>
      </c>
      <c r="Q30">
        <v>304</v>
      </c>
      <c r="R30">
        <f t="shared" si="12"/>
        <v>26.693562684550848</v>
      </c>
      <c r="S30">
        <f t="shared" si="13"/>
        <v>16.693562684550848</v>
      </c>
    </row>
    <row r="31" spans="1:21" x14ac:dyDescent="0.25">
      <c r="N31" s="22">
        <f t="shared" si="9"/>
        <v>68</v>
      </c>
      <c r="O31" s="8">
        <f t="shared" si="10"/>
        <v>28.077777777777779</v>
      </c>
      <c r="P31" s="23">
        <v>219</v>
      </c>
      <c r="Q31">
        <v>306</v>
      </c>
      <c r="R31">
        <f t="shared" si="12"/>
        <v>27.298249742043581</v>
      </c>
      <c r="S31">
        <f t="shared" si="13"/>
        <v>17.298249742043581</v>
      </c>
    </row>
    <row r="32" spans="1:21" x14ac:dyDescent="0.25">
      <c r="N32" s="22">
        <f t="shared" si="9"/>
        <v>70</v>
      </c>
      <c r="O32" s="8">
        <f t="shared" si="10"/>
        <v>28.98</v>
      </c>
      <c r="P32" s="23">
        <v>221</v>
      </c>
      <c r="Q32">
        <v>308</v>
      </c>
      <c r="R32">
        <f t="shared" si="12"/>
        <v>27.916634725205512</v>
      </c>
      <c r="S32">
        <f t="shared" si="13"/>
        <v>17.916634725205512</v>
      </c>
    </row>
    <row r="33" spans="14:19" x14ac:dyDescent="0.25">
      <c r="N33" s="22">
        <f t="shared" si="9"/>
        <v>72</v>
      </c>
      <c r="O33" s="8">
        <f t="shared" si="10"/>
        <v>30.111111111111111</v>
      </c>
      <c r="P33" s="23">
        <v>223</v>
      </c>
      <c r="Q33">
        <v>310</v>
      </c>
      <c r="R33">
        <f t="shared" si="12"/>
        <v>28.549027932008659</v>
      </c>
      <c r="S33">
        <f t="shared" si="13"/>
        <v>18.549027932008659</v>
      </c>
    </row>
    <row r="34" spans="14:19" x14ac:dyDescent="0.25">
      <c r="N34" s="22">
        <f t="shared" si="9"/>
        <v>70</v>
      </c>
      <c r="O34" s="8">
        <f t="shared" si="10"/>
        <v>31.88</v>
      </c>
      <c r="P34" s="23">
        <v>224</v>
      </c>
      <c r="Q34">
        <v>312</v>
      </c>
      <c r="R34">
        <f t="shared" si="12"/>
        <v>27.916634725205512</v>
      </c>
      <c r="S34">
        <f>R34-10</f>
        <v>17.916634725205512</v>
      </c>
    </row>
    <row r="35" spans="14:19" x14ac:dyDescent="0.25">
      <c r="N35" s="22">
        <f t="shared" si="9"/>
        <v>72</v>
      </c>
      <c r="O35" s="8">
        <f t="shared" si="10"/>
        <v>32.81</v>
      </c>
      <c r="P35" s="23">
        <v>226</v>
      </c>
      <c r="Q35">
        <v>326</v>
      </c>
      <c r="R35">
        <f>12.746*(2.7183^(0.0112*N35))</f>
        <v>28.549027932008659</v>
      </c>
      <c r="S35">
        <f t="shared" si="13"/>
        <v>18.549027932008659</v>
      </c>
    </row>
    <row r="36" spans="14:19" x14ac:dyDescent="0.25">
      <c r="N36">
        <v>76</v>
      </c>
      <c r="R36">
        <f t="shared" ref="R36:R39" si="20">12.746*(2.7183^(0.0112*N36))</f>
        <v>29.85711551342834</v>
      </c>
      <c r="S36">
        <f t="shared" si="13"/>
        <v>19.85711551342834</v>
      </c>
    </row>
    <row r="37" spans="14:19" x14ac:dyDescent="0.25">
      <c r="N37">
        <v>78</v>
      </c>
      <c r="R37">
        <f t="shared" si="20"/>
        <v>30.533466270290205</v>
      </c>
      <c r="S37">
        <f t="shared" si="13"/>
        <v>20.533466270290205</v>
      </c>
    </row>
    <row r="38" spans="14:19" x14ac:dyDescent="0.25">
      <c r="N38">
        <v>80</v>
      </c>
      <c r="R38">
        <f t="shared" si="20"/>
        <v>31.22513834464845</v>
      </c>
      <c r="S38">
        <f t="shared" si="13"/>
        <v>21.22513834464845</v>
      </c>
    </row>
    <row r="39" spans="14:19" x14ac:dyDescent="0.25">
      <c r="N39">
        <v>100</v>
      </c>
      <c r="R39">
        <f t="shared" si="20"/>
        <v>39.064924157214548</v>
      </c>
      <c r="S39">
        <f t="shared" si="13"/>
        <v>29.064924157214548</v>
      </c>
    </row>
  </sheetData>
  <mergeCells count="5">
    <mergeCell ref="A1:B1"/>
    <mergeCell ref="C1:D1"/>
    <mergeCell ref="F1:G1"/>
    <mergeCell ref="I1:J1"/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C34F-202E-4B12-B214-C1195609001A}">
  <dimension ref="A1:W46"/>
  <sheetViews>
    <sheetView topLeftCell="N1" workbookViewId="0">
      <selection activeCell="T46" sqref="T3:T46"/>
    </sheetView>
  </sheetViews>
  <sheetFormatPr defaultRowHeight="15" x14ac:dyDescent="0.25"/>
  <cols>
    <col min="2" max="2" width="9.140625" style="8"/>
    <col min="9" max="9" width="9.140625" style="44"/>
  </cols>
  <sheetData>
    <row r="1" spans="1:23" ht="15.75" x14ac:dyDescent="0.25">
      <c r="A1" s="48" t="s">
        <v>11</v>
      </c>
      <c r="B1" s="48"/>
      <c r="C1" s="49"/>
      <c r="D1" s="48" t="s">
        <v>12</v>
      </c>
      <c r="E1" s="48"/>
      <c r="F1" s="37"/>
      <c r="G1" s="50" t="s">
        <v>4</v>
      </c>
      <c r="H1" s="51"/>
      <c r="I1" s="41"/>
      <c r="J1" s="48" t="s">
        <v>5</v>
      </c>
      <c r="K1" s="48"/>
      <c r="L1" s="40"/>
      <c r="M1" s="52" t="s">
        <v>13</v>
      </c>
      <c r="N1" s="52"/>
      <c r="O1" s="38"/>
      <c r="P1" s="17" t="s">
        <v>14</v>
      </c>
      <c r="U1" s="43">
        <v>11</v>
      </c>
    </row>
    <row r="2" spans="1:23" ht="15.75" x14ac:dyDescent="0.25">
      <c r="A2" s="17" t="s">
        <v>15</v>
      </c>
      <c r="B2" s="17"/>
      <c r="C2" s="18" t="s">
        <v>16</v>
      </c>
      <c r="D2" s="17" t="s">
        <v>15</v>
      </c>
      <c r="E2" s="19" t="s">
        <v>16</v>
      </c>
      <c r="F2" s="19"/>
      <c r="G2" s="17" t="s">
        <v>15</v>
      </c>
      <c r="H2" s="18" t="s">
        <v>16</v>
      </c>
      <c r="I2" s="18"/>
      <c r="J2" s="17" t="s">
        <v>15</v>
      </c>
      <c r="K2" s="19" t="s">
        <v>16</v>
      </c>
      <c r="L2" s="19"/>
      <c r="M2" s="17" t="s">
        <v>15</v>
      </c>
      <c r="N2" s="19" t="s">
        <v>16</v>
      </c>
      <c r="O2" s="19"/>
      <c r="P2" s="17" t="s">
        <v>15</v>
      </c>
      <c r="Q2" s="19" t="s">
        <v>17</v>
      </c>
      <c r="R2" s="19" t="s">
        <v>15</v>
      </c>
      <c r="T2" t="s">
        <v>41</v>
      </c>
      <c r="W2" s="8">
        <v>-196</v>
      </c>
    </row>
    <row r="3" spans="1:23" x14ac:dyDescent="0.25">
      <c r="A3" s="26">
        <v>0</v>
      </c>
      <c r="B3" s="27">
        <v>-10</v>
      </c>
      <c r="C3" s="27">
        <v>1</v>
      </c>
      <c r="D3" s="28"/>
      <c r="E3" s="28"/>
      <c r="F3" s="28"/>
      <c r="G3" s="28"/>
      <c r="H3" s="28"/>
      <c r="J3" s="28"/>
      <c r="K3" s="28"/>
      <c r="L3" s="28"/>
      <c r="M3" s="28"/>
      <c r="P3" s="22">
        <f t="shared" ref="P3:P26" si="0">AVERAGE(A3,D3,G3,J3,M3)</f>
        <v>0</v>
      </c>
      <c r="Q3" s="8">
        <f>AVERAGE(C3,E3,H3,K3,N3)</f>
        <v>1</v>
      </c>
      <c r="R3" s="8">
        <v>0</v>
      </c>
      <c r="S3">
        <f>0.9228*(2.7183^(0.0113*R3))</f>
        <v>0.92279999999999995</v>
      </c>
      <c r="T3">
        <f>S3-10</f>
        <v>-9.0771999999999995</v>
      </c>
      <c r="W3" s="8">
        <v>-172</v>
      </c>
    </row>
    <row r="4" spans="1:23" x14ac:dyDescent="0.25">
      <c r="A4" s="26">
        <v>240</v>
      </c>
      <c r="B4" s="27">
        <v>2.7699999999999996</v>
      </c>
      <c r="C4" s="27">
        <f>B4+$U$1</f>
        <v>13.77</v>
      </c>
      <c r="D4" s="26">
        <v>240</v>
      </c>
      <c r="E4" s="26">
        <v>2.5199999999999996</v>
      </c>
      <c r="F4" s="27">
        <f>E4+$U$1</f>
        <v>13.52</v>
      </c>
      <c r="G4" s="26">
        <v>240</v>
      </c>
      <c r="H4" s="27">
        <f>I4+$U$1</f>
        <v>13.309999999999999</v>
      </c>
      <c r="I4" s="46">
        <v>2.3099999999999987</v>
      </c>
      <c r="J4" s="26">
        <v>240</v>
      </c>
      <c r="K4" s="27">
        <f>L4+$U$1</f>
        <v>12.78</v>
      </c>
      <c r="L4" s="46">
        <v>1.7799999999999994</v>
      </c>
      <c r="M4" s="26">
        <v>240</v>
      </c>
      <c r="N4" s="27">
        <f>O4+$U$1</f>
        <v>12.86</v>
      </c>
      <c r="O4" s="46">
        <v>1.8599999999999994</v>
      </c>
      <c r="P4" s="22">
        <f t="shared" si="0"/>
        <v>240</v>
      </c>
      <c r="Q4" s="8">
        <f t="shared" ref="Q4:Q21" si="1">AVERAGE(C4,F4,H4,K4,N4)</f>
        <v>13.247999999999999</v>
      </c>
      <c r="R4" s="8">
        <f>R3+50</f>
        <v>50</v>
      </c>
      <c r="S4">
        <f t="shared" ref="S4:S46" si="2">0.9228*(2.7183^(0.0113*R4))</f>
        <v>1.6236245462757086</v>
      </c>
      <c r="T4">
        <f t="shared" ref="T4:T46" si="3">S4-10</f>
        <v>-8.3763754537242914</v>
      </c>
      <c r="W4" s="8">
        <v>-148</v>
      </c>
    </row>
    <row r="5" spans="1:23" x14ac:dyDescent="0.25">
      <c r="A5" s="26">
        <v>242</v>
      </c>
      <c r="B5" s="27">
        <v>3.0500000000000007</v>
      </c>
      <c r="C5" s="27">
        <f t="shared" ref="C5:C26" si="4">B5+$U$1</f>
        <v>14.05</v>
      </c>
      <c r="D5" s="26">
        <v>242</v>
      </c>
      <c r="E5" s="26">
        <v>2.9400000000000013</v>
      </c>
      <c r="F5" s="27">
        <f t="shared" ref="F5:F20" si="5">E5+$U$1</f>
        <v>13.940000000000001</v>
      </c>
      <c r="G5" s="26">
        <v>242</v>
      </c>
      <c r="H5" s="27">
        <f t="shared" ref="H5:H20" si="6">I5+$U$1</f>
        <v>13.74</v>
      </c>
      <c r="I5" s="46">
        <v>2.74</v>
      </c>
      <c r="J5" s="26">
        <v>242</v>
      </c>
      <c r="K5" s="27">
        <f t="shared" ref="K5:K16" si="7">L5+$U$1</f>
        <v>13.17</v>
      </c>
      <c r="L5" s="46">
        <v>2.17</v>
      </c>
      <c r="M5" s="26">
        <v>242</v>
      </c>
      <c r="N5" s="27">
        <f t="shared" ref="N5:N24" si="8">O5+$U$1</f>
        <v>13.15</v>
      </c>
      <c r="O5" s="46">
        <v>2.1500000000000004</v>
      </c>
      <c r="P5" s="22">
        <f t="shared" si="0"/>
        <v>242</v>
      </c>
      <c r="Q5" s="8">
        <f t="shared" si="1"/>
        <v>13.610000000000003</v>
      </c>
      <c r="R5" s="8">
        <f>R4+40</f>
        <v>90</v>
      </c>
      <c r="S5">
        <f t="shared" si="2"/>
        <v>2.551455666422092</v>
      </c>
      <c r="T5">
        <f t="shared" si="3"/>
        <v>-7.4485443335779085</v>
      </c>
      <c r="W5" s="8">
        <v>-124</v>
      </c>
    </row>
    <row r="6" spans="1:23" x14ac:dyDescent="0.25">
      <c r="A6" s="26">
        <v>244</v>
      </c>
      <c r="B6" s="27">
        <v>3.2699999999999996</v>
      </c>
      <c r="C6" s="27">
        <f t="shared" si="4"/>
        <v>14.27</v>
      </c>
      <c r="D6" s="26">
        <v>244</v>
      </c>
      <c r="E6" s="26">
        <v>3.3200000000000003</v>
      </c>
      <c r="F6" s="27">
        <f t="shared" si="5"/>
        <v>14.32</v>
      </c>
      <c r="G6" s="26">
        <v>256</v>
      </c>
      <c r="H6" s="27">
        <f t="shared" si="6"/>
        <v>15.09</v>
      </c>
      <c r="I6" s="46">
        <v>4.09</v>
      </c>
      <c r="J6" s="26">
        <v>244</v>
      </c>
      <c r="K6" s="27">
        <f t="shared" si="7"/>
        <v>13.469999999999999</v>
      </c>
      <c r="L6" s="46">
        <v>2.4699999999999989</v>
      </c>
      <c r="M6" s="26">
        <v>244</v>
      </c>
      <c r="N6" s="27">
        <f t="shared" si="8"/>
        <v>13.41</v>
      </c>
      <c r="O6" s="46">
        <v>2.41</v>
      </c>
      <c r="P6" s="22">
        <f t="shared" si="0"/>
        <v>246.4</v>
      </c>
      <c r="Q6" s="8">
        <f t="shared" si="1"/>
        <v>14.112</v>
      </c>
      <c r="R6" s="8">
        <f t="shared" ref="R6:R14" si="9">R5+10</f>
        <v>100</v>
      </c>
      <c r="S6">
        <f t="shared" si="2"/>
        <v>2.8566933975606856</v>
      </c>
      <c r="T6">
        <f t="shared" si="3"/>
        <v>-7.1433066024393144</v>
      </c>
      <c r="W6" s="8">
        <v>-100</v>
      </c>
    </row>
    <row r="7" spans="1:23" x14ac:dyDescent="0.25">
      <c r="A7" s="26">
        <v>246</v>
      </c>
      <c r="B7" s="27">
        <v>3.5199999999999996</v>
      </c>
      <c r="C7" s="27">
        <f t="shared" si="4"/>
        <v>14.52</v>
      </c>
      <c r="D7" s="26">
        <v>246</v>
      </c>
      <c r="E7" s="26">
        <v>3.5499999999999989</v>
      </c>
      <c r="F7" s="27">
        <f t="shared" si="5"/>
        <v>14.549999999999999</v>
      </c>
      <c r="G7" s="26">
        <v>258</v>
      </c>
      <c r="H7" s="27">
        <f t="shared" si="6"/>
        <v>15.48</v>
      </c>
      <c r="I7" s="46">
        <v>4.4800000000000004</v>
      </c>
      <c r="J7" s="26">
        <v>248</v>
      </c>
      <c r="K7" s="27">
        <f t="shared" si="7"/>
        <v>13.84</v>
      </c>
      <c r="L7" s="46">
        <v>2.84</v>
      </c>
      <c r="M7" s="26">
        <v>246</v>
      </c>
      <c r="N7" s="27">
        <f t="shared" si="8"/>
        <v>13.89</v>
      </c>
      <c r="O7" s="46">
        <v>2.8900000000000006</v>
      </c>
      <c r="P7" s="22">
        <f t="shared" si="0"/>
        <v>248.8</v>
      </c>
      <c r="Q7" s="8">
        <f t="shared" si="1"/>
        <v>14.456</v>
      </c>
      <c r="R7" s="8">
        <f t="shared" si="9"/>
        <v>110</v>
      </c>
      <c r="S7">
        <f t="shared" si="2"/>
        <v>3.1984475666436185</v>
      </c>
      <c r="T7">
        <f t="shared" si="3"/>
        <v>-6.801552433356381</v>
      </c>
      <c r="W7" s="8">
        <v>-76</v>
      </c>
    </row>
    <row r="8" spans="1:23" x14ac:dyDescent="0.25">
      <c r="A8" s="26">
        <v>248</v>
      </c>
      <c r="B8" s="27">
        <v>3.7999999999999989</v>
      </c>
      <c r="C8" s="27">
        <f t="shared" si="4"/>
        <v>14.799999999999999</v>
      </c>
      <c r="D8" s="26">
        <v>248</v>
      </c>
      <c r="E8" s="26">
        <v>3.9400000000000013</v>
      </c>
      <c r="F8" s="27">
        <f t="shared" si="5"/>
        <v>14.940000000000001</v>
      </c>
      <c r="G8" s="26">
        <v>260</v>
      </c>
      <c r="H8" s="27">
        <f t="shared" si="6"/>
        <v>16.149999999999999</v>
      </c>
      <c r="I8" s="46">
        <v>5.15</v>
      </c>
      <c r="J8" s="26">
        <v>262</v>
      </c>
      <c r="K8" s="27">
        <f t="shared" si="7"/>
        <v>15.47</v>
      </c>
      <c r="L8" s="46">
        <v>4.4700000000000006</v>
      </c>
      <c r="M8" s="26">
        <v>248</v>
      </c>
      <c r="N8" s="27">
        <f t="shared" si="8"/>
        <v>15.155555555555555</v>
      </c>
      <c r="O8" s="46">
        <v>4.155555555555555</v>
      </c>
      <c r="P8" s="22">
        <f t="shared" si="0"/>
        <v>253.2</v>
      </c>
      <c r="Q8" s="8">
        <f t="shared" si="1"/>
        <v>15.303111111111111</v>
      </c>
      <c r="R8" s="8">
        <f t="shared" si="9"/>
        <v>120</v>
      </c>
      <c r="S8">
        <f t="shared" si="2"/>
        <v>3.5810867366108941</v>
      </c>
      <c r="T8">
        <f t="shared" si="3"/>
        <v>-6.4189132633891059</v>
      </c>
    </row>
    <row r="9" spans="1:23" x14ac:dyDescent="0.25">
      <c r="A9" s="26">
        <v>254</v>
      </c>
      <c r="B9" s="27">
        <v>5.2799999999999994</v>
      </c>
      <c r="C9" s="27">
        <f t="shared" si="4"/>
        <v>16.28</v>
      </c>
      <c r="D9" s="26">
        <v>250</v>
      </c>
      <c r="E9" s="26">
        <v>4.41</v>
      </c>
      <c r="F9" s="27">
        <f t="shared" si="5"/>
        <v>15.41</v>
      </c>
      <c r="G9" s="26">
        <v>262</v>
      </c>
      <c r="H9" s="27">
        <f t="shared" si="6"/>
        <v>16.82</v>
      </c>
      <c r="I9" s="46">
        <v>5.82</v>
      </c>
      <c r="J9" s="26">
        <v>264</v>
      </c>
      <c r="K9" s="27">
        <f t="shared" si="7"/>
        <v>15.74</v>
      </c>
      <c r="L9" s="46">
        <v>4.74</v>
      </c>
      <c r="M9" s="26">
        <v>250</v>
      </c>
      <c r="N9" s="27">
        <f t="shared" si="8"/>
        <v>15.377777777777776</v>
      </c>
      <c r="O9" s="46">
        <v>4.3777777777777764</v>
      </c>
      <c r="P9" s="22">
        <f t="shared" si="0"/>
        <v>256</v>
      </c>
      <c r="Q9" s="8">
        <f t="shared" si="1"/>
        <v>15.925555555555556</v>
      </c>
      <c r="R9" s="8">
        <f t="shared" si="9"/>
        <v>130</v>
      </c>
      <c r="S9">
        <f t="shared" si="2"/>
        <v>4.0095020937260148</v>
      </c>
      <c r="T9">
        <f t="shared" si="3"/>
        <v>-5.9904979062739852</v>
      </c>
    </row>
    <row r="10" spans="1:23" x14ac:dyDescent="0.25">
      <c r="A10" s="26">
        <v>256</v>
      </c>
      <c r="B10" s="27">
        <v>5.58</v>
      </c>
      <c r="C10" s="27">
        <f t="shared" si="4"/>
        <v>16.579999999999998</v>
      </c>
      <c r="D10" s="26">
        <v>288</v>
      </c>
      <c r="E10" s="26">
        <v>12.11</v>
      </c>
      <c r="F10" s="27">
        <f t="shared" si="5"/>
        <v>23.11</v>
      </c>
      <c r="G10" s="26">
        <v>264</v>
      </c>
      <c r="H10" s="27">
        <f t="shared" si="6"/>
        <v>17.27</v>
      </c>
      <c r="I10" s="46">
        <v>6.27</v>
      </c>
      <c r="J10" s="26">
        <v>266</v>
      </c>
      <c r="K10" s="27">
        <f t="shared" si="7"/>
        <v>16.14</v>
      </c>
      <c r="L10" s="46">
        <v>5.1400000000000006</v>
      </c>
      <c r="M10" s="26">
        <v>264</v>
      </c>
      <c r="N10" s="27">
        <f t="shared" si="8"/>
        <v>15.7</v>
      </c>
      <c r="O10" s="46">
        <v>4.6999999999999993</v>
      </c>
      <c r="P10" s="22">
        <f t="shared" si="0"/>
        <v>267.60000000000002</v>
      </c>
      <c r="Q10" s="8">
        <f t="shared" si="1"/>
        <v>17.759999999999998</v>
      </c>
      <c r="R10" s="8">
        <f t="shared" si="9"/>
        <v>140</v>
      </c>
      <c r="S10">
        <f t="shared" si="2"/>
        <v>4.4891699704563885</v>
      </c>
      <c r="T10">
        <f t="shared" si="3"/>
        <v>-5.5108300295436115</v>
      </c>
    </row>
    <row r="11" spans="1:23" x14ac:dyDescent="0.25">
      <c r="A11" s="26">
        <v>258</v>
      </c>
      <c r="B11" s="27">
        <v>5.870000000000001</v>
      </c>
      <c r="C11" s="27">
        <f t="shared" si="4"/>
        <v>16.87</v>
      </c>
      <c r="D11" s="26">
        <v>290</v>
      </c>
      <c r="E11" s="26">
        <v>12.549999999999997</v>
      </c>
      <c r="F11" s="27">
        <f t="shared" si="5"/>
        <v>23.549999999999997</v>
      </c>
      <c r="G11" s="26">
        <v>266</v>
      </c>
      <c r="H11" s="27">
        <f t="shared" si="6"/>
        <v>18.12</v>
      </c>
      <c r="I11" s="46">
        <v>7.120000000000001</v>
      </c>
      <c r="J11" s="26">
        <v>268</v>
      </c>
      <c r="K11" s="27">
        <f t="shared" si="7"/>
        <v>16.66</v>
      </c>
      <c r="L11" s="46">
        <v>5.66</v>
      </c>
      <c r="M11" s="26">
        <v>266</v>
      </c>
      <c r="N11" s="27">
        <f t="shared" si="8"/>
        <v>16.13</v>
      </c>
      <c r="O11" s="46">
        <v>5.129999999999999</v>
      </c>
      <c r="P11" s="22">
        <f t="shared" si="0"/>
        <v>269.60000000000002</v>
      </c>
      <c r="Q11" s="8">
        <f t="shared" si="1"/>
        <v>18.265999999999998</v>
      </c>
      <c r="R11" s="8">
        <f t="shared" si="9"/>
        <v>150</v>
      </c>
      <c r="S11">
        <f t="shared" si="2"/>
        <v>5.026221848139663</v>
      </c>
      <c r="T11">
        <f t="shared" si="3"/>
        <v>-4.973778151860337</v>
      </c>
    </row>
    <row r="12" spans="1:23" x14ac:dyDescent="0.25">
      <c r="A12" s="26">
        <v>260</v>
      </c>
      <c r="B12" s="27">
        <v>6.17</v>
      </c>
      <c r="C12" s="27">
        <f t="shared" si="4"/>
        <v>17.170000000000002</v>
      </c>
      <c r="D12" s="26">
        <v>292</v>
      </c>
      <c r="E12" s="26">
        <v>13.16</v>
      </c>
      <c r="F12" s="27">
        <f t="shared" si="5"/>
        <v>24.16</v>
      </c>
      <c r="G12" s="26">
        <v>280</v>
      </c>
      <c r="H12" s="27">
        <f t="shared" si="6"/>
        <v>20.5</v>
      </c>
      <c r="I12" s="46">
        <v>9.5</v>
      </c>
      <c r="J12" s="26">
        <v>270</v>
      </c>
      <c r="K12" s="27">
        <f t="shared" si="7"/>
        <v>17.36</v>
      </c>
      <c r="L12" s="46">
        <v>6.3599999999999994</v>
      </c>
      <c r="M12" s="26">
        <v>268</v>
      </c>
      <c r="N12" s="27">
        <f t="shared" si="8"/>
        <v>16.690000000000001</v>
      </c>
      <c r="O12" s="46">
        <v>5.6900000000000013</v>
      </c>
      <c r="P12" s="22">
        <f t="shared" si="0"/>
        <v>274</v>
      </c>
      <c r="Q12" s="8">
        <f t="shared" si="1"/>
        <v>19.175999999999998</v>
      </c>
      <c r="R12" s="8">
        <f t="shared" si="9"/>
        <v>160</v>
      </c>
      <c r="S12">
        <f t="shared" si="2"/>
        <v>5.6275227342635334</v>
      </c>
      <c r="T12">
        <f t="shared" si="3"/>
        <v>-4.3724772657364666</v>
      </c>
    </row>
    <row r="13" spans="1:23" x14ac:dyDescent="0.25">
      <c r="A13" s="26">
        <v>262</v>
      </c>
      <c r="B13" s="27">
        <v>6.5</v>
      </c>
      <c r="C13" s="27">
        <f t="shared" si="4"/>
        <v>17.5</v>
      </c>
      <c r="D13" s="26">
        <v>294</v>
      </c>
      <c r="E13" s="26">
        <v>13.89</v>
      </c>
      <c r="F13" s="27">
        <f t="shared" si="5"/>
        <v>24.89</v>
      </c>
      <c r="G13" s="26">
        <v>282</v>
      </c>
      <c r="H13" s="27">
        <f t="shared" si="6"/>
        <v>21.2</v>
      </c>
      <c r="I13" s="46">
        <v>10.199999999999999</v>
      </c>
      <c r="J13" s="26">
        <v>272</v>
      </c>
      <c r="K13" s="27">
        <f t="shared" si="7"/>
        <v>17.899999999999999</v>
      </c>
      <c r="L13" s="46">
        <v>6.9</v>
      </c>
      <c r="M13" s="26">
        <v>270</v>
      </c>
      <c r="N13" s="27">
        <f t="shared" si="8"/>
        <v>17.09</v>
      </c>
      <c r="O13" s="46">
        <v>6.09</v>
      </c>
      <c r="P13" s="22">
        <f t="shared" si="0"/>
        <v>276</v>
      </c>
      <c r="Q13" s="8">
        <f t="shared" si="1"/>
        <v>19.716000000000001</v>
      </c>
      <c r="R13" s="8">
        <f t="shared" si="9"/>
        <v>170</v>
      </c>
      <c r="S13">
        <f t="shared" si="2"/>
        <v>6.3007589162373447</v>
      </c>
      <c r="T13">
        <f t="shared" si="3"/>
        <v>-3.6992410837626553</v>
      </c>
    </row>
    <row r="14" spans="1:23" x14ac:dyDescent="0.25">
      <c r="A14" s="26">
        <v>264</v>
      </c>
      <c r="B14" s="27">
        <v>6.8600000000000012</v>
      </c>
      <c r="C14" s="27">
        <f t="shared" si="4"/>
        <v>17.86</v>
      </c>
      <c r="D14" s="26">
        <v>296</v>
      </c>
      <c r="E14" s="26">
        <v>14.739999999999998</v>
      </c>
      <c r="F14" s="27">
        <f t="shared" si="5"/>
        <v>25.74</v>
      </c>
      <c r="G14" s="26">
        <v>284</v>
      </c>
      <c r="H14" s="27">
        <f t="shared" si="6"/>
        <v>21.866</v>
      </c>
      <c r="I14" s="46">
        <v>10.866</v>
      </c>
      <c r="J14" s="26">
        <v>310</v>
      </c>
      <c r="K14" s="27">
        <f t="shared" si="7"/>
        <v>29.800000000000004</v>
      </c>
      <c r="L14" s="46">
        <v>18.800000000000004</v>
      </c>
      <c r="M14" s="26">
        <v>284</v>
      </c>
      <c r="N14" s="27">
        <f t="shared" si="8"/>
        <v>19.78</v>
      </c>
      <c r="O14" s="46">
        <v>8.7800000000000011</v>
      </c>
      <c r="P14" s="22">
        <f t="shared" si="0"/>
        <v>287.60000000000002</v>
      </c>
      <c r="Q14" s="8">
        <f t="shared" si="1"/>
        <v>23.0092</v>
      </c>
      <c r="R14" s="8">
        <f t="shared" si="9"/>
        <v>180</v>
      </c>
      <c r="S14">
        <f t="shared" si="2"/>
        <v>7.054536213391204</v>
      </c>
      <c r="T14">
        <f t="shared" si="3"/>
        <v>-2.945463786608796</v>
      </c>
    </row>
    <row r="15" spans="1:23" x14ac:dyDescent="0.25">
      <c r="A15" s="26">
        <v>278</v>
      </c>
      <c r="B15" s="27">
        <v>9.91</v>
      </c>
      <c r="C15" s="27">
        <f t="shared" si="4"/>
        <v>20.91</v>
      </c>
      <c r="D15" s="26">
        <v>298</v>
      </c>
      <c r="E15" s="26">
        <v>15.59</v>
      </c>
      <c r="F15" s="27">
        <f t="shared" si="5"/>
        <v>26.59</v>
      </c>
      <c r="G15" s="26">
        <v>286</v>
      </c>
      <c r="H15" s="27">
        <f t="shared" si="6"/>
        <v>22.92</v>
      </c>
      <c r="I15" s="46">
        <v>11.920000000000002</v>
      </c>
      <c r="J15" s="26">
        <v>312</v>
      </c>
      <c r="K15" s="27">
        <f t="shared" si="7"/>
        <v>31</v>
      </c>
      <c r="L15" s="46">
        <v>20</v>
      </c>
      <c r="M15" s="26">
        <v>286</v>
      </c>
      <c r="N15" s="27">
        <f t="shared" si="8"/>
        <v>20.67</v>
      </c>
      <c r="O15" s="46">
        <v>9.6700000000000017</v>
      </c>
      <c r="P15" s="22">
        <f t="shared" si="0"/>
        <v>292</v>
      </c>
      <c r="Q15" s="8">
        <f t="shared" si="1"/>
        <v>24.417999999999999</v>
      </c>
      <c r="R15" s="42">
        <v>240</v>
      </c>
      <c r="S15">
        <f t="shared" si="2"/>
        <v>13.897033176344239</v>
      </c>
      <c r="T15">
        <f t="shared" si="3"/>
        <v>3.8970331763442392</v>
      </c>
    </row>
    <row r="16" spans="1:23" x14ac:dyDescent="0.25">
      <c r="A16" s="26">
        <v>280</v>
      </c>
      <c r="B16" s="27">
        <v>10.260000000000002</v>
      </c>
      <c r="C16" s="27">
        <f t="shared" si="4"/>
        <v>21.26</v>
      </c>
      <c r="D16" s="26">
        <v>312</v>
      </c>
      <c r="E16" s="26">
        <v>19.86</v>
      </c>
      <c r="F16" s="27">
        <f t="shared" si="5"/>
        <v>30.86</v>
      </c>
      <c r="G16" s="26">
        <v>288</v>
      </c>
      <c r="H16" s="27">
        <f t="shared" si="6"/>
        <v>24.1</v>
      </c>
      <c r="I16" s="46">
        <v>13.100000000000001</v>
      </c>
      <c r="J16" s="30">
        <v>314</v>
      </c>
      <c r="K16" s="27">
        <f t="shared" si="7"/>
        <v>34.019999999999996</v>
      </c>
      <c r="L16" s="46">
        <v>23.019999999999996</v>
      </c>
      <c r="M16" s="26">
        <v>288</v>
      </c>
      <c r="N16" s="27">
        <f t="shared" si="8"/>
        <v>21.133333333333333</v>
      </c>
      <c r="O16" s="46">
        <v>10.133333333333333</v>
      </c>
      <c r="P16" s="22">
        <f t="shared" si="0"/>
        <v>296.39999999999998</v>
      </c>
      <c r="Q16" s="8">
        <f t="shared" si="1"/>
        <v>26.274666666666668</v>
      </c>
      <c r="R16" s="8">
        <v>242</v>
      </c>
      <c r="S16">
        <f t="shared" si="2"/>
        <v>14.214684185730082</v>
      </c>
      <c r="T16">
        <f t="shared" si="3"/>
        <v>4.2146841857300821</v>
      </c>
    </row>
    <row r="17" spans="1:20" x14ac:dyDescent="0.25">
      <c r="A17" s="26">
        <v>282</v>
      </c>
      <c r="B17" s="27">
        <v>10.79</v>
      </c>
      <c r="C17" s="27">
        <f t="shared" si="4"/>
        <v>21.79</v>
      </c>
      <c r="D17" s="26">
        <v>314</v>
      </c>
      <c r="E17" s="26">
        <v>20.720000000000002</v>
      </c>
      <c r="F17" s="27">
        <f t="shared" si="5"/>
        <v>31.720000000000002</v>
      </c>
      <c r="G17" s="26">
        <v>290</v>
      </c>
      <c r="H17" s="27">
        <f t="shared" si="6"/>
        <v>25.119999999999997</v>
      </c>
      <c r="I17" s="46">
        <v>14.119999999999997</v>
      </c>
      <c r="J17" s="26"/>
      <c r="K17" s="29"/>
      <c r="L17" s="29"/>
      <c r="M17" s="26">
        <v>290</v>
      </c>
      <c r="N17" s="27">
        <f t="shared" si="8"/>
        <v>22.18</v>
      </c>
      <c r="O17" s="46">
        <v>11.18</v>
      </c>
      <c r="P17" s="22">
        <f t="shared" si="0"/>
        <v>294</v>
      </c>
      <c r="Q17" s="8">
        <f t="shared" si="1"/>
        <v>25.202500000000001</v>
      </c>
      <c r="R17" s="8">
        <v>246.4</v>
      </c>
      <c r="S17">
        <f t="shared" si="2"/>
        <v>14.939308003480985</v>
      </c>
      <c r="T17">
        <f t="shared" si="3"/>
        <v>4.9393080034809849</v>
      </c>
    </row>
    <row r="18" spans="1:20" x14ac:dyDescent="0.25">
      <c r="A18" s="26">
        <v>284</v>
      </c>
      <c r="B18" s="27">
        <v>11.12222222222222</v>
      </c>
      <c r="C18" s="27">
        <f t="shared" si="4"/>
        <v>22.12222222222222</v>
      </c>
      <c r="D18" s="26">
        <v>316</v>
      </c>
      <c r="E18" s="26">
        <v>22.18</v>
      </c>
      <c r="F18" s="27">
        <f t="shared" si="5"/>
        <v>33.18</v>
      </c>
      <c r="G18" s="26">
        <v>304</v>
      </c>
      <c r="H18" s="27">
        <f t="shared" si="6"/>
        <v>28.52</v>
      </c>
      <c r="I18" s="46">
        <v>17.52</v>
      </c>
      <c r="J18" s="26"/>
      <c r="K18" s="29"/>
      <c r="L18" s="29"/>
      <c r="M18" s="26">
        <v>292</v>
      </c>
      <c r="N18" s="27">
        <f t="shared" si="8"/>
        <v>23.18</v>
      </c>
      <c r="O18" s="46">
        <v>12.18</v>
      </c>
      <c r="P18" s="22">
        <f t="shared" si="0"/>
        <v>299</v>
      </c>
      <c r="Q18" s="8">
        <f t="shared" si="1"/>
        <v>26.750555555555557</v>
      </c>
      <c r="R18" s="8">
        <v>248.8</v>
      </c>
      <c r="S18">
        <f t="shared" si="2"/>
        <v>15.350008711416621</v>
      </c>
      <c r="T18">
        <f t="shared" si="3"/>
        <v>5.3500087114166206</v>
      </c>
    </row>
    <row r="19" spans="1:20" x14ac:dyDescent="0.25">
      <c r="A19" s="26">
        <v>286</v>
      </c>
      <c r="B19" s="27">
        <v>11.633333333333333</v>
      </c>
      <c r="C19" s="27">
        <f t="shared" si="4"/>
        <v>22.633333333333333</v>
      </c>
      <c r="D19" s="26">
        <v>318</v>
      </c>
      <c r="E19" s="26">
        <v>23.840000000000003</v>
      </c>
      <c r="F19" s="27">
        <f t="shared" si="5"/>
        <v>34.840000000000003</v>
      </c>
      <c r="G19" s="26">
        <v>306</v>
      </c>
      <c r="H19" s="27">
        <f t="shared" si="6"/>
        <v>29.310000000000002</v>
      </c>
      <c r="I19" s="46">
        <v>18.310000000000002</v>
      </c>
      <c r="J19" s="28"/>
      <c r="K19" s="28"/>
      <c r="L19" s="28"/>
      <c r="M19" s="26">
        <v>294</v>
      </c>
      <c r="N19" s="27">
        <f t="shared" si="8"/>
        <v>24.270000000000003</v>
      </c>
      <c r="O19" s="46">
        <v>13.270000000000003</v>
      </c>
      <c r="P19" s="22">
        <f t="shared" si="0"/>
        <v>301</v>
      </c>
      <c r="Q19" s="8">
        <f t="shared" si="1"/>
        <v>27.763333333333335</v>
      </c>
      <c r="R19" s="8">
        <v>253.2</v>
      </c>
      <c r="S19">
        <f t="shared" si="2"/>
        <v>16.132508116232273</v>
      </c>
      <c r="T19">
        <f t="shared" si="3"/>
        <v>6.1325081162322732</v>
      </c>
    </row>
    <row r="20" spans="1:20" x14ac:dyDescent="0.25">
      <c r="A20" s="26">
        <v>288</v>
      </c>
      <c r="B20" s="27">
        <v>12.05</v>
      </c>
      <c r="C20" s="27">
        <f t="shared" si="4"/>
        <v>23.05</v>
      </c>
      <c r="D20" s="30">
        <v>320</v>
      </c>
      <c r="E20" s="26">
        <v>25.190000000000005</v>
      </c>
      <c r="F20" s="27">
        <f t="shared" si="5"/>
        <v>36.190000000000005</v>
      </c>
      <c r="G20" s="30">
        <v>308</v>
      </c>
      <c r="H20" s="27">
        <f t="shared" si="6"/>
        <v>30.22</v>
      </c>
      <c r="I20" s="46">
        <v>19.22</v>
      </c>
      <c r="J20" s="28"/>
      <c r="K20" s="28"/>
      <c r="L20" s="28"/>
      <c r="M20" s="26">
        <v>308</v>
      </c>
      <c r="N20" s="27">
        <f t="shared" si="8"/>
        <v>29.369999999999997</v>
      </c>
      <c r="O20" s="46">
        <v>18.369999999999997</v>
      </c>
      <c r="P20" s="22">
        <f t="shared" si="0"/>
        <v>306</v>
      </c>
      <c r="Q20" s="8">
        <f t="shared" si="1"/>
        <v>29.707500000000003</v>
      </c>
      <c r="R20" s="8">
        <v>256</v>
      </c>
      <c r="S20">
        <f t="shared" si="2"/>
        <v>16.651105080690851</v>
      </c>
      <c r="T20">
        <f t="shared" si="3"/>
        <v>6.6511050806908507</v>
      </c>
    </row>
    <row r="21" spans="1:20" x14ac:dyDescent="0.25">
      <c r="A21" s="26">
        <v>302</v>
      </c>
      <c r="B21" s="27">
        <v>17.940000000000001</v>
      </c>
      <c r="C21" s="27">
        <f t="shared" si="4"/>
        <v>28.94</v>
      </c>
      <c r="D21" s="26"/>
      <c r="E21" s="26"/>
      <c r="F21" s="29"/>
      <c r="G21" s="26"/>
      <c r="H21" s="29"/>
      <c r="I21" s="45"/>
      <c r="J21" s="28"/>
      <c r="K21" s="28"/>
      <c r="L21" s="28"/>
      <c r="M21" s="26">
        <v>310</v>
      </c>
      <c r="N21" s="27">
        <f t="shared" si="8"/>
        <v>30.300000000000004</v>
      </c>
      <c r="O21" s="46">
        <v>19.300000000000004</v>
      </c>
      <c r="P21" s="22">
        <f t="shared" si="0"/>
        <v>306</v>
      </c>
      <c r="Q21" s="8">
        <f t="shared" si="1"/>
        <v>29.620000000000005</v>
      </c>
      <c r="R21" s="8">
        <v>267.60000000000002</v>
      </c>
      <c r="S21">
        <f t="shared" si="2"/>
        <v>18.98325854807117</v>
      </c>
      <c r="T21">
        <f t="shared" si="3"/>
        <v>8.98325854807117</v>
      </c>
    </row>
    <row r="22" spans="1:20" x14ac:dyDescent="0.25">
      <c r="A22" s="26">
        <v>304</v>
      </c>
      <c r="B22" s="27">
        <v>19.077777777777779</v>
      </c>
      <c r="C22" s="27">
        <f t="shared" si="4"/>
        <v>30.077777777777779</v>
      </c>
      <c r="D22" s="28"/>
      <c r="E22" s="26"/>
      <c r="F22" s="28"/>
      <c r="G22" s="28"/>
      <c r="H22" s="28"/>
      <c r="I22" s="45"/>
      <c r="J22" s="28"/>
      <c r="K22" s="28"/>
      <c r="L22" s="28"/>
      <c r="M22" s="26">
        <v>312</v>
      </c>
      <c r="N22" s="27">
        <f t="shared" si="8"/>
        <v>31.28</v>
      </c>
      <c r="O22" s="46">
        <v>20.28</v>
      </c>
      <c r="P22" s="22">
        <f t="shared" si="0"/>
        <v>308</v>
      </c>
      <c r="Q22" s="8">
        <f t="shared" ref="Q22:Q26" si="10">AVERAGE(C22,E22,H22,K22,N22)</f>
        <v>30.678888888888892</v>
      </c>
      <c r="R22" s="8">
        <v>269.60000000000002</v>
      </c>
      <c r="S22">
        <f t="shared" si="2"/>
        <v>19.417167797816042</v>
      </c>
      <c r="T22">
        <f t="shared" si="3"/>
        <v>9.4171677978160417</v>
      </c>
    </row>
    <row r="23" spans="1:20" x14ac:dyDescent="0.25">
      <c r="A23" s="26">
        <v>306</v>
      </c>
      <c r="B23" s="27">
        <v>19.98</v>
      </c>
      <c r="C23" s="27">
        <f t="shared" si="4"/>
        <v>30.98</v>
      </c>
      <c r="D23" s="28"/>
      <c r="E23" s="26"/>
      <c r="F23" s="28"/>
      <c r="G23" s="28"/>
      <c r="H23" s="28"/>
      <c r="I23" s="45"/>
      <c r="J23" s="28"/>
      <c r="K23" s="28"/>
      <c r="L23" s="28"/>
      <c r="M23" s="26">
        <v>314</v>
      </c>
      <c r="N23" s="27">
        <f t="shared" si="8"/>
        <v>32.299999999999997</v>
      </c>
      <c r="O23" s="46">
        <v>21.3</v>
      </c>
      <c r="P23" s="22">
        <f t="shared" si="0"/>
        <v>310</v>
      </c>
      <c r="Q23" s="8">
        <f t="shared" si="10"/>
        <v>31.64</v>
      </c>
      <c r="R23" s="8">
        <v>274</v>
      </c>
      <c r="S23">
        <f t="shared" si="2"/>
        <v>20.406999304145828</v>
      </c>
      <c r="T23">
        <f t="shared" si="3"/>
        <v>10.406999304145828</v>
      </c>
    </row>
    <row r="24" spans="1:20" x14ac:dyDescent="0.25">
      <c r="A24" s="26">
        <v>308</v>
      </c>
      <c r="B24" s="27">
        <v>21.111111111111111</v>
      </c>
      <c r="C24" s="27">
        <f t="shared" si="4"/>
        <v>32.111111111111114</v>
      </c>
      <c r="D24" s="28"/>
      <c r="E24" s="26"/>
      <c r="F24" s="28"/>
      <c r="G24" s="28"/>
      <c r="H24" s="28"/>
      <c r="I24" s="45"/>
      <c r="J24" s="28"/>
      <c r="K24" s="28"/>
      <c r="L24" s="28"/>
      <c r="M24" s="30">
        <v>316</v>
      </c>
      <c r="N24" s="27">
        <f t="shared" si="8"/>
        <v>34.269999999999996</v>
      </c>
      <c r="O24" s="46">
        <v>23.269999999999996</v>
      </c>
      <c r="P24" s="22">
        <f t="shared" si="0"/>
        <v>312</v>
      </c>
      <c r="Q24" s="8">
        <f t="shared" si="10"/>
        <v>33.190555555555555</v>
      </c>
      <c r="R24" s="8">
        <v>276</v>
      </c>
      <c r="S24">
        <f t="shared" si="2"/>
        <v>20.873451664533963</v>
      </c>
      <c r="T24">
        <f t="shared" si="3"/>
        <v>10.873451664533963</v>
      </c>
    </row>
    <row r="25" spans="1:20" x14ac:dyDescent="0.25">
      <c r="A25" s="26">
        <v>310</v>
      </c>
      <c r="B25" s="27">
        <v>22.88</v>
      </c>
      <c r="C25" s="27">
        <f t="shared" si="4"/>
        <v>33.879999999999995</v>
      </c>
      <c r="D25" s="28"/>
      <c r="E25" s="26"/>
      <c r="F25" s="28"/>
      <c r="G25" s="28"/>
      <c r="H25" s="28"/>
      <c r="I25" s="45"/>
      <c r="J25" s="28"/>
      <c r="K25" s="28"/>
      <c r="L25" s="28"/>
      <c r="M25" s="28"/>
      <c r="P25" s="22">
        <f t="shared" si="0"/>
        <v>310</v>
      </c>
      <c r="Q25" s="8">
        <f t="shared" si="10"/>
        <v>33.879999999999995</v>
      </c>
      <c r="R25" s="8">
        <v>287.60000000000002</v>
      </c>
      <c r="S25">
        <f t="shared" si="2"/>
        <v>23.796986915782202</v>
      </c>
      <c r="T25">
        <f t="shared" si="3"/>
        <v>13.796986915782202</v>
      </c>
    </row>
    <row r="26" spans="1:20" x14ac:dyDescent="0.25">
      <c r="A26" s="30">
        <v>312</v>
      </c>
      <c r="B26" s="27">
        <v>23.810000000000002</v>
      </c>
      <c r="C26" s="27">
        <f t="shared" si="4"/>
        <v>34.81</v>
      </c>
      <c r="D26" s="28"/>
      <c r="E26" s="26"/>
      <c r="F26" s="28"/>
      <c r="G26" s="28"/>
      <c r="H26" s="28"/>
      <c r="I26" s="45"/>
      <c r="J26" s="28"/>
      <c r="K26" s="28"/>
      <c r="L26" s="28"/>
      <c r="M26" s="28"/>
      <c r="P26" s="22">
        <f t="shared" si="0"/>
        <v>312</v>
      </c>
      <c r="Q26" s="8">
        <f t="shared" si="10"/>
        <v>34.81</v>
      </c>
      <c r="R26" s="8">
        <v>292</v>
      </c>
      <c r="S26">
        <f t="shared" si="2"/>
        <v>25.010089035011365</v>
      </c>
      <c r="T26">
        <f t="shared" si="3"/>
        <v>15.010089035011365</v>
      </c>
    </row>
    <row r="27" spans="1:20" x14ac:dyDescent="0.25">
      <c r="A27" s="28"/>
      <c r="B27" s="27"/>
      <c r="C27" s="28"/>
      <c r="D27" s="28"/>
      <c r="E27" s="28"/>
      <c r="F27" s="28"/>
      <c r="G27" s="28"/>
      <c r="H27" s="28"/>
      <c r="J27" s="28"/>
      <c r="K27" s="28"/>
      <c r="L27" s="28"/>
      <c r="M27" s="28"/>
      <c r="P27" s="22">
        <f>P26+5</f>
        <v>317</v>
      </c>
      <c r="Q27" s="8"/>
      <c r="R27" s="8">
        <v>296.39999999999998</v>
      </c>
      <c r="S27">
        <f t="shared" si="2"/>
        <v>26.285031619879575</v>
      </c>
      <c r="T27">
        <f t="shared" si="3"/>
        <v>16.285031619879575</v>
      </c>
    </row>
    <row r="28" spans="1:20" x14ac:dyDescent="0.25">
      <c r="P28" s="22">
        <f t="shared" ref="P28:P35" si="11">P27+5</f>
        <v>322</v>
      </c>
      <c r="Q28" s="8"/>
      <c r="R28" s="8">
        <v>294</v>
      </c>
      <c r="S28">
        <f t="shared" si="2"/>
        <v>25.581756377672978</v>
      </c>
      <c r="T28">
        <f t="shared" si="3"/>
        <v>15.581756377672978</v>
      </c>
    </row>
    <row r="29" spans="1:20" x14ac:dyDescent="0.25">
      <c r="P29" s="22">
        <f t="shared" si="11"/>
        <v>327</v>
      </c>
      <c r="Q29" s="8"/>
      <c r="R29" s="8">
        <v>299</v>
      </c>
      <c r="S29">
        <f t="shared" si="2"/>
        <v>27.068747500351332</v>
      </c>
      <c r="T29">
        <f t="shared" si="3"/>
        <v>17.068747500351332</v>
      </c>
    </row>
    <row r="30" spans="1:20" x14ac:dyDescent="0.25">
      <c r="P30" s="22">
        <f t="shared" si="11"/>
        <v>332</v>
      </c>
      <c r="Q30" s="8"/>
      <c r="R30" s="8">
        <v>301</v>
      </c>
      <c r="S30">
        <f t="shared" si="2"/>
        <v>27.687470565712747</v>
      </c>
      <c r="T30">
        <f t="shared" si="3"/>
        <v>17.687470565712747</v>
      </c>
    </row>
    <row r="31" spans="1:20" x14ac:dyDescent="0.25">
      <c r="P31" s="22">
        <f t="shared" si="11"/>
        <v>337</v>
      </c>
      <c r="Q31" s="8"/>
      <c r="R31" s="8">
        <v>306</v>
      </c>
      <c r="S31">
        <f t="shared" si="2"/>
        <v>29.296860567431533</v>
      </c>
      <c r="T31">
        <f t="shared" si="3"/>
        <v>19.296860567431533</v>
      </c>
    </row>
    <row r="32" spans="1:20" x14ac:dyDescent="0.25">
      <c r="P32" s="22">
        <f t="shared" si="11"/>
        <v>342</v>
      </c>
      <c r="Q32" s="8"/>
      <c r="R32" s="8">
        <v>306</v>
      </c>
      <c r="S32">
        <f t="shared" si="2"/>
        <v>29.296860567431533</v>
      </c>
      <c r="T32">
        <f t="shared" si="3"/>
        <v>19.296860567431533</v>
      </c>
    </row>
    <row r="33" spans="16:20" x14ac:dyDescent="0.25">
      <c r="P33" s="22">
        <f t="shared" si="11"/>
        <v>347</v>
      </c>
      <c r="Q33" s="8"/>
      <c r="R33" s="8">
        <v>308</v>
      </c>
      <c r="S33">
        <f t="shared" si="2"/>
        <v>29.966512658852174</v>
      </c>
      <c r="T33">
        <f t="shared" si="3"/>
        <v>19.966512658852174</v>
      </c>
    </row>
    <row r="34" spans="16:20" x14ac:dyDescent="0.25">
      <c r="P34" s="22">
        <f t="shared" si="11"/>
        <v>352</v>
      </c>
      <c r="Q34" s="8"/>
      <c r="R34" s="8">
        <v>310</v>
      </c>
      <c r="S34">
        <f t="shared" si="2"/>
        <v>30.651471302403586</v>
      </c>
      <c r="T34">
        <f t="shared" si="3"/>
        <v>20.651471302403586</v>
      </c>
    </row>
    <row r="35" spans="16:20" x14ac:dyDescent="0.25">
      <c r="P35" s="22">
        <f t="shared" si="11"/>
        <v>357</v>
      </c>
      <c r="Q35" s="8"/>
      <c r="R35" s="8">
        <v>312</v>
      </c>
      <c r="S35">
        <f t="shared" si="2"/>
        <v>31.352086367131449</v>
      </c>
      <c r="T35">
        <f t="shared" si="3"/>
        <v>21.352086367131449</v>
      </c>
    </row>
    <row r="36" spans="16:20" x14ac:dyDescent="0.25">
      <c r="P36" s="22"/>
      <c r="R36" s="8">
        <v>310</v>
      </c>
      <c r="S36">
        <f t="shared" si="2"/>
        <v>30.651471302403586</v>
      </c>
      <c r="T36">
        <f t="shared" si="3"/>
        <v>20.651471302403586</v>
      </c>
    </row>
    <row r="37" spans="16:20" x14ac:dyDescent="0.25">
      <c r="P37" s="22"/>
      <c r="R37" s="8">
        <v>312</v>
      </c>
      <c r="S37">
        <f t="shared" si="2"/>
        <v>31.352086367131449</v>
      </c>
      <c r="T37">
        <f t="shared" si="3"/>
        <v>21.352086367131449</v>
      </c>
    </row>
    <row r="38" spans="16:20" x14ac:dyDescent="0.25">
      <c r="P38" s="22"/>
      <c r="R38" s="8">
        <v>317</v>
      </c>
      <c r="S38">
        <f t="shared" si="2"/>
        <v>33.174489544501164</v>
      </c>
      <c r="T38">
        <f t="shared" si="3"/>
        <v>23.174489544501164</v>
      </c>
    </row>
    <row r="39" spans="16:20" x14ac:dyDescent="0.25">
      <c r="P39" s="22"/>
      <c r="R39" s="8">
        <v>322</v>
      </c>
      <c r="S39">
        <f t="shared" si="2"/>
        <v>35.102823577699638</v>
      </c>
      <c r="T39">
        <f t="shared" si="3"/>
        <v>25.102823577699638</v>
      </c>
    </row>
    <row r="40" spans="16:20" x14ac:dyDescent="0.25">
      <c r="R40" s="8">
        <v>327</v>
      </c>
      <c r="S40">
        <f t="shared" si="2"/>
        <v>37.143245911114555</v>
      </c>
      <c r="T40">
        <f t="shared" si="3"/>
        <v>27.143245911114555</v>
      </c>
    </row>
    <row r="41" spans="16:20" x14ac:dyDescent="0.25">
      <c r="R41" s="8">
        <v>332</v>
      </c>
      <c r="S41">
        <f t="shared" si="2"/>
        <v>39.302271902992544</v>
      </c>
      <c r="T41">
        <f t="shared" si="3"/>
        <v>29.302271902992544</v>
      </c>
    </row>
    <row r="42" spans="16:20" x14ac:dyDescent="0.25">
      <c r="R42" s="8">
        <v>337</v>
      </c>
      <c r="S42">
        <f t="shared" si="2"/>
        <v>41.586795629903143</v>
      </c>
      <c r="T42">
        <f t="shared" si="3"/>
        <v>31.586795629903143</v>
      </c>
    </row>
    <row r="43" spans="16:20" x14ac:dyDescent="0.25">
      <c r="R43" s="8">
        <v>342</v>
      </c>
      <c r="S43">
        <f t="shared" si="2"/>
        <v>44.004111900504348</v>
      </c>
      <c r="T43">
        <f t="shared" si="3"/>
        <v>34.004111900504348</v>
      </c>
    </row>
    <row r="44" spans="16:20" x14ac:dyDescent="0.25">
      <c r="R44" s="8">
        <v>347</v>
      </c>
      <c r="S44">
        <f t="shared" si="2"/>
        <v>46.561939548902366</v>
      </c>
      <c r="T44">
        <f t="shared" si="3"/>
        <v>36.561939548902366</v>
      </c>
    </row>
    <row r="45" spans="16:20" x14ac:dyDescent="0.25">
      <c r="R45" s="8">
        <v>352</v>
      </c>
      <c r="S45">
        <f t="shared" si="2"/>
        <v>49.268446081985154</v>
      </c>
      <c r="T45">
        <f t="shared" si="3"/>
        <v>39.268446081985154</v>
      </c>
    </row>
    <row r="46" spans="16:20" x14ac:dyDescent="0.25">
      <c r="R46" s="8">
        <v>357</v>
      </c>
      <c r="S46">
        <f t="shared" si="2"/>
        <v>52.132273759431484</v>
      </c>
      <c r="T46">
        <f t="shared" si="3"/>
        <v>42.132273759431484</v>
      </c>
    </row>
  </sheetData>
  <mergeCells count="5">
    <mergeCell ref="D1:E1"/>
    <mergeCell ref="G1:H1"/>
    <mergeCell ref="J1:K1"/>
    <mergeCell ref="M1:N1"/>
    <mergeCell ref="A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B59F-984E-4ECD-9847-629BF1510C2A}">
  <dimension ref="A1:V29"/>
  <sheetViews>
    <sheetView zoomScale="80" zoomScaleNormal="80" workbookViewId="0">
      <pane xSplit="1" ySplit="2" topLeftCell="E24" activePane="bottomRight" state="frozen"/>
      <selection pane="topRight" activeCell="B1" sqref="B1"/>
      <selection pane="bottomLeft" activeCell="A3" sqref="A3"/>
      <selection pane="bottomRight" activeCell="R45" sqref="R45"/>
    </sheetView>
  </sheetViews>
  <sheetFormatPr defaultRowHeight="15" x14ac:dyDescent="0.25"/>
  <cols>
    <col min="1" max="1" width="21.140625" customWidth="1"/>
  </cols>
  <sheetData>
    <row r="1" spans="1:22" x14ac:dyDescent="0.25">
      <c r="B1" s="47" t="s">
        <v>18</v>
      </c>
      <c r="C1" s="47"/>
      <c r="D1" s="47"/>
      <c r="E1" s="47"/>
      <c r="F1" s="47" t="s">
        <v>23</v>
      </c>
      <c r="G1" s="47"/>
      <c r="H1" s="47"/>
      <c r="I1" s="47" t="s">
        <v>34</v>
      </c>
      <c r="J1" s="47"/>
      <c r="K1" s="47"/>
      <c r="L1" s="47" t="s">
        <v>35</v>
      </c>
      <c r="M1" s="47"/>
      <c r="N1" s="47"/>
      <c r="O1" s="47" t="s">
        <v>13</v>
      </c>
      <c r="P1" s="47"/>
      <c r="Q1" s="47"/>
      <c r="R1" t="s">
        <v>36</v>
      </c>
      <c r="T1" s="47" t="s">
        <v>37</v>
      </c>
      <c r="U1" s="47"/>
    </row>
    <row r="2" spans="1:22" x14ac:dyDescent="0.25">
      <c r="B2" t="s">
        <v>33</v>
      </c>
      <c r="C2" t="s">
        <v>19</v>
      </c>
      <c r="D2" t="s">
        <v>20</v>
      </c>
      <c r="E2" t="s">
        <v>22</v>
      </c>
      <c r="F2" t="s">
        <v>19</v>
      </c>
      <c r="G2" t="s">
        <v>20</v>
      </c>
      <c r="H2" t="s">
        <v>22</v>
      </c>
      <c r="I2" t="s">
        <v>19</v>
      </c>
      <c r="J2" t="s">
        <v>20</v>
      </c>
      <c r="K2" t="s">
        <v>22</v>
      </c>
      <c r="L2" t="s">
        <v>19</v>
      </c>
      <c r="M2" t="s">
        <v>20</v>
      </c>
      <c r="N2" t="s">
        <v>22</v>
      </c>
      <c r="O2" t="s">
        <v>19</v>
      </c>
      <c r="P2" t="s">
        <v>20</v>
      </c>
      <c r="Q2" t="s">
        <v>22</v>
      </c>
      <c r="R2">
        <v>9</v>
      </c>
      <c r="T2" t="s">
        <v>19</v>
      </c>
      <c r="U2" t="s">
        <v>20</v>
      </c>
      <c r="V2" t="s">
        <v>22</v>
      </c>
    </row>
    <row r="3" spans="1:22" x14ac:dyDescent="0.25">
      <c r="A3" s="32">
        <v>43587</v>
      </c>
      <c r="B3" s="33">
        <v>20.782692307692301</v>
      </c>
      <c r="C3" s="33">
        <f t="shared" ref="C3:C11" si="0">C4-B3-7.1</f>
        <v>-253.19935897435866</v>
      </c>
      <c r="D3">
        <v>-8</v>
      </c>
      <c r="E3">
        <v>1</v>
      </c>
      <c r="T3" s="33">
        <v>-253.19935897435866</v>
      </c>
      <c r="U3">
        <v>-8</v>
      </c>
      <c r="V3">
        <v>1</v>
      </c>
    </row>
    <row r="4" spans="1:22" x14ac:dyDescent="0.25">
      <c r="A4" s="32">
        <v>43588</v>
      </c>
      <c r="B4" s="33">
        <v>20.633333333333301</v>
      </c>
      <c r="C4" s="33">
        <f t="shared" si="0"/>
        <v>-225.31666666666635</v>
      </c>
      <c r="T4" s="8"/>
    </row>
    <row r="5" spans="1:22" x14ac:dyDescent="0.25">
      <c r="A5" s="32">
        <v>43589</v>
      </c>
      <c r="B5" s="33">
        <v>20.639583333333299</v>
      </c>
      <c r="C5" s="33">
        <f t="shared" si="0"/>
        <v>-197.58333333333306</v>
      </c>
      <c r="T5" s="8"/>
    </row>
    <row r="6" spans="1:22" x14ac:dyDescent="0.25">
      <c r="A6" s="32">
        <v>43590</v>
      </c>
      <c r="B6" s="33">
        <v>21.327083333333299</v>
      </c>
      <c r="C6" s="33">
        <f t="shared" si="0"/>
        <v>-169.84374999999977</v>
      </c>
      <c r="T6" s="8"/>
    </row>
    <row r="7" spans="1:22" x14ac:dyDescent="0.25">
      <c r="A7" s="32">
        <v>43591</v>
      </c>
      <c r="B7" s="33">
        <v>21.747916666666601</v>
      </c>
      <c r="C7" s="33">
        <f t="shared" si="0"/>
        <v>-141.41666666666649</v>
      </c>
      <c r="T7" s="8"/>
    </row>
    <row r="8" spans="1:22" x14ac:dyDescent="0.25">
      <c r="A8" s="32">
        <v>43592</v>
      </c>
      <c r="B8" s="33">
        <v>20.606249999999999</v>
      </c>
      <c r="C8" s="33">
        <f t="shared" si="0"/>
        <v>-112.56874999999989</v>
      </c>
      <c r="T8" s="8"/>
    </row>
    <row r="9" spans="1:22" x14ac:dyDescent="0.25">
      <c r="A9" s="32">
        <v>43593</v>
      </c>
      <c r="B9" s="33">
        <v>21.3979166666666</v>
      </c>
      <c r="C9" s="33">
        <f t="shared" si="0"/>
        <v>-84.862499999999898</v>
      </c>
      <c r="T9" s="8"/>
    </row>
    <row r="10" spans="1:22" x14ac:dyDescent="0.25">
      <c r="A10" s="32">
        <v>43594</v>
      </c>
      <c r="B10" s="33">
        <v>21.043749999999999</v>
      </c>
      <c r="C10" s="33">
        <f t="shared" si="0"/>
        <v>-56.364583333333307</v>
      </c>
      <c r="T10" s="8"/>
    </row>
    <row r="11" spans="1:22" x14ac:dyDescent="0.25">
      <c r="A11" s="32">
        <v>43595</v>
      </c>
      <c r="B11" s="33">
        <v>21.120833333333302</v>
      </c>
      <c r="C11" s="33">
        <f t="shared" si="0"/>
        <v>-28.220833333333303</v>
      </c>
      <c r="T11" s="8"/>
    </row>
    <row r="12" spans="1:22" x14ac:dyDescent="0.25">
      <c r="A12" s="32">
        <v>43596</v>
      </c>
      <c r="B12" s="33">
        <v>21.160416666666599</v>
      </c>
      <c r="C12" s="33">
        <v>0</v>
      </c>
      <c r="D12">
        <v>1</v>
      </c>
      <c r="E12" s="35">
        <f>D12+$R$2</f>
        <v>10</v>
      </c>
      <c r="T12" s="8"/>
    </row>
    <row r="13" spans="1:22" x14ac:dyDescent="0.25">
      <c r="A13" s="32">
        <v>43597</v>
      </c>
      <c r="B13">
        <v>21.99</v>
      </c>
      <c r="C13" s="33">
        <f>C12+B13-7.1</f>
        <v>14.889999999999999</v>
      </c>
      <c r="D13">
        <v>3.7999999999999994</v>
      </c>
      <c r="E13" s="35">
        <f>D13+$R$2</f>
        <v>12.799999999999999</v>
      </c>
      <c r="T13" s="8">
        <f>AVERAGE(C12,F16,I19,L21,O25)</f>
        <v>0</v>
      </c>
      <c r="U13" s="8">
        <f>AVERAGE(D12,G16,J19,M22,P25)</f>
        <v>1</v>
      </c>
      <c r="V13" s="36">
        <f>AVERAGE(E12,H16,K19,N22,Q25)</f>
        <v>10</v>
      </c>
    </row>
    <row r="14" spans="1:22" x14ac:dyDescent="0.25">
      <c r="A14" s="32">
        <v>43598</v>
      </c>
      <c r="B14" s="33">
        <v>21.25</v>
      </c>
      <c r="C14" s="33">
        <f t="shared" ref="C14:C16" si="1">C13+B14-7.1</f>
        <v>29.04</v>
      </c>
      <c r="D14">
        <v>6.8600000000000012</v>
      </c>
      <c r="E14" s="35">
        <f t="shared" ref="E14:E16" si="2">D14+$R$2</f>
        <v>15.860000000000001</v>
      </c>
      <c r="T14" s="8">
        <f>AVERAGE(C13,F17,I20,L22,O26)</f>
        <v>10.90841666666666</v>
      </c>
      <c r="U14" s="8">
        <f>AVERAGE(D13,G17,J20,M23,P26)</f>
        <v>3.3359999999999999</v>
      </c>
      <c r="V14" s="36">
        <f>AVERAGE(E13,H17,K20,N23,Q26)</f>
        <v>12.336000000000002</v>
      </c>
    </row>
    <row r="15" spans="1:22" x14ac:dyDescent="0.25">
      <c r="A15" s="32">
        <v>43599</v>
      </c>
      <c r="B15" s="33">
        <v>21.352083333333301</v>
      </c>
      <c r="C15" s="33">
        <f t="shared" si="1"/>
        <v>43.292083333333302</v>
      </c>
      <c r="D15">
        <v>12.05</v>
      </c>
      <c r="E15" s="35">
        <f t="shared" si="2"/>
        <v>21.05</v>
      </c>
      <c r="T15" s="8">
        <f t="shared" ref="T15:V15" si="3">AVERAGE(C14,F18,I21,L24,O27)</f>
        <v>26.94549999999996</v>
      </c>
      <c r="U15" s="8">
        <f t="shared" si="3"/>
        <v>6.7425000000000006</v>
      </c>
      <c r="V15" s="36">
        <f t="shared" si="3"/>
        <v>15.7425</v>
      </c>
    </row>
    <row r="16" spans="1:22" x14ac:dyDescent="0.25">
      <c r="A16" s="32">
        <v>43600</v>
      </c>
      <c r="B16" s="33">
        <v>21.279166666666601</v>
      </c>
      <c r="C16" s="33">
        <f t="shared" si="1"/>
        <v>57.471249999999905</v>
      </c>
      <c r="D16">
        <v>23.81</v>
      </c>
      <c r="E16" s="35">
        <f t="shared" si="2"/>
        <v>32.81</v>
      </c>
      <c r="F16">
        <v>0</v>
      </c>
      <c r="G16" s="9">
        <v>1</v>
      </c>
      <c r="H16" s="35">
        <f>G16+$R$2</f>
        <v>10</v>
      </c>
      <c r="T16" s="8">
        <f t="shared" ref="T16:V16" si="4">AVERAGE(C15,F19,I22,L25,O28)</f>
        <v>40.107166666666579</v>
      </c>
      <c r="U16" s="8">
        <f t="shared" si="4"/>
        <v>13.7575</v>
      </c>
      <c r="V16" s="36">
        <f t="shared" si="4"/>
        <v>22.7575</v>
      </c>
    </row>
    <row r="17" spans="1:22" x14ac:dyDescent="0.25">
      <c r="A17" s="32">
        <v>43601</v>
      </c>
      <c r="B17" s="8">
        <v>20.518750000000001</v>
      </c>
      <c r="F17" s="33">
        <f>F16+B17-7.1</f>
        <v>13.418750000000001</v>
      </c>
      <c r="G17">
        <v>4.41</v>
      </c>
      <c r="H17" s="35">
        <f>G17+$R$2</f>
        <v>13.41</v>
      </c>
      <c r="T17" s="8">
        <f t="shared" ref="T17:V17" si="5">AVERAGE(C16,F20,I23,L26,O29)</f>
        <v>53.254666666666537</v>
      </c>
      <c r="U17" s="8">
        <f t="shared" si="5"/>
        <v>22.901999999999997</v>
      </c>
      <c r="V17" s="36">
        <f t="shared" si="5"/>
        <v>31.901999999999997</v>
      </c>
    </row>
    <row r="18" spans="1:22" x14ac:dyDescent="0.25">
      <c r="A18" s="32">
        <v>43602</v>
      </c>
      <c r="B18" s="8">
        <v>20.25</v>
      </c>
      <c r="F18" s="33">
        <f t="shared" ref="F18:F20" si="6">F17+B18-7.1</f>
        <v>26.568750000000001</v>
      </c>
      <c r="H18" s="35"/>
      <c r="T18" s="8"/>
    </row>
    <row r="19" spans="1:22" x14ac:dyDescent="0.25">
      <c r="A19" s="32">
        <v>43603</v>
      </c>
      <c r="B19" s="8">
        <v>20.016666666666602</v>
      </c>
      <c r="F19" s="33">
        <f t="shared" si="6"/>
        <v>39.485416666666602</v>
      </c>
      <c r="G19">
        <v>15.59</v>
      </c>
      <c r="H19" s="35">
        <f t="shared" ref="H19:H20" si="7">G19+$R$2</f>
        <v>24.59</v>
      </c>
      <c r="I19">
        <v>0</v>
      </c>
      <c r="J19" s="10">
        <v>1</v>
      </c>
      <c r="K19" s="35">
        <f>J19+$R$2</f>
        <v>10</v>
      </c>
      <c r="T19" s="8"/>
    </row>
    <row r="20" spans="1:22" x14ac:dyDescent="0.25">
      <c r="A20" s="32">
        <v>43604</v>
      </c>
      <c r="B20" s="8">
        <v>20.206250000000001</v>
      </c>
      <c r="F20" s="33">
        <f t="shared" si="6"/>
        <v>52.591666666666605</v>
      </c>
      <c r="G20">
        <v>25.190000000000005</v>
      </c>
      <c r="H20" s="35">
        <f t="shared" si="7"/>
        <v>34.190000000000005</v>
      </c>
      <c r="I20" s="8">
        <f>I19+B20-7.1</f>
        <v>13.106250000000001</v>
      </c>
      <c r="J20" s="8">
        <v>2.74</v>
      </c>
      <c r="K20" s="35">
        <f>J20+$R$2</f>
        <v>11.74</v>
      </c>
      <c r="T20" s="8"/>
    </row>
    <row r="21" spans="1:22" x14ac:dyDescent="0.25">
      <c r="A21" s="32">
        <v>43605</v>
      </c>
      <c r="B21" s="8">
        <v>20.4270833333333</v>
      </c>
      <c r="I21" s="8">
        <f t="shared" ref="I21:I23" si="8">I20+B21-7.1</f>
        <v>26.433333333333302</v>
      </c>
      <c r="J21" s="27">
        <v>7.12</v>
      </c>
      <c r="K21" s="35">
        <f t="shared" ref="K21:K23" si="9">J21+$R$2</f>
        <v>16.12</v>
      </c>
      <c r="T21" s="8"/>
    </row>
    <row r="22" spans="1:22" x14ac:dyDescent="0.25">
      <c r="A22" s="32">
        <v>43606</v>
      </c>
      <c r="B22" s="8">
        <v>20.1666666666666</v>
      </c>
      <c r="I22" s="8">
        <f t="shared" si="8"/>
        <v>39.499999999999901</v>
      </c>
      <c r="J22">
        <v>14.12</v>
      </c>
      <c r="K22" s="35">
        <f t="shared" si="9"/>
        <v>23.119999999999997</v>
      </c>
      <c r="L22">
        <v>0</v>
      </c>
      <c r="M22">
        <v>1</v>
      </c>
      <c r="N22" s="35">
        <f>M22+$R$2</f>
        <v>10</v>
      </c>
      <c r="T22" s="8"/>
    </row>
    <row r="23" spans="1:22" x14ac:dyDescent="0.25">
      <c r="A23" s="32">
        <v>43607</v>
      </c>
      <c r="B23" s="8">
        <v>20.3333333333333</v>
      </c>
      <c r="I23" s="8">
        <f t="shared" si="8"/>
        <v>52.733333333333199</v>
      </c>
      <c r="J23">
        <v>19.22</v>
      </c>
      <c r="K23" s="35">
        <f t="shared" si="9"/>
        <v>28.22</v>
      </c>
      <c r="L23" s="8">
        <f>L22+B23-7.1</f>
        <v>13.233333333333301</v>
      </c>
      <c r="M23">
        <v>2.8400000000000003</v>
      </c>
      <c r="N23" s="35">
        <f>M23+$R$2</f>
        <v>11.84</v>
      </c>
      <c r="T23" s="8"/>
    </row>
    <row r="24" spans="1:22" x14ac:dyDescent="0.25">
      <c r="A24" s="32">
        <v>43608</v>
      </c>
      <c r="B24" s="8">
        <v>20.056249999999899</v>
      </c>
      <c r="L24" s="8">
        <f t="shared" ref="L24:L25" si="10">L23+B24-7.1</f>
        <v>26.189583333333196</v>
      </c>
      <c r="M24">
        <v>6.9</v>
      </c>
      <c r="N24" s="35">
        <f t="shared" ref="N24:N26" si="11">M24+$R$2</f>
        <v>15.9</v>
      </c>
      <c r="T24" s="8"/>
    </row>
    <row r="25" spans="1:22" x14ac:dyDescent="0.25">
      <c r="A25" s="32">
        <v>43609</v>
      </c>
      <c r="B25" s="8">
        <v>20.068750000000001</v>
      </c>
      <c r="L25" s="8">
        <f t="shared" si="10"/>
        <v>39.158333333333196</v>
      </c>
      <c r="N25" s="35"/>
      <c r="O25">
        <v>0</v>
      </c>
      <c r="P25">
        <v>1</v>
      </c>
      <c r="Q25" s="35">
        <f>P25+$R$2</f>
        <v>10</v>
      </c>
      <c r="T25" s="8"/>
    </row>
    <row r="26" spans="1:22" x14ac:dyDescent="0.25">
      <c r="A26" s="32">
        <v>43610</v>
      </c>
      <c r="B26" s="8">
        <v>20.227083333333301</v>
      </c>
      <c r="L26" s="8">
        <f>L25+B26-7.1</f>
        <v>52.285416666666499</v>
      </c>
      <c r="M26">
        <v>23.02</v>
      </c>
      <c r="N26" s="35">
        <f t="shared" si="11"/>
        <v>32.019999999999996</v>
      </c>
      <c r="O26" s="8">
        <f>O25+B26-7.1</f>
        <v>13.127083333333301</v>
      </c>
      <c r="P26">
        <v>2.8899999999999997</v>
      </c>
      <c r="Q26" s="35">
        <f>P26+$R$2</f>
        <v>11.89</v>
      </c>
      <c r="T26" s="8"/>
    </row>
    <row r="27" spans="1:22" x14ac:dyDescent="0.25">
      <c r="A27" s="32">
        <v>43611</v>
      </c>
      <c r="B27" s="8">
        <v>20.46875</v>
      </c>
      <c r="O27" s="8">
        <f t="shared" ref="O27:O29" si="12">O26+B27-7.1</f>
        <v>26.495833333333302</v>
      </c>
      <c r="P27">
        <v>6.09</v>
      </c>
      <c r="Q27" s="35">
        <f t="shared" ref="Q27:Q29" si="13">P27+$R$2</f>
        <v>15.09</v>
      </c>
      <c r="T27" s="8"/>
    </row>
    <row r="28" spans="1:22" x14ac:dyDescent="0.25">
      <c r="A28" s="32">
        <v>43612</v>
      </c>
      <c r="B28" s="8">
        <v>19.704166666666602</v>
      </c>
      <c r="O28" s="8">
        <f t="shared" si="12"/>
        <v>39.099999999999902</v>
      </c>
      <c r="P28">
        <v>13.270000000000001</v>
      </c>
      <c r="Q28" s="35">
        <f t="shared" si="13"/>
        <v>22.270000000000003</v>
      </c>
      <c r="T28" s="8"/>
    </row>
    <row r="29" spans="1:22" x14ac:dyDescent="0.25">
      <c r="A29" s="32">
        <v>43613</v>
      </c>
      <c r="B29" s="8">
        <v>19.191666666666599</v>
      </c>
      <c r="O29" s="8">
        <f t="shared" si="12"/>
        <v>51.191666666666499</v>
      </c>
      <c r="P29">
        <v>23.27</v>
      </c>
      <c r="Q29" s="35">
        <f t="shared" si="13"/>
        <v>32.269999999999996</v>
      </c>
      <c r="T29" s="8"/>
    </row>
  </sheetData>
  <mergeCells count="6">
    <mergeCell ref="T1:U1"/>
    <mergeCell ref="B1:E1"/>
    <mergeCell ref="F1:H1"/>
    <mergeCell ref="I1:K1"/>
    <mergeCell ref="L1:N1"/>
    <mergeCell ref="O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0057-3471-4C9D-A543-CCA92796A0D6}">
  <dimension ref="A1:I28"/>
  <sheetViews>
    <sheetView topLeftCell="A19" workbookViewId="0">
      <selection activeCell="E12" sqref="E12"/>
    </sheetView>
  </sheetViews>
  <sheetFormatPr defaultRowHeight="15" x14ac:dyDescent="0.25"/>
  <cols>
    <col min="1" max="1" width="16" customWidth="1"/>
  </cols>
  <sheetData>
    <row r="1" spans="1: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25">
      <c r="A2" s="32">
        <v>43587</v>
      </c>
      <c r="B2">
        <v>5</v>
      </c>
      <c r="C2">
        <v>2019</v>
      </c>
      <c r="D2">
        <v>21.740400000000001</v>
      </c>
      <c r="E2">
        <v>20.782692307692301</v>
      </c>
      <c r="F2">
        <v>23.5</v>
      </c>
      <c r="G2">
        <v>18.8</v>
      </c>
      <c r="H2">
        <v>232.26923076923001</v>
      </c>
      <c r="I2">
        <v>827</v>
      </c>
    </row>
    <row r="3" spans="1:9" x14ac:dyDescent="0.25">
      <c r="A3" s="32">
        <v>43588</v>
      </c>
      <c r="B3">
        <v>5</v>
      </c>
      <c r="C3">
        <v>2019</v>
      </c>
      <c r="D3">
        <v>17.4834</v>
      </c>
      <c r="E3">
        <v>20.633333333333301</v>
      </c>
      <c r="F3">
        <v>24.3</v>
      </c>
      <c r="G3">
        <v>18.399999999999999</v>
      </c>
      <c r="H3">
        <v>202.354166666666</v>
      </c>
      <c r="I3">
        <v>830</v>
      </c>
    </row>
    <row r="4" spans="1:9" x14ac:dyDescent="0.25">
      <c r="A4" s="32">
        <v>43589</v>
      </c>
      <c r="B4">
        <v>5</v>
      </c>
      <c r="C4">
        <v>2019</v>
      </c>
      <c r="D4">
        <v>12.654</v>
      </c>
      <c r="E4">
        <v>20.639583333333299</v>
      </c>
      <c r="F4">
        <v>23.4</v>
      </c>
      <c r="G4">
        <v>18.100000000000001</v>
      </c>
      <c r="H4">
        <v>146.458333333333</v>
      </c>
      <c r="I4">
        <v>723</v>
      </c>
    </row>
    <row r="5" spans="1:9" x14ac:dyDescent="0.25">
      <c r="A5" s="32">
        <v>43590</v>
      </c>
      <c r="B5">
        <v>5</v>
      </c>
      <c r="C5">
        <v>2019</v>
      </c>
      <c r="D5">
        <v>12.06</v>
      </c>
      <c r="E5">
        <v>21.327083333333299</v>
      </c>
      <c r="F5">
        <v>23.9</v>
      </c>
      <c r="G5">
        <v>19.100000000000001</v>
      </c>
      <c r="H5">
        <v>139.583333333333</v>
      </c>
      <c r="I5">
        <v>659</v>
      </c>
    </row>
    <row r="6" spans="1:9" x14ac:dyDescent="0.25">
      <c r="A6" s="32">
        <v>43591</v>
      </c>
      <c r="B6">
        <v>5</v>
      </c>
      <c r="C6">
        <v>2019</v>
      </c>
      <c r="D6">
        <v>16.462800000000001</v>
      </c>
      <c r="E6">
        <v>21.747916666666601</v>
      </c>
      <c r="F6">
        <v>24.3</v>
      </c>
      <c r="G6">
        <v>19.600000000000001</v>
      </c>
      <c r="H6">
        <v>190.541666666666</v>
      </c>
      <c r="I6">
        <v>787</v>
      </c>
    </row>
    <row r="7" spans="1:9" x14ac:dyDescent="0.25">
      <c r="A7" s="32">
        <v>43592</v>
      </c>
      <c r="B7">
        <v>5</v>
      </c>
      <c r="C7">
        <v>2019</v>
      </c>
      <c r="D7">
        <v>9.6047999999999991</v>
      </c>
      <c r="E7">
        <v>20.606249999999999</v>
      </c>
      <c r="F7">
        <v>22.6</v>
      </c>
      <c r="G7">
        <v>19.2</v>
      </c>
      <c r="H7">
        <v>111.166666666666</v>
      </c>
      <c r="I7">
        <v>643</v>
      </c>
    </row>
    <row r="8" spans="1:9" x14ac:dyDescent="0.25">
      <c r="A8" s="32">
        <v>43593</v>
      </c>
      <c r="B8">
        <v>5</v>
      </c>
      <c r="C8">
        <v>2019</v>
      </c>
      <c r="D8">
        <v>15.6366</v>
      </c>
      <c r="E8">
        <v>21.3979166666666</v>
      </c>
      <c r="F8">
        <v>24.7</v>
      </c>
      <c r="G8">
        <v>19.600000000000001</v>
      </c>
      <c r="H8">
        <v>180.979166666666</v>
      </c>
      <c r="I8">
        <v>782</v>
      </c>
    </row>
    <row r="9" spans="1:9" x14ac:dyDescent="0.25">
      <c r="A9" s="32">
        <v>43594</v>
      </c>
      <c r="B9">
        <v>5</v>
      </c>
      <c r="C9">
        <v>2019</v>
      </c>
      <c r="D9">
        <v>19.007999999999999</v>
      </c>
      <c r="E9">
        <v>21.043749999999999</v>
      </c>
      <c r="F9">
        <v>24.1</v>
      </c>
      <c r="G9">
        <v>18.100000000000001</v>
      </c>
      <c r="H9">
        <v>220</v>
      </c>
      <c r="I9">
        <v>778</v>
      </c>
    </row>
    <row r="10" spans="1:9" x14ac:dyDescent="0.25">
      <c r="A10" s="32">
        <v>43595</v>
      </c>
      <c r="B10">
        <v>5</v>
      </c>
      <c r="C10">
        <v>2019</v>
      </c>
      <c r="D10">
        <v>10.884600000000001</v>
      </c>
      <c r="E10">
        <v>21.120833333333302</v>
      </c>
      <c r="F10">
        <v>24.3</v>
      </c>
      <c r="G10">
        <v>19</v>
      </c>
      <c r="H10">
        <v>125.979166666666</v>
      </c>
      <c r="I10">
        <v>558</v>
      </c>
    </row>
    <row r="11" spans="1:9" x14ac:dyDescent="0.25">
      <c r="A11" s="32">
        <v>43596</v>
      </c>
      <c r="B11">
        <v>5</v>
      </c>
      <c r="C11">
        <v>2019</v>
      </c>
      <c r="D11">
        <v>18.433800000000002</v>
      </c>
      <c r="E11">
        <v>21.160416666666599</v>
      </c>
      <c r="F11">
        <v>24</v>
      </c>
      <c r="G11">
        <v>18.5</v>
      </c>
      <c r="H11">
        <v>213.354166666666</v>
      </c>
      <c r="I11">
        <v>757</v>
      </c>
    </row>
    <row r="12" spans="1:9" x14ac:dyDescent="0.25">
      <c r="A12" s="32">
        <v>43597</v>
      </c>
      <c r="B12">
        <v>5</v>
      </c>
      <c r="C12">
        <v>2019</v>
      </c>
      <c r="D12">
        <v>17.2746</v>
      </c>
      <c r="E12">
        <v>21.997916666666601</v>
      </c>
      <c r="F12">
        <v>26.5</v>
      </c>
      <c r="G12">
        <v>19.2</v>
      </c>
      <c r="H12">
        <v>199.9375</v>
      </c>
      <c r="I12">
        <v>752</v>
      </c>
    </row>
    <row r="13" spans="1:9" x14ac:dyDescent="0.25">
      <c r="A13" s="32">
        <v>43598</v>
      </c>
      <c r="B13">
        <v>5</v>
      </c>
      <c r="C13">
        <v>2019</v>
      </c>
      <c r="D13">
        <v>9.5868000000000002</v>
      </c>
      <c r="E13">
        <v>21.25</v>
      </c>
      <c r="F13">
        <v>23.3</v>
      </c>
      <c r="G13">
        <v>19.100000000000001</v>
      </c>
      <c r="H13">
        <v>110.958333333333</v>
      </c>
      <c r="I13">
        <v>460</v>
      </c>
    </row>
    <row r="14" spans="1:9" x14ac:dyDescent="0.25">
      <c r="A14" s="32">
        <v>43599</v>
      </c>
      <c r="B14">
        <v>5</v>
      </c>
      <c r="C14">
        <v>2019</v>
      </c>
      <c r="D14">
        <v>16.313400000000001</v>
      </c>
      <c r="E14">
        <v>21.352083333333301</v>
      </c>
      <c r="F14">
        <v>23.8</v>
      </c>
      <c r="G14">
        <v>20.100000000000001</v>
      </c>
      <c r="H14">
        <v>188.8125</v>
      </c>
      <c r="I14">
        <v>865</v>
      </c>
    </row>
    <row r="15" spans="1:9" x14ac:dyDescent="0.25">
      <c r="A15" s="32">
        <v>43600</v>
      </c>
      <c r="B15">
        <v>5</v>
      </c>
      <c r="C15">
        <v>2019</v>
      </c>
      <c r="D15">
        <v>15.429600000000001</v>
      </c>
      <c r="E15">
        <v>21.279166666666601</v>
      </c>
      <c r="F15">
        <v>23.1</v>
      </c>
      <c r="G15">
        <v>20.100000000000001</v>
      </c>
      <c r="H15">
        <v>178.583333333333</v>
      </c>
      <c r="I15">
        <v>707</v>
      </c>
    </row>
    <row r="16" spans="1:9" x14ac:dyDescent="0.25">
      <c r="A16" s="32">
        <v>43601</v>
      </c>
      <c r="B16">
        <v>5</v>
      </c>
      <c r="C16">
        <v>2019</v>
      </c>
      <c r="D16">
        <v>8.9442000000000004</v>
      </c>
      <c r="E16">
        <v>20.518750000000001</v>
      </c>
      <c r="F16">
        <v>22.4</v>
      </c>
      <c r="G16">
        <v>18.899999999999999</v>
      </c>
      <c r="H16">
        <v>103.520833333333</v>
      </c>
      <c r="I16">
        <v>445</v>
      </c>
    </row>
    <row r="17" spans="1:9" x14ac:dyDescent="0.25">
      <c r="A17" s="32">
        <v>43602</v>
      </c>
      <c r="B17">
        <v>5</v>
      </c>
      <c r="C17">
        <v>2019</v>
      </c>
      <c r="D17">
        <v>9.3257999999999992</v>
      </c>
      <c r="E17">
        <v>20.25</v>
      </c>
      <c r="F17">
        <v>23.4</v>
      </c>
      <c r="G17">
        <v>18.8</v>
      </c>
      <c r="H17">
        <v>107.9375</v>
      </c>
      <c r="I17">
        <v>630</v>
      </c>
    </row>
    <row r="18" spans="1:9" x14ac:dyDescent="0.25">
      <c r="A18" s="32">
        <v>43603</v>
      </c>
      <c r="B18">
        <v>5</v>
      </c>
      <c r="C18">
        <v>2019</v>
      </c>
      <c r="D18">
        <v>15.004799999999999</v>
      </c>
      <c r="E18">
        <v>20.016666666666602</v>
      </c>
      <c r="F18">
        <v>23.2</v>
      </c>
      <c r="G18">
        <v>17.600000000000001</v>
      </c>
      <c r="H18">
        <v>173.666666666666</v>
      </c>
      <c r="I18">
        <v>731</v>
      </c>
    </row>
    <row r="19" spans="1:9" x14ac:dyDescent="0.25">
      <c r="A19" s="32">
        <v>43604</v>
      </c>
      <c r="B19">
        <v>5</v>
      </c>
      <c r="C19">
        <v>2019</v>
      </c>
      <c r="D19">
        <v>17.395199999999999</v>
      </c>
      <c r="E19">
        <v>20.206250000000001</v>
      </c>
      <c r="F19">
        <v>24.2</v>
      </c>
      <c r="G19">
        <v>17</v>
      </c>
      <c r="H19">
        <v>201.333333333333</v>
      </c>
      <c r="I19">
        <v>728</v>
      </c>
    </row>
    <row r="20" spans="1:9" x14ac:dyDescent="0.25">
      <c r="A20" s="32">
        <v>43605</v>
      </c>
      <c r="B20">
        <v>5</v>
      </c>
      <c r="C20">
        <v>2019</v>
      </c>
      <c r="D20">
        <v>17.2746</v>
      </c>
      <c r="E20">
        <v>20.4270833333333</v>
      </c>
      <c r="F20">
        <v>23.4</v>
      </c>
      <c r="G20">
        <v>18.2</v>
      </c>
      <c r="H20">
        <v>199.9375</v>
      </c>
      <c r="I20">
        <v>740</v>
      </c>
    </row>
    <row r="21" spans="1:9" x14ac:dyDescent="0.25">
      <c r="A21" s="32">
        <v>43606</v>
      </c>
      <c r="B21">
        <v>5</v>
      </c>
      <c r="C21">
        <v>2019</v>
      </c>
      <c r="D21">
        <v>17.091000000000001</v>
      </c>
      <c r="E21">
        <v>20.1666666666666</v>
      </c>
      <c r="F21">
        <v>23.3</v>
      </c>
      <c r="G21">
        <v>17.399999999999999</v>
      </c>
      <c r="H21">
        <v>197.8125</v>
      </c>
      <c r="I21">
        <v>725</v>
      </c>
    </row>
    <row r="22" spans="1:9" x14ac:dyDescent="0.25">
      <c r="A22" s="32">
        <v>43607</v>
      </c>
      <c r="B22">
        <v>5</v>
      </c>
      <c r="C22">
        <v>2019</v>
      </c>
      <c r="D22">
        <v>15.5214</v>
      </c>
      <c r="E22">
        <v>20.3333333333333</v>
      </c>
      <c r="F22">
        <v>22.9</v>
      </c>
      <c r="G22">
        <v>18.5</v>
      </c>
      <c r="H22">
        <v>179.645833333333</v>
      </c>
      <c r="I22">
        <v>710</v>
      </c>
    </row>
    <row r="23" spans="1:9" x14ac:dyDescent="0.25">
      <c r="A23" s="32">
        <v>43608</v>
      </c>
      <c r="B23">
        <v>5</v>
      </c>
      <c r="C23">
        <v>2019</v>
      </c>
      <c r="D23">
        <v>14.507999999999999</v>
      </c>
      <c r="E23">
        <v>20.056249999999899</v>
      </c>
      <c r="F23">
        <v>23.6</v>
      </c>
      <c r="G23">
        <v>17.399999999999999</v>
      </c>
      <c r="H23">
        <v>167.916666666666</v>
      </c>
      <c r="I23">
        <v>735</v>
      </c>
    </row>
    <row r="24" spans="1:9" x14ac:dyDescent="0.25">
      <c r="A24" s="32">
        <v>43609</v>
      </c>
      <c r="B24">
        <v>5</v>
      </c>
      <c r="C24">
        <v>2019</v>
      </c>
      <c r="D24">
        <v>11.7522</v>
      </c>
      <c r="E24">
        <v>20.068750000000001</v>
      </c>
      <c r="F24">
        <v>22.9</v>
      </c>
      <c r="G24">
        <v>17.600000000000001</v>
      </c>
      <c r="H24">
        <v>136.020833333333</v>
      </c>
      <c r="I24">
        <v>667</v>
      </c>
    </row>
    <row r="25" spans="1:9" x14ac:dyDescent="0.25">
      <c r="A25" s="32">
        <v>43610</v>
      </c>
      <c r="B25">
        <v>5</v>
      </c>
      <c r="C25">
        <v>2019</v>
      </c>
      <c r="D25">
        <v>15.1578</v>
      </c>
      <c r="E25">
        <v>20.227083333333301</v>
      </c>
      <c r="F25">
        <v>23.1</v>
      </c>
      <c r="G25">
        <v>18.399999999999999</v>
      </c>
      <c r="H25">
        <v>175.4375</v>
      </c>
      <c r="I25">
        <v>750</v>
      </c>
    </row>
    <row r="26" spans="1:9" x14ac:dyDescent="0.25">
      <c r="A26" s="32">
        <v>43611</v>
      </c>
      <c r="B26">
        <v>5</v>
      </c>
      <c r="C26">
        <v>2019</v>
      </c>
      <c r="D26">
        <v>14.581799999999999</v>
      </c>
      <c r="E26">
        <v>20.46875</v>
      </c>
      <c r="F26">
        <v>23</v>
      </c>
      <c r="G26">
        <v>18.899999999999999</v>
      </c>
      <c r="H26">
        <v>168.770833333333</v>
      </c>
      <c r="I26">
        <v>725</v>
      </c>
    </row>
    <row r="27" spans="1:9" x14ac:dyDescent="0.25">
      <c r="A27" s="32">
        <v>43612</v>
      </c>
      <c r="B27">
        <v>5</v>
      </c>
      <c r="C27">
        <v>2019</v>
      </c>
      <c r="D27">
        <v>13.1868</v>
      </c>
      <c r="E27">
        <v>19.704166666666602</v>
      </c>
      <c r="F27">
        <v>22.3</v>
      </c>
      <c r="G27">
        <v>17.7</v>
      </c>
      <c r="H27">
        <v>152.625</v>
      </c>
      <c r="I27">
        <v>741</v>
      </c>
    </row>
    <row r="28" spans="1:9" x14ac:dyDescent="0.25">
      <c r="A28" s="32">
        <v>43613</v>
      </c>
      <c r="B28">
        <v>5</v>
      </c>
      <c r="C28">
        <v>2019</v>
      </c>
      <c r="D28">
        <v>13.881600000000001</v>
      </c>
      <c r="E28">
        <v>19.191666666666599</v>
      </c>
      <c r="F28">
        <v>22.4</v>
      </c>
      <c r="G28">
        <v>16.600000000000001</v>
      </c>
      <c r="H28">
        <v>160.666666666666</v>
      </c>
      <c r="I28">
        <v>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wintercuave</vt:lpstr>
      <vt:lpstr>Hacumu</vt:lpstr>
      <vt:lpstr>hours chapodo</vt:lpstr>
      <vt:lpstr>thermaltime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abgadmin</dc:creator>
  <cp:lastModifiedBy>Angelita</cp:lastModifiedBy>
  <cp:lastPrinted>2021-03-08T15:33:07Z</cp:lastPrinted>
  <dcterms:created xsi:type="dcterms:W3CDTF">2021-03-08T15:12:48Z</dcterms:created>
  <dcterms:modified xsi:type="dcterms:W3CDTF">2021-06-29T07:51:46Z</dcterms:modified>
</cp:coreProperties>
</file>