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O4C\Angela\angela\"/>
    </mc:Choice>
  </mc:AlternateContent>
  <xr:revisionPtr revIDLastSave="0" documentId="8_{B72F61BD-0E05-4C5F-9F57-CFB0FB8A4D5C}" xr6:coauthVersionLast="46" xr6:coauthVersionMax="46" xr10:uidLastSave="{00000000-0000-0000-0000-000000000000}"/>
  <bookViews>
    <workbookView xWindow="-3020" yWindow="-14510" windowWidth="25820" windowHeight="14020" xr2:uid="{B5603767-36ED-48AB-AB6B-CFAD31658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5" i="1"/>
  <c r="C20" i="1" a="1"/>
  <c r="C20" i="1" s="1"/>
  <c r="B20" i="1" a="1"/>
  <c r="B20" i="1" s="1"/>
  <c r="C19" i="1"/>
  <c r="B19" i="1"/>
  <c r="C18" i="1"/>
  <c r="B18" i="1"/>
  <c r="B21" i="1" s="1"/>
  <c r="B25" i="1" l="1"/>
  <c r="D18" i="1"/>
  <c r="D22" i="1" s="1"/>
  <c r="B32" i="1" s="1"/>
  <c r="B33" i="1" s="1"/>
  <c r="B26" i="1" l="1"/>
  <c r="E11" i="1"/>
  <c r="F11" i="1" s="1"/>
  <c r="G11" i="1" s="1"/>
  <c r="E12" i="1"/>
  <c r="F12" i="1" s="1"/>
  <c r="G12" i="1" s="1"/>
  <c r="E13" i="1"/>
  <c r="F13" i="1" s="1"/>
  <c r="G13" i="1" s="1"/>
  <c r="E6" i="1"/>
  <c r="F6" i="1" s="1"/>
  <c r="G6" i="1" s="1"/>
  <c r="E14" i="1"/>
  <c r="F14" i="1" s="1"/>
  <c r="G14" i="1" s="1"/>
  <c r="E7" i="1"/>
  <c r="F7" i="1" s="1"/>
  <c r="G7" i="1" s="1"/>
  <c r="E15" i="1"/>
  <c r="F15" i="1" s="1"/>
  <c r="G15" i="1" s="1"/>
  <c r="E8" i="1"/>
  <c r="F8" i="1" s="1"/>
  <c r="G8" i="1" s="1"/>
  <c r="E16" i="1"/>
  <c r="F16" i="1" s="1"/>
  <c r="G16" i="1" s="1"/>
  <c r="E9" i="1"/>
  <c r="F9" i="1" s="1"/>
  <c r="G9" i="1" s="1"/>
  <c r="E17" i="1"/>
  <c r="F17" i="1" s="1"/>
  <c r="G17" i="1" s="1"/>
  <c r="E10" i="1"/>
  <c r="F10" i="1" s="1"/>
  <c r="G10" i="1" s="1"/>
  <c r="E5" i="1"/>
  <c r="F5" i="1" s="1"/>
  <c r="G5" i="1" s="1"/>
  <c r="B30" i="1" l="1"/>
  <c r="D26" i="1"/>
  <c r="B27" i="1"/>
  <c r="D27" i="1" s="1"/>
  <c r="D28" i="1" s="1"/>
  <c r="G18" i="1"/>
  <c r="H19" i="1" s="1"/>
  <c r="H20" i="1" s="1"/>
  <c r="G19" i="1"/>
  <c r="G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<sst xmlns="http://schemas.openxmlformats.org/spreadsheetml/2006/main" count="35" uniqueCount="34">
  <si>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x</t>
  </si>
  <si>
    <t>y</t>
  </si>
  <si>
    <t>sum</t>
  </si>
  <si>
    <t>mean</t>
  </si>
  <si>
    <t>ssq</t>
  </si>
  <si>
    <t>xy</t>
  </si>
  <si>
    <t>ssx2</t>
  </si>
  <si>
    <t>ssxy</t>
  </si>
  <si>
    <t>r2=</t>
  </si>
  <si>
    <t>b=</t>
  </si>
  <si>
    <t>a=</t>
  </si>
  <si>
    <t>y est</t>
  </si>
  <si>
    <t>yest-y</t>
  </si>
  <si>
    <t>squared</t>
  </si>
  <si>
    <t>RMSE</t>
  </si>
  <si>
    <t>Residual</t>
  </si>
  <si>
    <t>SE of estimate</t>
  </si>
  <si>
    <t>MS</t>
  </si>
  <si>
    <t>SS</t>
  </si>
  <si>
    <t>DF</t>
  </si>
  <si>
    <t xml:space="preserve">total </t>
  </si>
  <si>
    <t>regression</t>
  </si>
  <si>
    <t>Regression example from Zar, 1974, Biostatistical analysis, chapter 16, and text on p 328</t>
  </si>
  <si>
    <t>divide  by n</t>
  </si>
  <si>
    <t>ANOVA</t>
  </si>
  <si>
    <t>Divide by residual DF rather than n</t>
  </si>
  <si>
    <t>this method from zar, also used in MLP</t>
  </si>
  <si>
    <r>
      <t xml:space="preserve">Two ways of calculating </t>
    </r>
    <r>
      <rPr>
        <b/>
        <sz val="11"/>
        <color theme="4"/>
        <rFont val="Calibri"/>
        <family val="2"/>
        <scheme val="minor"/>
      </rPr>
      <t>SE of regression</t>
    </r>
    <r>
      <rPr>
        <sz val="11"/>
        <color theme="1"/>
        <rFont val="Calibri"/>
        <family val="2"/>
        <scheme val="minor"/>
      </rPr>
      <t xml:space="preserve"> (S) are identical and  very similar to RMSE, particultly for large numbers of points</t>
    </r>
  </si>
  <si>
    <r>
      <t xml:space="preserve">below used to calculate yest (from </t>
    </r>
    <r>
      <rPr>
        <b/>
        <sz val="11"/>
        <color theme="9" tint="-0.249977111117893"/>
        <rFont val="Calibri"/>
        <family val="2"/>
        <scheme val="minor"/>
      </rPr>
      <t xml:space="preserve">green values </t>
    </r>
    <r>
      <rPr>
        <sz val="11"/>
        <color theme="1"/>
        <rFont val="Calibri"/>
        <family val="2"/>
        <scheme val="minor"/>
      </rPr>
      <t>above and b in calculation of a)</t>
    </r>
  </si>
  <si>
    <t>13 (=n) data points Examples 16.1, 16.2 and 16.3 to calculate srandard error of estimate in regression</t>
  </si>
  <si>
    <t>and by jim frost in jimstats</t>
  </si>
  <si>
    <t>and minitab</t>
  </si>
  <si>
    <t xml:space="preserve">https://statisticsbyjim.com/regression/r-squared-invalid-nonlinear-regression/ </t>
  </si>
  <si>
    <t>https://blog.minitab.com/en/adventures-in-statistics-2/why-is-there-no-r-squared-for-nonlinear-regression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</si>
</sst>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5" fontId="0" fillId="0" borderId="1" xfId="0" applyNumberForma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1" fillId="0" borderId="0" xfId="0" applyFont="1"/>
    <xf numFmtId="166" fontId="5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3" fillId="0" borderId="0" xfId="0" applyFont="1" applyAlignment="1">
      <alignment horizontal="center"/>
    </xf>
    <xf numFmtId="0" fontId="8" fillId="0" borderId="0" xfId="1"/>
    <xf numFmtId="0" fontId="8" fillId="0" borderId="0" xfId="1" applyAlignment="1">
      <alignment horizontal="left" vertical="center" indent="4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minitab.com/en/adventures-in-statistics-2/why-is-there-no-r-squared-for-nonlinear-regression" TargetMode="External"/><Relationship Id="rId1" Type="http://schemas.openxmlformats.org/officeDocument/2006/relationships/hyperlink" Target="https://statisticsbyjim.com/regression/r-squared-invalid-nonlinear-regres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A1C4-D0F1-4C23-B80F-11CBB97576F7}">
  <dimension ref="A1:J33"/>
  <sheetViews>
    <sheetView tabSelected="1" workbookViewId="0">
      <selection activeCell="H30" sqref="H30"/>
    </sheetView>
  </sheetViews>
  <sheetFormatPr defaultRowHeight="14.5" x14ac:dyDescent="0.35"/>
  <cols>
    <col min="1" max="1" width="13" customWidth="1"/>
    <col min="4" max="4" width="9.08984375" bestFit="1" customWidth="1"/>
    <col min="6" max="6" width="11.54296875" customWidth="1"/>
    <col min="8" max="8" width="9.08984375" bestFit="1" customWidth="1"/>
  </cols>
  <sheetData>
    <row r="1" spans="1:7" x14ac:dyDescent="0.35">
      <c r="A1" t="s">
        <v>22</v>
      </c>
    </row>
    <row r="2" spans="1:7" x14ac:dyDescent="0.35">
      <c r="A2" t="s">
        <v>29</v>
      </c>
    </row>
    <row r="3" spans="1:7" x14ac:dyDescent="0.35">
      <c r="A3" t="s">
        <v>27</v>
      </c>
    </row>
    <row r="4" spans="1:7" x14ac:dyDescent="0.35">
      <c r="B4" s="14" t="s">
        <v>0</v>
      </c>
      <c r="C4" s="14" t="s">
        <v>1</v>
      </c>
      <c r="D4" s="6" t="s">
        <v>5</v>
      </c>
      <c r="E4" s="6" t="s">
        <v>11</v>
      </c>
      <c r="F4" s="6" t="s">
        <v>12</v>
      </c>
      <c r="G4" s="6" t="s">
        <v>13</v>
      </c>
    </row>
    <row r="5" spans="1:7" x14ac:dyDescent="0.35">
      <c r="B5" s="8">
        <v>3</v>
      </c>
      <c r="C5" s="8">
        <v>1.4</v>
      </c>
      <c r="D5">
        <f>B5*C5</f>
        <v>4.1999999999999993</v>
      </c>
      <c r="E5" s="4">
        <f>$B$33+$B$32*B5</f>
        <v>1.5237815619495041</v>
      </c>
      <c r="F5" s="2">
        <f>E5-C5</f>
        <v>0.12378156194950418</v>
      </c>
      <c r="G5" s="2">
        <f>F5^2</f>
        <v>1.5321875078658941E-2</v>
      </c>
    </row>
    <row r="6" spans="1:7" x14ac:dyDescent="0.35">
      <c r="B6" s="8">
        <v>4</v>
      </c>
      <c r="C6" s="8">
        <v>1.5</v>
      </c>
      <c r="D6">
        <f t="shared" ref="D6:D17" si="0">B6*C6</f>
        <v>6</v>
      </c>
      <c r="E6" s="4">
        <f t="shared" ref="E6:E17" si="1">$B$33+$B$32*B6</f>
        <v>1.7940105695830915</v>
      </c>
      <c r="F6" s="2">
        <f t="shared" ref="F6:F17" si="2">E6-C6</f>
        <v>0.29401056958309146</v>
      </c>
      <c r="G6" s="2">
        <f t="shared" ref="G6:G17" si="3">F6^2</f>
        <v>8.6442215026573871E-2</v>
      </c>
    </row>
    <row r="7" spans="1:7" x14ac:dyDescent="0.35">
      <c r="B7" s="8">
        <v>5</v>
      </c>
      <c r="C7" s="8">
        <v>2.2000000000000002</v>
      </c>
      <c r="D7">
        <f t="shared" si="0"/>
        <v>11</v>
      </c>
      <c r="E7" s="4">
        <f t="shared" si="1"/>
        <v>2.0642395772166786</v>
      </c>
      <c r="F7" s="2">
        <f t="shared" si="2"/>
        <v>-0.13576042278332157</v>
      </c>
      <c r="G7" s="2">
        <f t="shared" si="3"/>
        <v>1.8430892394306217E-2</v>
      </c>
    </row>
    <row r="8" spans="1:7" x14ac:dyDescent="0.35">
      <c r="B8" s="8">
        <v>6</v>
      </c>
      <c r="C8" s="8">
        <v>2.4</v>
      </c>
      <c r="D8">
        <f t="shared" si="0"/>
        <v>14.399999999999999</v>
      </c>
      <c r="E8" s="4">
        <f t="shared" si="1"/>
        <v>2.3344685848502662</v>
      </c>
      <c r="F8" s="2">
        <f t="shared" si="2"/>
        <v>-6.5531415149733707E-2</v>
      </c>
      <c r="G8" s="2">
        <f t="shared" si="3"/>
        <v>4.2943663715267486E-3</v>
      </c>
    </row>
    <row r="9" spans="1:7" x14ac:dyDescent="0.35">
      <c r="B9" s="8">
        <v>8</v>
      </c>
      <c r="C9" s="8">
        <v>3.1</v>
      </c>
      <c r="D9">
        <f t="shared" si="0"/>
        <v>24.8</v>
      </c>
      <c r="E9" s="4">
        <f t="shared" si="1"/>
        <v>2.8749266001174409</v>
      </c>
      <c r="F9" s="2">
        <f t="shared" si="2"/>
        <v>-0.22507339988255914</v>
      </c>
      <c r="G9" s="2">
        <f t="shared" si="3"/>
        <v>5.0658035334694373E-2</v>
      </c>
    </row>
    <row r="10" spans="1:7" x14ac:dyDescent="0.35">
      <c r="B10" s="8">
        <v>9</v>
      </c>
      <c r="C10" s="8">
        <v>3.2</v>
      </c>
      <c r="D10">
        <f t="shared" si="0"/>
        <v>28.8</v>
      </c>
      <c r="E10" s="4">
        <f t="shared" si="1"/>
        <v>3.1451556077510285</v>
      </c>
      <c r="F10" s="2">
        <f t="shared" si="2"/>
        <v>-5.4844392248971641E-2</v>
      </c>
      <c r="G10" s="2">
        <f t="shared" si="3"/>
        <v>3.0079073611590608E-3</v>
      </c>
    </row>
    <row r="11" spans="1:7" x14ac:dyDescent="0.35">
      <c r="B11" s="8">
        <v>10</v>
      </c>
      <c r="C11" s="8">
        <v>3.2</v>
      </c>
      <c r="D11">
        <f t="shared" si="0"/>
        <v>32</v>
      </c>
      <c r="E11" s="4">
        <f t="shared" si="1"/>
        <v>3.4153846153846157</v>
      </c>
      <c r="F11" s="2">
        <f t="shared" si="2"/>
        <v>0.21538461538461551</v>
      </c>
      <c r="G11" s="2">
        <f t="shared" si="3"/>
        <v>4.6390532544378749E-2</v>
      </c>
    </row>
    <row r="12" spans="1:7" x14ac:dyDescent="0.35">
      <c r="B12" s="8">
        <v>11</v>
      </c>
      <c r="C12" s="8">
        <v>3.9</v>
      </c>
      <c r="D12">
        <f t="shared" si="0"/>
        <v>42.9</v>
      </c>
      <c r="E12" s="4">
        <f t="shared" si="1"/>
        <v>3.6856136230182028</v>
      </c>
      <c r="F12" s="2">
        <f t="shared" si="2"/>
        <v>-0.21438637698179708</v>
      </c>
      <c r="G12" s="2">
        <f t="shared" si="3"/>
        <v>4.5961518635381213E-2</v>
      </c>
    </row>
    <row r="13" spans="1:7" x14ac:dyDescent="0.35">
      <c r="B13" s="8">
        <v>12</v>
      </c>
      <c r="C13" s="8">
        <v>4.0999999999999996</v>
      </c>
      <c r="D13">
        <f t="shared" si="0"/>
        <v>49.199999999999996</v>
      </c>
      <c r="E13" s="4">
        <f t="shared" si="1"/>
        <v>3.9558426306517904</v>
      </c>
      <c r="F13" s="2">
        <f t="shared" si="2"/>
        <v>-0.14415736934820922</v>
      </c>
      <c r="G13" s="2">
        <f t="shared" si="3"/>
        <v>2.078134713739601E-2</v>
      </c>
    </row>
    <row r="14" spans="1:7" x14ac:dyDescent="0.35">
      <c r="B14" s="8">
        <v>14</v>
      </c>
      <c r="C14" s="8">
        <v>4.7</v>
      </c>
      <c r="D14">
        <f t="shared" si="0"/>
        <v>65.8</v>
      </c>
      <c r="E14" s="4">
        <f t="shared" si="1"/>
        <v>4.4963006459189652</v>
      </c>
      <c r="F14" s="2">
        <f t="shared" si="2"/>
        <v>-0.20369935408103501</v>
      </c>
      <c r="G14" s="2">
        <f t="shared" si="3"/>
        <v>4.1493426853030875E-2</v>
      </c>
    </row>
    <row r="15" spans="1:7" x14ac:dyDescent="0.35">
      <c r="B15" s="8">
        <v>15</v>
      </c>
      <c r="C15" s="8">
        <v>4.5</v>
      </c>
      <c r="D15">
        <f t="shared" si="0"/>
        <v>67.5</v>
      </c>
      <c r="E15" s="4">
        <f t="shared" si="1"/>
        <v>4.7665296535525528</v>
      </c>
      <c r="F15" s="2">
        <f t="shared" si="2"/>
        <v>0.26652965355255276</v>
      </c>
      <c r="G15" s="2">
        <f t="shared" si="3"/>
        <v>7.1038056222843801E-2</v>
      </c>
    </row>
    <row r="16" spans="1:7" x14ac:dyDescent="0.35">
      <c r="B16" s="8">
        <v>16</v>
      </c>
      <c r="C16" s="8">
        <v>5.2</v>
      </c>
      <c r="D16">
        <f t="shared" si="0"/>
        <v>83.2</v>
      </c>
      <c r="E16" s="4">
        <f t="shared" si="1"/>
        <v>5.0367586611861395</v>
      </c>
      <c r="F16" s="2">
        <f t="shared" si="2"/>
        <v>-0.16324133881386071</v>
      </c>
      <c r="G16" s="2">
        <f t="shared" si="3"/>
        <v>2.6647734697741669E-2</v>
      </c>
    </row>
    <row r="17" spans="1:10" x14ac:dyDescent="0.35">
      <c r="A17" s="1"/>
      <c r="B17" s="9">
        <v>17</v>
      </c>
      <c r="C17" s="9">
        <v>5</v>
      </c>
      <c r="D17" s="1">
        <f t="shared" si="0"/>
        <v>85</v>
      </c>
      <c r="E17" s="5">
        <f t="shared" si="1"/>
        <v>5.3069876688197279</v>
      </c>
      <c r="F17" s="3">
        <f t="shared" si="2"/>
        <v>0.30698766881972794</v>
      </c>
      <c r="G17" s="3">
        <f t="shared" si="3"/>
        <v>9.4241428807370964E-2</v>
      </c>
    </row>
    <row r="18" spans="1:10" x14ac:dyDescent="0.35">
      <c r="A18" t="s">
        <v>2</v>
      </c>
      <c r="B18">
        <f>SUM(B5:B17)</f>
        <v>130</v>
      </c>
      <c r="C18">
        <f>SUM(C5:C17)</f>
        <v>44.400000000000006</v>
      </c>
      <c r="D18">
        <f>SUM(D5:D17)</f>
        <v>514.79999999999995</v>
      </c>
      <c r="G18">
        <f t="shared" ref="G18" si="4">SUM(G5:G17)</f>
        <v>0.52470933646506246</v>
      </c>
      <c r="H18" s="7" t="s">
        <v>25</v>
      </c>
      <c r="I18" s="7"/>
      <c r="J18" s="7"/>
    </row>
    <row r="19" spans="1:10" x14ac:dyDescent="0.35">
      <c r="A19" t="s">
        <v>3</v>
      </c>
      <c r="B19" s="12">
        <f>AVERAGE(B5:B17)</f>
        <v>10</v>
      </c>
      <c r="C19" s="13">
        <f>AVERAGE(C5:C17)</f>
        <v>3.4153846153846157</v>
      </c>
      <c r="F19" t="s">
        <v>23</v>
      </c>
      <c r="G19">
        <f t="shared" ref="G19" si="5">AVERAGE(G5:G17)</f>
        <v>4.0362256651158654E-2</v>
      </c>
      <c r="H19" s="7">
        <f>G18/11</f>
        <v>4.7700848769551135E-2</v>
      </c>
      <c r="I19" s="7"/>
      <c r="J19" s="7"/>
    </row>
    <row r="20" spans="1:10" x14ac:dyDescent="0.35">
      <c r="A20" t="s">
        <v>4</v>
      </c>
      <c r="B20" cm="1">
        <f t="array" ref="B20">SUM((B5:B17)^2)</f>
        <v>1562</v>
      </c>
      <c r="C20" cm="1">
        <f t="array" ref="C20">SUM((C5:C17)^2)</f>
        <v>171.3</v>
      </c>
      <c r="F20" s="10" t="s">
        <v>14</v>
      </c>
      <c r="G20" s="10">
        <f>SQRT(G19)</f>
        <v>0.20090360039371782</v>
      </c>
      <c r="H20" s="11">
        <f>SQRT(H19)</f>
        <v>0.21840523979417512</v>
      </c>
      <c r="I20" s="7" t="s">
        <v>16</v>
      </c>
      <c r="J20" s="7"/>
    </row>
    <row r="21" spans="1:10" x14ac:dyDescent="0.35">
      <c r="A21" t="s">
        <v>6</v>
      </c>
      <c r="B21" s="12">
        <f>1562-(B18^2)/13</f>
        <v>262</v>
      </c>
    </row>
    <row r="22" spans="1:10" x14ac:dyDescent="0.35">
      <c r="A22" t="s">
        <v>7</v>
      </c>
      <c r="D22" s="12">
        <f>D18-(B18*C18)/13</f>
        <v>70.799999999999898</v>
      </c>
    </row>
    <row r="24" spans="1:10" x14ac:dyDescent="0.35">
      <c r="A24" s="6" t="s">
        <v>24</v>
      </c>
      <c r="B24" s="6" t="s">
        <v>18</v>
      </c>
      <c r="C24" s="6" t="s">
        <v>19</v>
      </c>
      <c r="D24" s="6" t="s">
        <v>17</v>
      </c>
    </row>
    <row r="25" spans="1:10" x14ac:dyDescent="0.35">
      <c r="A25" t="s">
        <v>20</v>
      </c>
      <c r="B25">
        <f>C20-C18^2/13</f>
        <v>19.65692307692305</v>
      </c>
      <c r="C25">
        <v>12</v>
      </c>
    </row>
    <row r="26" spans="1:10" x14ac:dyDescent="0.35">
      <c r="A26" t="s">
        <v>21</v>
      </c>
      <c r="B26">
        <f>D22^2/B21</f>
        <v>19.13221374045796</v>
      </c>
      <c r="C26">
        <v>1</v>
      </c>
      <c r="D26">
        <f>B26/C26</f>
        <v>19.13221374045796</v>
      </c>
    </row>
    <row r="27" spans="1:10" x14ac:dyDescent="0.35">
      <c r="A27" t="s">
        <v>15</v>
      </c>
      <c r="B27">
        <f>B25-B26</f>
        <v>0.5247093364650901</v>
      </c>
      <c r="C27">
        <v>11</v>
      </c>
      <c r="D27">
        <f>B27/C27</f>
        <v>4.7700848769553647E-2</v>
      </c>
    </row>
    <row r="28" spans="1:10" x14ac:dyDescent="0.35">
      <c r="A28" s="7" t="s">
        <v>16</v>
      </c>
      <c r="D28" s="11">
        <f>SQRT(D27)</f>
        <v>0.21840523979418086</v>
      </c>
      <c r="E28" t="s">
        <v>26</v>
      </c>
    </row>
    <row r="29" spans="1:10" x14ac:dyDescent="0.35">
      <c r="E29" t="s">
        <v>30</v>
      </c>
      <c r="H29" s="15" t="s">
        <v>32</v>
      </c>
    </row>
    <row r="30" spans="1:10" x14ac:dyDescent="0.35">
      <c r="A30" t="s">
        <v>8</v>
      </c>
      <c r="B30">
        <f>B26/B25</f>
        <v>0.97330663937525952</v>
      </c>
      <c r="E30" t="s">
        <v>31</v>
      </c>
      <c r="H30" s="16" t="s">
        <v>33</v>
      </c>
    </row>
    <row r="31" spans="1:10" x14ac:dyDescent="0.35">
      <c r="A31" t="s">
        <v>28</v>
      </c>
    </row>
    <row r="32" spans="1:10" x14ac:dyDescent="0.35">
      <c r="A32" t="s">
        <v>9</v>
      </c>
      <c r="B32">
        <f>D22/B21</f>
        <v>0.27022900763358737</v>
      </c>
    </row>
    <row r="33" spans="1:2" x14ac:dyDescent="0.35">
      <c r="A33" t="s">
        <v>10</v>
      </c>
      <c r="B33">
        <f>C19-(B32*B19)</f>
        <v>0.71309453904874198</v>
      </c>
    </row>
  </sheetData>
  <hyperlinks>
    <hyperlink ref="H29" r:id="rId1" xr:uid="{AC601D03-3E80-4B4E-9939-4D10FAF85186}"/>
    <hyperlink ref="H30" r:id="rId2" xr:uid="{1006319E-0DDF-45D8-B3BE-CC80581888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Gay</dc:creator>
  <cp:lastModifiedBy>Alan Gay</cp:lastModifiedBy>
  <dcterms:created xsi:type="dcterms:W3CDTF">2021-04-15T14:40:30Z</dcterms:created>
  <dcterms:modified xsi:type="dcterms:W3CDTF">2021-04-16T13:43:09Z</dcterms:modified>
</cp:coreProperties>
</file>