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3\2. PP\4. PBPD\MoM\C. BP KURANG  DR INVESTASI (PP DIATAS 5 TH)\AGUSTUS\SUKUSNO\"/>
    </mc:Choice>
  </mc:AlternateContent>
  <xr:revisionPtr revIDLastSave="0" documentId="13_ncr:1_{21397448-5CD2-4CD3-B8BB-6C4217E6EEBB}" xr6:coauthVersionLast="47" xr6:coauthVersionMax="47" xr10:uidLastSave="{00000000-0000-0000-0000-000000000000}"/>
  <bookViews>
    <workbookView xWindow="-120" yWindow="-120" windowWidth="24240" windowHeight="13140" tabRatio="859" activeTab="7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RAB!$A$1:$K$91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F17" i="11"/>
  <c r="F54" i="11" l="1"/>
  <c r="F55" i="11" s="1"/>
  <c r="F48" i="11"/>
  <c r="F52" i="11" s="1"/>
  <c r="F46" i="11"/>
  <c r="F45" i="11"/>
  <c r="F44" i="11"/>
  <c r="F43" i="11"/>
  <c r="F42" i="11"/>
  <c r="F41" i="11"/>
  <c r="D39" i="11"/>
  <c r="H39" i="11" s="1"/>
  <c r="E39" i="11"/>
  <c r="G39" i="11"/>
  <c r="D40" i="11"/>
  <c r="J40" i="11" s="1"/>
  <c r="E40" i="11"/>
  <c r="G40" i="11"/>
  <c r="D41" i="11"/>
  <c r="H41" i="11" s="1"/>
  <c r="E41" i="11"/>
  <c r="G41" i="11"/>
  <c r="D42" i="11"/>
  <c r="J42" i="11" s="1"/>
  <c r="E42" i="11"/>
  <c r="G42" i="11"/>
  <c r="D43" i="11"/>
  <c r="J43" i="11" s="1"/>
  <c r="E43" i="11"/>
  <c r="G43" i="11"/>
  <c r="D44" i="11"/>
  <c r="J44" i="11" s="1"/>
  <c r="E44" i="11"/>
  <c r="G44" i="11"/>
  <c r="D45" i="11"/>
  <c r="J45" i="11" s="1"/>
  <c r="E45" i="11"/>
  <c r="G45" i="11"/>
  <c r="D46" i="11"/>
  <c r="H46" i="11" s="1"/>
  <c r="E46" i="11"/>
  <c r="G46" i="11"/>
  <c r="D47" i="11"/>
  <c r="J47" i="11" s="1"/>
  <c r="E47" i="11"/>
  <c r="G47" i="11"/>
  <c r="D48" i="11"/>
  <c r="J48" i="11" s="1"/>
  <c r="E48" i="11"/>
  <c r="G48" i="11"/>
  <c r="D49" i="11"/>
  <c r="H49" i="11" s="1"/>
  <c r="E49" i="11"/>
  <c r="G49" i="11"/>
  <c r="D50" i="11"/>
  <c r="J50" i="11" s="1"/>
  <c r="E50" i="11"/>
  <c r="G50" i="11"/>
  <c r="D51" i="11"/>
  <c r="J51" i="11" s="1"/>
  <c r="E51" i="11"/>
  <c r="G51" i="11"/>
  <c r="D52" i="11"/>
  <c r="E52" i="11"/>
  <c r="G52" i="11"/>
  <c r="D53" i="11"/>
  <c r="J53" i="11" s="1"/>
  <c r="E53" i="11"/>
  <c r="G53" i="11"/>
  <c r="D54" i="11"/>
  <c r="H54" i="11" s="1"/>
  <c r="E54" i="11"/>
  <c r="G54" i="11"/>
  <c r="D55" i="11"/>
  <c r="J55" i="11" s="1"/>
  <c r="E55" i="11"/>
  <c r="G55" i="11"/>
  <c r="D56" i="11"/>
  <c r="J56" i="11" s="1"/>
  <c r="E56" i="11"/>
  <c r="G56" i="11"/>
  <c r="D57" i="11"/>
  <c r="H57" i="11" s="1"/>
  <c r="E57" i="11"/>
  <c r="G57" i="11"/>
  <c r="D58" i="11"/>
  <c r="H58" i="11" s="1"/>
  <c r="E58" i="11"/>
  <c r="G58" i="11"/>
  <c r="D59" i="11"/>
  <c r="H59" i="11" s="1"/>
  <c r="E59" i="11"/>
  <c r="G59" i="11"/>
  <c r="D60" i="11"/>
  <c r="J60" i="11" s="1"/>
  <c r="E60" i="11"/>
  <c r="G60" i="11"/>
  <c r="D61" i="11"/>
  <c r="J61" i="11" s="1"/>
  <c r="E61" i="11"/>
  <c r="G61" i="11"/>
  <c r="C6" i="62"/>
  <c r="D15" i="11"/>
  <c r="J15" i="11" s="1"/>
  <c r="E15" i="11"/>
  <c r="G15" i="11"/>
  <c r="D16" i="11"/>
  <c r="J16" i="11" s="1"/>
  <c r="E16" i="11"/>
  <c r="G16" i="11"/>
  <c r="D17" i="11"/>
  <c r="E17" i="11"/>
  <c r="G17" i="11"/>
  <c r="D19" i="11"/>
  <c r="H19" i="11" s="1"/>
  <c r="E19" i="11"/>
  <c r="G19" i="11"/>
  <c r="F37" i="11"/>
  <c r="F33" i="11"/>
  <c r="F32" i="11"/>
  <c r="F31" i="11"/>
  <c r="F30" i="11"/>
  <c r="F29" i="11"/>
  <c r="F26" i="11"/>
  <c r="F25" i="11"/>
  <c r="F24" i="11"/>
  <c r="F23" i="11"/>
  <c r="F22" i="11"/>
  <c r="D20" i="11"/>
  <c r="J20" i="11" s="1"/>
  <c r="E20" i="11"/>
  <c r="G20" i="11"/>
  <c r="D21" i="11"/>
  <c r="J21" i="11" s="1"/>
  <c r="E21" i="11"/>
  <c r="G21" i="11"/>
  <c r="D22" i="11"/>
  <c r="H22" i="11" s="1"/>
  <c r="E22" i="11"/>
  <c r="G22" i="11"/>
  <c r="D23" i="11"/>
  <c r="H23" i="11" s="1"/>
  <c r="E23" i="11"/>
  <c r="G23" i="11"/>
  <c r="D24" i="11"/>
  <c r="J24" i="11" s="1"/>
  <c r="E24" i="11"/>
  <c r="G24" i="11"/>
  <c r="D25" i="11"/>
  <c r="J25" i="11" s="1"/>
  <c r="E25" i="11"/>
  <c r="G25" i="11"/>
  <c r="D26" i="11"/>
  <c r="H26" i="11" s="1"/>
  <c r="E26" i="11"/>
  <c r="G26" i="11"/>
  <c r="D27" i="11"/>
  <c r="H27" i="11" s="1"/>
  <c r="E27" i="11"/>
  <c r="G27" i="11"/>
  <c r="D28" i="11"/>
  <c r="J28" i="11" s="1"/>
  <c r="E28" i="11"/>
  <c r="G28" i="11"/>
  <c r="D29" i="11"/>
  <c r="J29" i="11" s="1"/>
  <c r="E29" i="11"/>
  <c r="G29" i="11"/>
  <c r="D30" i="11"/>
  <c r="H30" i="11" s="1"/>
  <c r="E30" i="11"/>
  <c r="G30" i="11"/>
  <c r="D31" i="11"/>
  <c r="H31" i="11" s="1"/>
  <c r="E31" i="11"/>
  <c r="G31" i="11"/>
  <c r="D32" i="11"/>
  <c r="J32" i="11" s="1"/>
  <c r="E32" i="11"/>
  <c r="G32" i="11"/>
  <c r="D33" i="11"/>
  <c r="E33" i="11"/>
  <c r="G33" i="11"/>
  <c r="D34" i="11"/>
  <c r="H34" i="11" s="1"/>
  <c r="E34" i="11"/>
  <c r="G34" i="11"/>
  <c r="D35" i="11"/>
  <c r="H35" i="11" s="1"/>
  <c r="E35" i="11"/>
  <c r="G35" i="11"/>
  <c r="D36" i="11"/>
  <c r="J36" i="11" s="1"/>
  <c r="E36" i="11"/>
  <c r="G36" i="11"/>
  <c r="D37" i="11"/>
  <c r="I37" i="11" s="1"/>
  <c r="E37" i="11"/>
  <c r="G37" i="11"/>
  <c r="D38" i="11"/>
  <c r="J38" i="11" s="1"/>
  <c r="E38" i="11"/>
  <c r="G38" i="11"/>
  <c r="G62" i="11"/>
  <c r="G63" i="11"/>
  <c r="D62" i="11"/>
  <c r="I62" i="11" s="1"/>
  <c r="E62" i="11"/>
  <c r="F56" i="11" l="1"/>
  <c r="F49" i="11"/>
  <c r="I49" i="11" s="1"/>
  <c r="F57" i="11"/>
  <c r="F58" i="11"/>
  <c r="J58" i="11" s="1"/>
  <c r="F50" i="11"/>
  <c r="I50" i="11" s="1"/>
  <c r="F51" i="11"/>
  <c r="I51" i="11" s="1"/>
  <c r="I55" i="11"/>
  <c r="J39" i="11"/>
  <c r="I47" i="11"/>
  <c r="I43" i="11"/>
  <c r="H42" i="11"/>
  <c r="J41" i="11"/>
  <c r="I39" i="11"/>
  <c r="J52" i="11"/>
  <c r="I60" i="11"/>
  <c r="I58" i="11"/>
  <c r="I57" i="11"/>
  <c r="H55" i="11"/>
  <c r="I54" i="11"/>
  <c r="I53" i="11"/>
  <c r="H51" i="11"/>
  <c r="H47" i="11"/>
  <c r="I46" i="11"/>
  <c r="I45" i="11"/>
  <c r="I42" i="11"/>
  <c r="I41" i="11"/>
  <c r="J57" i="11"/>
  <c r="J54" i="11"/>
  <c r="H53" i="11"/>
  <c r="I52" i="11"/>
  <c r="H50" i="11"/>
  <c r="J49" i="11"/>
  <c r="J46" i="11"/>
  <c r="H45" i="11"/>
  <c r="I44" i="11"/>
  <c r="H60" i="11"/>
  <c r="I59" i="11"/>
  <c r="H43" i="11"/>
  <c r="I56" i="11"/>
  <c r="I48" i="11"/>
  <c r="I40" i="11"/>
  <c r="H61" i="11"/>
  <c r="J59" i="11"/>
  <c r="H56" i="11"/>
  <c r="H52" i="11"/>
  <c r="H48" i="11"/>
  <c r="H44" i="11"/>
  <c r="H40" i="11"/>
  <c r="I61" i="11"/>
  <c r="I15" i="11"/>
  <c r="H15" i="11"/>
  <c r="I16" i="11"/>
  <c r="H16" i="11"/>
  <c r="J19" i="11"/>
  <c r="I19" i="11"/>
  <c r="J17" i="11"/>
  <c r="I17" i="11"/>
  <c r="H17" i="11"/>
  <c r="I24" i="11"/>
  <c r="J26" i="11"/>
  <c r="I20" i="11"/>
  <c r="J35" i="11"/>
  <c r="J34" i="11"/>
  <c r="I28" i="11"/>
  <c r="J27" i="11"/>
  <c r="J30" i="11"/>
  <c r="J23" i="11"/>
  <c r="J22" i="11"/>
  <c r="H20" i="11"/>
  <c r="I32" i="11"/>
  <c r="H24" i="11"/>
  <c r="H28" i="11"/>
  <c r="I36" i="11"/>
  <c r="H36" i="11"/>
  <c r="J31" i="11"/>
  <c r="I35" i="11"/>
  <c r="J33" i="11"/>
  <c r="I31" i="11"/>
  <c r="I27" i="11"/>
  <c r="I23" i="11"/>
  <c r="H32" i="11"/>
  <c r="I34" i="11"/>
  <c r="I33" i="11"/>
  <c r="I30" i="11"/>
  <c r="I29" i="11"/>
  <c r="I26" i="11"/>
  <c r="I25" i="11"/>
  <c r="I22" i="11"/>
  <c r="I21" i="11"/>
  <c r="I38" i="11"/>
  <c r="H37" i="11"/>
  <c r="H33" i="11"/>
  <c r="H29" i="11"/>
  <c r="H25" i="11"/>
  <c r="H21" i="11"/>
  <c r="J37" i="11"/>
  <c r="H38" i="11"/>
  <c r="H62" i="11"/>
  <c r="J62" i="11"/>
  <c r="D16" i="60"/>
  <c r="K51" i="11" l="1"/>
  <c r="K50" i="11"/>
  <c r="K42" i="11"/>
  <c r="K53" i="11"/>
  <c r="K52" i="11"/>
  <c r="K41" i="11"/>
  <c r="K46" i="11"/>
  <c r="K55" i="11"/>
  <c r="K56" i="11"/>
  <c r="K45" i="11"/>
  <c r="K39" i="11"/>
  <c r="K44" i="11"/>
  <c r="K59" i="11"/>
  <c r="K43" i="11"/>
  <c r="K49" i="11"/>
  <c r="K54" i="11"/>
  <c r="K47" i="11"/>
  <c r="K58" i="11"/>
  <c r="K57" i="11"/>
  <c r="K60" i="11"/>
  <c r="K40" i="11"/>
  <c r="K48" i="11"/>
  <c r="K61" i="11"/>
  <c r="K15" i="11"/>
  <c r="K16" i="11"/>
  <c r="K26" i="11"/>
  <c r="K19" i="11"/>
  <c r="K31" i="11"/>
  <c r="K17" i="11"/>
  <c r="K35" i="11"/>
  <c r="K24" i="11"/>
  <c r="K34" i="11"/>
  <c r="K20" i="11"/>
  <c r="K30" i="11"/>
  <c r="K25" i="11"/>
  <c r="K28" i="11"/>
  <c r="K22" i="11"/>
  <c r="K27" i="11"/>
  <c r="K36" i="11"/>
  <c r="K33" i="11"/>
  <c r="K23" i="11"/>
  <c r="K21" i="11"/>
  <c r="K32" i="11"/>
  <c r="K38" i="11"/>
  <c r="K29" i="11"/>
  <c r="K37" i="11"/>
  <c r="K62" i="11"/>
  <c r="D68" i="11" l="1"/>
  <c r="H68" i="11" s="1"/>
  <c r="E68" i="11"/>
  <c r="G68" i="11"/>
  <c r="D70" i="11"/>
  <c r="J70" i="11" s="1"/>
  <c r="E70" i="11"/>
  <c r="G70" i="11"/>
  <c r="F66" i="11"/>
  <c r="F65" i="11"/>
  <c r="F64" i="11"/>
  <c r="G6" i="11"/>
  <c r="D63" i="11"/>
  <c r="E63" i="11"/>
  <c r="E64" i="11"/>
  <c r="G64" i="11"/>
  <c r="D65" i="11"/>
  <c r="J65" i="11" s="1"/>
  <c r="E65" i="11"/>
  <c r="G65" i="11"/>
  <c r="J66" i="11"/>
  <c r="E66" i="11"/>
  <c r="G66" i="11"/>
  <c r="D67" i="11"/>
  <c r="E67" i="11"/>
  <c r="G67" i="11"/>
  <c r="D71" i="11"/>
  <c r="J71" i="11" s="1"/>
  <c r="E71" i="11"/>
  <c r="G71" i="11"/>
  <c r="D72" i="11"/>
  <c r="J72" i="11" s="1"/>
  <c r="E72" i="11"/>
  <c r="G72" i="11"/>
  <c r="H63" i="11" l="1"/>
  <c r="I63" i="11"/>
  <c r="J63" i="11"/>
  <c r="I70" i="11"/>
  <c r="H70" i="11"/>
  <c r="I68" i="11"/>
  <c r="J68" i="11"/>
  <c r="H64" i="11"/>
  <c r="H67" i="11"/>
  <c r="I71" i="11"/>
  <c r="J67" i="11"/>
  <c r="H71" i="11"/>
  <c r="I65" i="11"/>
  <c r="H65" i="11"/>
  <c r="J64" i="11"/>
  <c r="I67" i="11"/>
  <c r="H72" i="11"/>
  <c r="H66" i="11"/>
  <c r="I72" i="11"/>
  <c r="I66" i="11"/>
  <c r="I64" i="11"/>
  <c r="D14" i="11"/>
  <c r="J14" i="11" s="1"/>
  <c r="E14" i="11"/>
  <c r="G14" i="11"/>
  <c r="K19" i="60"/>
  <c r="D19" i="60"/>
  <c r="K63" i="11" l="1"/>
  <c r="K70" i="11"/>
  <c r="K68" i="11"/>
  <c r="K71" i="11"/>
  <c r="K65" i="11"/>
  <c r="K67" i="11"/>
  <c r="K64" i="11"/>
  <c r="K72" i="11"/>
  <c r="K66" i="11"/>
  <c r="H14" i="11"/>
  <c r="I14" i="11"/>
  <c r="K14" i="11" l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73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73" i="11"/>
  <c r="D74" i="11"/>
  <c r="H74" i="11" s="1"/>
  <c r="E74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74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81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73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F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74" i="11"/>
  <c r="I74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93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E8" i="54"/>
  <c r="L8" i="54" s="1"/>
  <c r="M8" i="54" s="1"/>
  <c r="I9" i="54"/>
  <c r="H9" i="54"/>
  <c r="C10" i="54"/>
  <c r="D9" i="54"/>
  <c r="K36" i="39"/>
  <c r="K74" i="1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76" i="11"/>
  <c r="H77" i="11" s="1"/>
  <c r="I76" i="11"/>
  <c r="I77" i="11" s="1"/>
  <c r="F337" i="29"/>
  <c r="F330" i="29"/>
  <c r="F325" i="29"/>
  <c r="F714" i="41"/>
  <c r="F345" i="29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94" i="29" l="1"/>
  <c r="F292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78" i="11"/>
  <c r="I78" i="11"/>
  <c r="F364" i="29"/>
  <c r="F69" i="39"/>
  <c r="F72" i="39"/>
  <c r="F367" i="29"/>
  <c r="J73" i="11"/>
  <c r="K73" i="11" s="1"/>
  <c r="K76" i="11" s="1"/>
  <c r="K77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C16" i="29" l="1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76" i="11"/>
  <c r="J77" i="11" s="1"/>
  <c r="K78" i="11"/>
  <c r="B79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78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F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F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F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84" i="41" l="1"/>
  <c r="F807" i="41"/>
  <c r="F782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<sst xmlns="http://schemas.openxmlformats.org/spreadsheetml/2006/main" count="4739" uniqueCount="1634">
  <si>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</si>
  <si>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</si>
  <si>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</si>
  <si>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</si>
  <si>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</si>
  <si>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</si>
  <si>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</si>
  <si>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</si>
  <si>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</si>
  <si>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</si>
  <si>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</si>
  <si>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</si>
  <si>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</si>
  <si>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</si>
  <si>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</si>
  <si>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</si>
  <si>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</si>
  <si>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</si>
  <si>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</si>
  <si>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</si>
  <si>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</si>
  <si>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</si>
  <si>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</si>
  <si>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</si>
  <si>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</si>
  <si>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</si>
  <si>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</si>
  <si>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</si>
  <si>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</si>
  <si>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</si>
  <si>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</si>
  <si>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</si>
  <si>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</si>
  <si>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</si>
  <si>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</si>
  <si>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</si>
  <si>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</si>
  <si>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</si>
  <si>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</si>
  <si>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</si>
  <si>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</si>
  <si>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</si>
  <si>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</si>
  <si>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</si>
  <si>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</si>
  <si>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</si>
  <si>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</si>
  <si>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</si>
  <si>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</si>
  <si>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</si>
  <si>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</si>
  <si>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</si>
  <si>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</si>
  <si>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</si>
  <si>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</si>
  <si>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</si>
  <si>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</si>
  <si>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</si>
  <si>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</si>
  <si>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</si>
  <si>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</si>
  <si>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</si>
  <si>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</si>
  <si>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</si>
  <si>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</si>
  <si>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</si>
  <si>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</si>
  <si>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</si>
  <si>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</si>
  <si>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</si>
  <si>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</si>
  <si>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</si>
  <si>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</si>
  <si>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</si>
  <si>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</si>
  <si>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</si>
  <si>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</si>
  <si>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</si>
  <si>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</si>
  <si>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</si>
  <si>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</si>
  <si>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</si>
  <si>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</si>
  <si>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</si>
  <si>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</si>
  <si>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</si>
  <si>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</si>
  <si>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</si>
  <si>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</si>
  <si>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</si>
  <si>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</si>
  <si>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</si>
  <si>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</si>
  <si>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</si>
  <si>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</si>
  <si>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</si>
  <si>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</si>
  <si>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</si>
  <si>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</si>
  <si>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</si>
  <si>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</si>
  <si>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</si>
  <si>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</si>
  <si>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</si>
  <si>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</si>
  <si>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</si>
  <si>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</si>
  <si>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</si>
  <si>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</si>
  <si>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</si>
  <si>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</si>
  <si>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</si>
  <si>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</si>
  <si>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</si>
  <si>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</si>
  <si>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</si>
  <si>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</si>
  <si>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</si>
  <si>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</si>
  <si>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</si>
  <si>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</si>
  <si>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</si>
  <si>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</si>
  <si>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</si>
  <si>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</si>
  <si>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</si>
  <si>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</si>
  <si>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</si>
  <si>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</si>
  <si>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</si>
  <si>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</si>
  <si>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</si>
  <si>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</si>
  <si>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</si>
  <si>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</si>
  <si>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</si>
  <si>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</si>
  <si>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</si>
  <si>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</si>
  <si>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</si>
  <si>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</si>
  <si>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</si>
  <si>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</si>
  <si>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</si>
  <si>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</si>
  <si>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</si>
  <si>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</si>
  <si>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</si>
  <si>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</si>
  <si>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</si>
  <si>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</si>
  <si>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</si>
  <si>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</si>
  <si>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</si>
  <si>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</si>
  <si>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</si>
  <si>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</si>
  <si>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</si>
  <si>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</si>
  <si>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</si>
  <si>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</si>
  <si>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</si>
  <si>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</si>
  <si>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</si>
  <si>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</si>
  <si>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</si>
  <si>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</si>
  <si>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</si>
  <si>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</si>
  <si>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</si>
  <si>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</si>
  <si>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</si>
  <si>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</si>
  <si>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</si>
  <si>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</si>
  <si>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</si>
  <si>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</si>
  <si>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</si>
  <si>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</si>
  <si>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</si>
  <si>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</si>
  <si>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</si>
  <si>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</si>
  <si>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</si>
  <si>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</si>
  <si>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</si>
  <si>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</si>
  <si>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</si>
  <si>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</si>
  <si>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</si>
  <si>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</si>
  <si>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</si>
  <si>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</si>
  <si>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</si>
  <si>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</si>
  <si>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</si>
  <si>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</si>
  <si>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</si>
  <si>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</si>
  <si>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</si>
  <si>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</si>
  <si>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</si>
  <si>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</si>
  <si>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</si>
  <si>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</si>
  <si>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</si>
  <si>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</si>
  <si>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</si>
  <si>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</si>
  <si>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</si>
  <si>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</si>
  <si>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</si>
  <si>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</si>
  <si>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</si>
  <si>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</si>
  <si>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</si>
  <si>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</si>
  <si>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</si>
  <si>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</si>
  <si>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</si>
  <si>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</si>
  <si>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</si>
  <si>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</si>
  <si>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</si>
  <si>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</si>
  <si>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</si>
  <si>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</si>
  <si>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</si>
  <si>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</si>
  <si>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</si>
  <si>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</si>
  <si>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</si>
  <si>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</si>
  <si>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</si>
  <si>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</si>
  <si>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</si>
  <si>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</si>
  <si>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</si>
  <si>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</si>
  <si>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</si>
  <si>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</si>
  <si>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</si>
  <si>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</si>
  <si>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</si>
  <si>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</si>
  <si>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</si>
  <si>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</si>
  <si>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</si>
  <si>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</si>
  <si>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</si>
  <si>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</si>
  <si>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</si>
  <si>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</si>
  <si>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</si>
  <si>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</si>
  <si>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</si>
  <si>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</si>
  <si>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</si>
  <si>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</si>
  <si>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</si>
  <si>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</si>
  <si>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</si>
  <si>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</si>
  <si>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</si>
  <si>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</si>
  <si>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</si>
  <si>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</si>
  <si>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</si>
  <si>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</si>
  <si>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</si>
  <si>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</si>
  <si>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</si>
  <si>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</si>
  <si>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</si>
  <si>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</si>
  <si>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</si>
  <si>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</si>
  <si>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</si>
  <si>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</si>
  <si>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</si>
  <si>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</si>
  <si>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</si>
  <si>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</si>
  <si>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</si>
  <si>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</si>
  <si>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</si>
  <si>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</si>
  <si>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</si>
  <si>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</si>
  <si>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</si>
  <si>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</si>
  <si>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</si>
  <si>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</si>
  <si>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</si>
  <si>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</si>
  <si>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</si>
  <si>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</si>
  <si>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</si>
  <si>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</si>
  <si>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</si>
  <si>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</si>
  <si>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</si>
  <si>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</si>
  <si>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</si>
  <si>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</si>
  <si>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</si>
  <si>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</si>
  <si>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</si>
  <si>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</si>
  <si>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</si>
  <si>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</si>
  <si>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</si>
  <si>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</si>
  <si>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</si>
  <si>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</si>
  <si>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</si>
  <si>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</si>
  <si>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</si>
  <si>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</si>
  <si>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</si>
  <si>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</si>
  <si>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</si>
  <si>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</si>
  <si>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</si>
  <si>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</si>
  <si>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</si>
  <si>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</si>
  <si>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</si>
  <si>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</si>
  <si>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</si>
  <si>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</si>
  <si>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</si>
  <si>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</si>
  <si>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</si>
  <si>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</si>
  <si>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</si>
  <si>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</si>
  <si>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</si>
  <si>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</si>
  <si>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</si>
  <si>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</si>
  <si>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</si>
  <si>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</si>
  <si>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</si>
  <si>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</si>
  <si>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</si>
  <si>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</si>
  <si>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</si>
  <si>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</si>
  <si>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</si>
  <si>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</si>
  <si>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</si>
  <si>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</si>
  <si>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</si>
  <si>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</si>
  <si>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</si>
  <si>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</si>
  <si>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</si>
  <si>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</si>
  <si>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</si>
  <si>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</si>
  <si>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</si>
  <si>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</si>
  <si>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</si>
  <si>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</si>
  <si>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</si>
  <si>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</si>
  <si>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</si>
  <si>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</si>
  <si>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</si>
  <si>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</si>
  <si>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</si>
  <si>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</si>
  <si>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</si>
  <si>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</si>
  <si>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</si>
  <si>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</si>
  <si>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</si>
  <si>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</si>
  <si>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</si>
  <si>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</si>
  <si>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</si>
  <si>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</si>
  <si>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</si>
  <si>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</si>
  <si>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</si>
  <si>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</si>
  <si>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</si>
  <si>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</si>
  <si>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</si>
  <si>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</si>
  <si>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</si>
  <si>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</si>
  <si>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</si>
  <si>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</si>
  <si>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</si>
  <si>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</si>
  <si>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</si>
  <si>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</si>
  <si>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</si>
  <si>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</si>
  <si>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</si>
  <si>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</si>
  <si>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</si>
  <si>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</si>
  <si>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</si>
  <si>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</si>
  <si>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</si>
  <si>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</si>
  <si>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</si>
  <si>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</si>
  <si>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</si>
  <si>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</si>
  <si>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</si>
  <si>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</si>
  <si>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</si>
  <si>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</si>
  <si>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</si>
  <si>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</si>
  <si>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</si>
  <si>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</si>
  <si>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</si>
  <si>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</si>
  <si>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</si>
  <si>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</si>
  <si>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</si>
  <si>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</si>
  <si>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</si>
  <si>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</si>
  <si>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</si>
  <si>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</si>
  <si>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</si>
  <si>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</si>
  <si>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</si>
  <si>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</si>
  <si>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</si>
  <si>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</si>
  <si>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</si>
  <si>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</si>
  <si>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</si>
  <si>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</si>
  <si>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</si>
  <si>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</si>
  <si>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</si>
  <si>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</si>
  <si>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</si>
  <si>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</si>
  <si>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</si>
  <si>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</si>
  <si>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</si>
  <si>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</si>
  <si>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</si>
  <si>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</si>
  <si>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</si>
  <si>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</si>
  <si>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</si>
  <si>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</si>
  <si>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</si>
  <si>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</si>
  <si>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</si>
  <si>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</si>
  <si>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</si>
  <si>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</si>
  <si>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</si>
  <si>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</si>
  <si>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</si>
  <si>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</si>
  <si>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</si>
  <si>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</si>
  <si>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</si>
  <si>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</si>
  <si>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</si>
  <si>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</si>
  <si>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</si>
  <si>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</si>
  <si>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</si>
  <si>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</si>
  <si>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</si>
  <si>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</si>
  <si>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</si>
  <si>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</si>
  <si>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</si>
  <si>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</si>
  <si>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</si>
  <si>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</si>
  <si>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</si>
  <si>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</si>
  <si>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</si>
  <si>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</si>
  <si>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</si>
  <si>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</si>
  <si>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</si>
  <si>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</si>
  <si>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</si>
  <si>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</si>
  <si>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</si>
  <si>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</si>
  <si>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</si>
  <si>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</si>
  <si>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</si>
  <si>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</si>
  <si>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</si>
  <si>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</si>
  <si>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</si>
  <si>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</si>
  <si>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</si>
  <si>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</si>
  <si>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</si>
  <si>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</si>
  <si>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</si>
  <si>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</si>
  <si>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</si>
  <si>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</si>
  <si>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</si>
  <si>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</si>
  <si>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</si>
  <si>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</si>
  <si>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</si>
  <si>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</si>
  <si>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</si>
  <si>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</si>
  <si>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</si>
  <si>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</si>
  <si>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</si>
  <si>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</si>
  <si>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</si>
  <si>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</si>
  <si>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</si>
  <si>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</si>
  <si>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</si>
  <si>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</si>
  <si>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</si>
  <si>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</si>
  <si>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</si>
  <si>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</si>
  <si>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</si>
  <si>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</si>
  <si>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</si>
  <si>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</si>
  <si>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</si>
  <si>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</si>
  <si>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</si>
  <si>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</si>
  <si>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</si>
  <si>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</si>
  <si>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</si>
  <si>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</si>
  <si>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</si>
  <si>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</si>
  <si>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</si>
  <si>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</si>
  <si>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</si>
  <si>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</si>
  <si>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</si>
  <si>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</si>
  <si>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</si>
  <si>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</si>
  <si>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</si>
  <si>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</si>
  <si>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</si>
  <si>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</si>
  <si>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</si>
  <si>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</si>
  <si>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</si>
  <si>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</si>
  <si>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</si>
  <si>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</si>
  <si>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</si>
  <si>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</si>
  <si>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</si>
  <si>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</si>
  <si>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</si>
  <si>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</si>
  <si>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</si>
  <si>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</si>
  <si>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</si>
  <si>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</si>
  <si>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</si>
  <si>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</si>
  <si>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</si>
  <si>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</si>
  <si>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</si>
  <si>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</si>
  <si>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</si>
  <si>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</si>
  <si>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</si>
  <si>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</si>
  <si>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</si>
  <si>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</si>
  <si>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</si>
  <si>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</si>
  <si>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</si>
  <si>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</si>
  <si>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</si>
  <si>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</si>
  <si>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</si>
  <si>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</si>
  <si>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</si>
  <si>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</si>
  <si>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</si>
  <si>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</si>
  <si>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</si>
  <si>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</si>
  <si>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</si>
  <si>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</si>
  <si>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</si>
  <si>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</si>
  <si>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</si>
  <si>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</si>
  <si>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</si>
  <si>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</si>
  <si>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</si>
  <si>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</si>
  <si>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</si>
  <si>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</si>
  <si>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</si>
  <si>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</si>
  <si>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</si>
  <si>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</si>
  <si>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</si>
  <si>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</si>
  <si>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</si>
  <si>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</si>
  <si>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</si>
  <si>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</si>
  <si>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</si>
  <si>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</si>
  <si>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</si>
  <si>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</si>
  <si>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</si>
  <si>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</si>
  <si>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</si>
  <si>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</si>
  <si>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</si>
  <si>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</si>
  <si>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</si>
  <si>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</si>
  <si>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</si>
  <si>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</si>
  <si>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</si>
  <si>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</si>
  <si>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</si>
  <si>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</si>
  <si>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</si>
  <si>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</si>
  <si>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</si>
  <si>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</si>
  <si>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</si>
  <si>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</si>
  <si>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</si>
  <si>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</si>
  <si>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</si>
  <si>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</si>
  <si>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</si>
  <si>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</si>
  <si>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</si>
  <si>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</si>
  <si>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</si>
  <si>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</si>
  <si>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</si>
  <si>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</si>
  <si>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</si>
  <si>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</si>
  <si>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</si>
  <si>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</si>
  <si>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</si>
  <si>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</si>
  <si>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</si>
  <si>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</si>
  <si>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</si>
  <si>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</si>
  <si>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</si>
  <si>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</si>
  <si>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</si>
  <si>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</si>
  <si>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</si>
  <si>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</si>
  <si>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</si>
  <si>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</si>
  <si>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</si>
  <si>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</si>
  <si>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</si>
  <si>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</si>
  <si>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</si>
  <si>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</si>
  <si>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</si>
  <si>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</si>
  <si>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</si>
  <si>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</si>
  <si>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</si>
  <si>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</si>
  <si>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</si>
  <si>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</si>
  <si>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</si>
  <si>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</si>
  <si>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</si>
  <si>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</si>
  <si>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</si>
  <si>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</si>
  <si>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</si>
  <si>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</si>
  <si>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</si>
  <si>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</si>
  <si>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</si>
  <si>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</si>
  <si>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</si>
  <si>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</si>
  <si>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</si>
  <si>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</si>
  <si>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</si>
  <si>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</si>
  <si>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</si>
  <si>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</si>
  <si>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</si>
  <si>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</si>
  <si>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</si>
  <si>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</si>
  <si>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</si>
  <si>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</si>
  <si>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</si>
  <si>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</si>
  <si>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</si>
  <si>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</si>
  <si>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</si>
  <si>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</si>
  <si>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</si>
  <si>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</si>
  <si>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</si>
  <si>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</si>
  <si>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</si>
  <si>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</si>
  <si>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</si>
  <si>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</si>
  <si>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</si>
  <si>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</si>
  <si>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</si>
  <si>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</si>
  <si>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</si>
  <si>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</si>
  <si>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</si>
  <si>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</si>
  <si>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</si>
  <si>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</si>
  <si>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</si>
  <si>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</si>
  <si>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</si>
  <si>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</si>
  <si>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</si>
  <si>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</si>
  <si>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</si>
  <si>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</si>
  <si>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</si>
  <si>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</si>
  <si>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</si>
  <si>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</si>
  <si>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</si>
  <si>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</si>
  <si>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</si>
  <si>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</si>
  <si>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</si>
  <si>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</si>
  <si>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</si>
  <si>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</si>
  <si>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</si>
  <si>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</si>
  <si>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</si>
  <si>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</si>
  <si>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</si>
  <si>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</si>
  <si>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</si>
  <si>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</si>
  <si>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</si>
  <si>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</si>
  <si>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</si>
  <si>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</si>
  <si>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</si>
  <si>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</si>
  <si>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</si>
  <si>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</si>
  <si>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</si>
  <si>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</si>
  <si>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</si>
  <si>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</si>
  <si>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</si>
  <si>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</si>
  <si>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</si>
  <si>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</si>
  <si>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</si>
  <si>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</si>
  <si>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</si>
  <si>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</si>
  <si>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</si>
  <si>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</si>
  <si>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</si>
  <si>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</si>
  <si>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</si>
  <si>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</si>
  <si>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</si>
  <si>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</si>
  <si>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</si>
  <si>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</si>
  <si>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</si>
  <si>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</si>
  <si>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</si>
  <si>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</si>
  <si>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</si>
  <si>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</si>
  <si>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</si>
  <si>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</si>
  <si>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</si>
  <si>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</si>
  <si>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</si>
  <si>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</si>
  <si>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</si>
  <si>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</si>
  <si>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</si>
  <si>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</si>
  <si>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</si>
  <si>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</si>
  <si>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</si>
  <si>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</si>
  <si>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</si>
  <si>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</si>
  <si>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</si>
  <si>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</si>
  <si>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</si>
  <si>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</si>
  <si>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</si>
  <si>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</si>
  <si>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</si>
  <si>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</si>
  <si>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</si>
  <si>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</si>
  <si>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</si>
  <si>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</si>
  <si>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</si>
  <si>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</si>
  <si>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</si>
  <si>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</si>
  <si>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</si>
  <si>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</si>
  <si>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</si>
  <si>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</si>
  <si>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</si>
  <si>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</si>
  <si>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</si>
  <si>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</si>
  <si>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</si>
  <si>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</si>
  <si>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</si>
  <si>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</si>
  <si>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</si>
  <si>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</si>
  <si>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</si>
  <si>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</si>
  <si>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</si>
  <si>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</si>
  <si>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</si>
  <si>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</si>
  <si>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</si>
  <si>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</si>
  <si>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</si>
  <si>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</si>
  <si>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</si>
  <si>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</si>
  <si>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</si>
  <si>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</si>
  <si>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</si>
  <si>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</si>
  <si>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</si>
  <si>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</si>
  <si>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</si>
  <si>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</si>
  <si>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</si>
  <si>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</si>
  <si>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</si>
  <si>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</si>
  <si>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</si>
  <si>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</si>
  <si>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</si>
  <si>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</si>
  <si>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</si>
  <si>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</si>
  <si>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</si>
  <si>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</si>
  <si>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</si>
  <si>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</si>
  <si>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</si>
  <si>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</si>
  <si>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</si>
  <si>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</si>
  <si>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</si>
  <si>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</si>
  <si>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</si>
  <si>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</si>
  <si>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</si>
  <si>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</si>
  <si>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</si>
  <si>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</si>
  <si>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</si>
  <si>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</si>
  <si>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</si>
  <si>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</si>
  <si>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</si>
  <si>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</si>
  <si>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</si>
  <si>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</si>
  <si>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</si>
  <si>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</si>
  <si>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</si>
  <si>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</si>
  <si>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</si>
  <si>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</si>
  <si>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</si>
  <si>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</si>
  <si>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</si>
  <si>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</si>
  <si>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</si>
  <si>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</si>
  <si>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</si>
  <si>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</si>
  <si>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</si>
  <si>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</si>
  <si>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</si>
  <si>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</si>
  <si>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</si>
  <si>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</si>
  <si>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</si>
  <si>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</si>
  <si>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</si>
  <si>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</si>
  <si>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</si>
  <si>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</si>
  <si>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</si>
  <si>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</si>
  <si>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</si>
  <si>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</si>
  <si>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</si>
  <si>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</si>
  <si>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</si>
  <si>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</si>
  <si>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</si>
  <si>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</si>
  <si>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</si>
  <si>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</si>
  <si>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</si>
  <si>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</si>
  <si>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</si>
  <si>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</si>
  <si>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</si>
  <si>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</si>
  <si>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</si>
  <si>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</si>
  <si>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</si>
  <si>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</si>
  <si>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</si>
  <si>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</si>
  <si>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</si>
  <si>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</si>
  <si>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</si>
  <si>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</si>
  <si>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</si>
  <si>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</si>
  <si>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</si>
  <si>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</si>
  <si>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</si>
  <si>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</si>
  <si>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</si>
  <si>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</si>
  <si>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</si>
  <si>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</si>
  <si>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</si>
  <si>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</si>
  <si>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</si>
  <si>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</si>
  <si>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</si>
  <si>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</si>
  <si>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</si>
  <si>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</si>
  <si>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</si>
  <si>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</si>
  <si>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</si>
  <si>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</si>
  <si>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</si>
  <si>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</si>
  <si>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</si>
  <si>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</si>
  <si>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</si>
  <si>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</si>
  <si>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</si>
  <si>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</si>
  <si>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</si>
  <si>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</si>
  <si>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</si>
  <si>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</si>
  <si>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</si>
  <si>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</si>
  <si>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</si>
  <si>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</si>
  <si>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</si>
  <si>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</si>
  <si>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</si>
  <si>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</si>
  <si>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</si>
  <si>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</si>
  <si>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</si>
  <si>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</si>
  <si>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</si>
  <si>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</si>
  <si>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</si>
  <si>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</si>
  <si>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</si>
  <si>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</si>
  <si>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</si>
  <si>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</si>
  <si>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</si>
  <si>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</si>
  <si>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</si>
  <si>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</si>
  <si>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</si>
  <si>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</si>
  <si>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</si>
  <si>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</si>
  <si>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</si>
  <si>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</si>
  <si>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</si>
  <si>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</si>
  <si>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</si>
  <si>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</si>
  <si>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</si>
  <si>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</si>
  <si>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</si>
  <si>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</si>
  <si>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</si>
  <si>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</si>
  <si>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</si>
  <si>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</si>
  <si>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</si>
  <si>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</si>
  <si>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</si>
  <si>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</si>
  <si>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</si>
  <si>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</si>
  <si>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</si>
  <si>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</si>
  <si>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</si>
  <si>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</si>
  <si>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</si>
  <si>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</si>
  <si>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</si>
  <si>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</si>
  <si>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</si>
  <si>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</si>
  <si>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</si>
  <si>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</si>
  <si>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</si>
  <si>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</si>
  <si>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</si>
  <si>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</si>
  <si>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</si>
  <si>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</si>
  <si>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</si>
  <si>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</si>
  <si>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</si>
  <si>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</si>
  <si>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</si>
  <si>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</si>
  <si>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</si>
  <si>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</si>
  <si>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</si>
  <si>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</si>
  <si>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</si>
  <si>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</si>
  <si>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</si>
  <si>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</si>
  <si>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</si>
  <si>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</si>
  <si>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</si>
  <si>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</si>
  <si>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</si>
  <si>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</si>
  <si>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</si>
  <si>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</si>
  <si>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</si>
  <si>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</si>
  <si>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</si>
  <si>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</si>
  <si>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</si>
  <si>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</si>
  <si>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</si>
  <si>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</si>
  <si>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</si>
  <si>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</si>
  <si>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</si>
  <si>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</si>
  <si>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</si>
  <si>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</si>
  <si>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</si>
  <si>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</si>
  <si>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</si>
  <si>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</si>
  <si>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</si>
  <si>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</si>
  <si>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</si>
  <si>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</si>
  <si>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</si>
  <si>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</si>
  <si>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</si>
  <si>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</si>
  <si>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</si>
  <si>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</si>
  <si>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</si>
  <si>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</si>
  <si>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</si>
  <si>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</si>
  <si>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</si>
  <si>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</si>
  <si>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</si>
  <si>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</si>
  <si>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</si>
  <si>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</si>
  <si>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</si>
  <si>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</si>
  <si>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</si>
  <si>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</si>
  <si>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</si>
  <si>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</si>
  <si>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</si>
  <si>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</si>
  <si>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</si>
  <si>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</si>
  <si>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</si>
  <si>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</si>
  <si>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</si>
  <si>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</si>
  <si>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</si>
  <si>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</si>
  <si>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</si>
  <si>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</si>
  <si>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</si>
  <si>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</si>
  <si>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</si>
  <si>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</si>
  <si>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</si>
  <si>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</si>
  <si>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</si>
  <si>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</si>
  <si>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</si>
  <si>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</si>
  <si>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</si>
  <si>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</si>
  <si>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</si>
  <si>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</si>
  <si>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</si>
  <si>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</si>
  <si>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</si>
  <si>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</si>
  <si>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</si>
  <si>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</si>
  <si>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</si>
  <si>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</si>
  <si>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</si>
  <si>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</si>
  <si>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</si>
  <si>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</si>
  <si>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</si>
  <si>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</si>
  <si>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</si>
  <si>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</si>
  <si>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</si>
  <si>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</si>
  <si>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</si>
  <si>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</si>
  <si>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</si>
  <si>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</si>
  <si>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</si>
  <si>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</si>
  <si>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</si>
  <si>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</si>
  <si>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</si>
  <si>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</si>
  <si>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</si>
  <si>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</si>
  <si>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</si>
  <si>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</si>
  <si>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</si>
  <si>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</si>
  <si>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</si>
  <si>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</si>
  <si>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</si>
  <si>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</si>
  <si>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</si>
  <si>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</si>
  <si>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</si>
  <si>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</si>
  <si>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</si>
  <si>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</si>
  <si>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</si>
  <si>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</si>
  <si>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</si>
  <si>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</si>
  <si>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</si>
  <si>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</si>
  <si>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</si>
  <si>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</si>
  <si>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</si>
  <si>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</si>
  <si>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</si>
  <si>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</si>
  <si>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</si>
  <si>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</si>
  <si>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</si>
  <si>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</si>
  <si>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</si>
  <si>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</si>
  <si>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</si>
  <si>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</si>
  <si>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</si>
  <si>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</si>
  <si>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</si>
  <si>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</si>
  <si>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</si>
  <si>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</si>
  <si>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</si>
  <si>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</si>
  <si>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</si>
  <si>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</si>
  <si>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</si>
  <si>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</si>
  <si>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</si>
  <si>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</si>
  <si>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</si>
  <si>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</si>
  <si>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</si>
  <si>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</si>
  <si>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</si>
  <si>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</si>
  <si>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</si>
  <si>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</si>
  <si>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</si>
  <si>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</si>
  <si>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</si>
  <si>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</si>
  <si>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</si>
  <si>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</si>
  <si>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</si>
  <si>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</si>
  <si>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</si>
  <si>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</si>
  <si>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</si>
  <si>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</si>
  <si>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</si>
  <si>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</si>
  <si>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</si>
  <si>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</si>
  <si>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</si>
  <si>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</si>
  <si>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</si>
  <si>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</si>
  <si>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</si>
  <si>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</si>
  <si>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</si>
  <si>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</si>
  <si>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</si>
  <si>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</si>
  <si>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</si>
  <si>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</si>
  <si>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</si>
  <si>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</si>
  <si>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</si>
  <si>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</si>
  <si>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</si>
  <si>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</si>
  <si>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</si>
  <si>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</si>
  <si>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</si>
  <si>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</si>
  <si>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</si>
  <si>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</si>
  <si>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</si>
  <si>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</si>
  <si>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</si>
  <si>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</si>
  <si>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</si>
  <si>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</si>
  <si>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</si>
  <si>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</si>
  <si>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</si>
  <si>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</si>
  <si>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</si>
  <si>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</si>
  <si>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</si>
  <si>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</si>
  <si>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</si>
  <si>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</si>
  <si>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</si>
  <si>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</si>
  <si>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</si>
  <si>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</si>
  <si>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</si>
  <si>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</si>
  <si>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</si>
  <si>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</si>
  <si>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</si>
  <si>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</si>
  <si>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</si>
  <si>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</si>
  <si>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</si>
  <si>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</si>
  <si>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</si>
  <si>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</si>
  <si>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</si>
  <si>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</si>
  <si>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</si>
  <si>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</si>
  <si>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</si>
  <si>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</si>
  <si>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</si>
  <si>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</si>
  <si>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</si>
  <si>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</si>
  <si>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</si>
  <si>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</si>
  <si>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</si>
  <si>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</si>
  <si>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</si>
  <si>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</si>
  <si>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</si>
  <si>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</si>
  <si>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</si>
  <si>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</si>
  <si>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</si>
  <si>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</si>
  <si>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</si>
  <si>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</si>
  <si>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</si>
  <si>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</si>
  <si>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</si>
  <si>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</si>
  <si>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</si>
  <si>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</si>
  <si>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</si>
  <si>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</si>
  <si>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</si>
  <si>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</si>
  <si>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</si>
  <si>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</si>
  <si>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</si>
  <si>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</si>
  <si>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</si>
  <si>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</si>
  <si>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</si>
  <si>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</si>
  <si>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</si>
  <si>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</si>
  <si>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</si>
  <si>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</si>
  <si>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</si>
  <si>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</si>
  <si>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</si>
  <si>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</si>
  <si>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</si>
  <si>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</si>
  <si>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</si>
  <si>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</si>
  <si>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</si>
  <si>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</si>
  <si>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</si>
  <si>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</si>
  <si>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</si>
  <si>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</si>
  <si>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</si>
  <si>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</si>
  <si>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</si>
  <si>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</si>
  <si>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</si>
  <si>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</si>
  <si>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</si>
  <si>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</si>
  <si>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</si>
  <si>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</si>
  <si>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</si>
  <si>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</si>
  <si>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</si>
  <si>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</si>
  <si>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</si>
  <si>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</si>
  <si>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</si>
  <si>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</si>
  <si>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</si>
  <si>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</si>
  <si>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</si>
  <si>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</si>
  <si>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</si>
  <si>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</si>
  <si>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</si>
  <si>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</si>
  <si>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</si>
  <si>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</si>
  <si>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</si>
  <si>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</si>
  <si>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</si>
  <si>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</si>
  <si>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</si>
  <si>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</si>
  <si>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</si>
  <si>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</si>
  <si>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</si>
  <si>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</si>
  <si>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</si>
  <si>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</si>
  <si>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</si>
  <si>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</si>
  <si>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</si>
  <si>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</si>
  <si>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</si>
  <si>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</si>
  <si>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</si>
  <si>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</si>
  <si>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</si>
  <si>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</si>
  <si>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</si>
  <si>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</si>
  <si>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</si>
  <si>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</si>
  <si>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</si>
  <si>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</si>
  <si>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</si>
  <si>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</si>
  <si>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</si>
  <si>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</si>
  <si>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</si>
  <si>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</si>
  <si>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</si>
  <si>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</si>
  <si>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</si>
  <si>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</si>
  <si>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</si>
  <si>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</si>
  <si>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</si>
  <si>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</si>
  <si>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</si>
  <si>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</si>
  <si>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</si>
  <si>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</si>
  <si>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</si>
  <si>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</si>
  <si>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</si>
  <si>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</si>
  <si>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</si>
  <si>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</si>
  <si>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</si>
  <si>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</si>
  <si>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</si>
  <si>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</si>
  <si>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</si>
  <si>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</si>
  <si>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</si>
  <si>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</si>
  <si>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</si>
  <si>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</si>
  <si>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</si>
  <si>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</si>
  <si>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</si>
  <si>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</si>
  <si>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</si>
  <si>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</si>
  <si>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</si>
  <si>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</si>
  <si>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</si>
  <si>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</si>
  <si>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</si>
  <si>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</si>
  <si>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</si>
  <si>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</si>
  <si>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</si>
  <si>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</si>
  <si>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</si>
  <si>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</si>
  <si>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</si>
  <si>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</si>
  <si>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</si>
  <si>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</si>
  <si>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</si>
  <si>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</si>
  <si>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</si>
  <si>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</si>
  <si>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</si>
  <si>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</si>
  <si>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</si>
  <si>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</si>
  <si>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</si>
  <si>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</si>
  <si>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</si>
  <si>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</si>
  <si>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</si>
  <si>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</si>
  <si>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</si>
  <si>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</si>
  <si>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</si>
  <si>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</si>
  <si>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</si>
  <si>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</si>
  <si>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</si>
  <si>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</si>
  <si>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</si>
  <si>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</si>
  <si>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</si>
  <si>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</si>
  <si>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</si>
  <si>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</si>
  <si>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</si>
  <si>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</si>
  <si>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</si>
  <si>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</si>
  <si>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</si>
  <si>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</si>
  <si>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</si>
  <si>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</si>
  <si>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</si>
  <si>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</si>
  <si>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</si>
  <si>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</si>
  <si>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</si>
  <si>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</si>
  <si>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</si>
  <si>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</si>
  <si>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</si>
  <si>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</si>
  <si>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</si>
  <si>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</si>
  <si>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</si>
  <si>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</si>
  <si>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</si>
  <si>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</si>
  <si>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</si>
  <si>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</si>
  <si>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</si>
  <si>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</si>
  <si>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</si>
  <si>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</si>
  <si>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</si>
  <si>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</si>
  <si>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</si>
  <si>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</si>
  <si>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</si>
  <si>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</si>
  <si>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Manager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</si>
  <si>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</si>
  <si>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</si>
  <si>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</si>
  <si>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</si>
  <si>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</si>
  <si>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</si>
  <si>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</si>
  <si>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</si>
  <si>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</si>
  <si>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</si>
  <si>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</si>
  <si>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</si>
  <si>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</si>
  <si>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</si>
  <si>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</si>
  <si>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</si>
  <si>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</si>
  <si>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</si>
  <si>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</si>
  <si>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</si>
  <si>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</si>
  <si>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</si>
  <si>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</si>
  <si>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</si>
  <si>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</si>
  <si>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</si>
  <si>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</si>
  <si>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</si>
  <si>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</si>
  <si>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</si>
  <si>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</si>
  <si>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</si>
  <si>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</si>
  <si>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</si>
  <si>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</si>
  <si>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</si>
  <si>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</si>
  <si>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</si>
  <si>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</si>
  <si>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</si>
  <si>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</si>
  <si>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</si>
  <si>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</si>
  <si>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</si>
  <si>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</si>
  <si>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</si>
  <si>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</si>
  <si>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</si>
  <si>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</si>
  <si>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</si>
  <si>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</si>
  <si>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</si>
  <si>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</si>
  <si>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</si>
  <si>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</si>
  <si>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</si>
  <si>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</si>
  <si>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</si>
  <si>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</si>
  <si>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PENANAMAN TIANG BETON</t>
  </si>
  <si>
    <t>II</t>
  </si>
  <si>
    <t>III</t>
  </si>
  <si>
    <t>IV</t>
  </si>
  <si>
    <t>PEMASANGAN TRAFO</t>
  </si>
  <si>
    <t>PEKERJAAN LAIN-LAIN</t>
  </si>
  <si>
    <t xml:space="preserve">Pemasangan APP </t>
  </si>
  <si>
    <t>KONSTRUKSI JTR 3 PHASE</t>
  </si>
  <si>
    <t>CJ5-T</t>
  </si>
  <si>
    <t>CJ6-T</t>
  </si>
  <si>
    <t>CONDUKTOR</t>
  </si>
  <si>
    <t>CE1-3</t>
  </si>
  <si>
    <t>F1-3</t>
  </si>
  <si>
    <t>CM2-12A</t>
  </si>
  <si>
    <t>SCHOOR</t>
  </si>
  <si>
    <t>Daya 11.000 VA</t>
  </si>
  <si>
    <t>ATB</t>
  </si>
  <si>
    <t>H SUKONO ( PONPES HAJAR ASWAD)</t>
  </si>
  <si>
    <t>S2</t>
  </si>
  <si>
    <t>KOORDINAT : -6.897017, 110.622835</t>
  </si>
  <si>
    <t>MANGUNJIWAN, KEC DEMAK</t>
  </si>
  <si>
    <t>Demak, 31 Agustus 2023</t>
  </si>
  <si>
    <t>MANAGER ULP</t>
  </si>
  <si>
    <t>ACHMAD SUHENDRO</t>
  </si>
  <si>
    <t>Staff Teknik</t>
  </si>
  <si>
    <t>TL Teknik</t>
  </si>
  <si>
    <t>Mbag Ren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</si>
</sst>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1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  <numFmt numFmtId="208" formatCode="&quot;$&quot;#,##0.00"/>
    <numFmt numFmtId="209" formatCode="&quot;Rp&quot;#,##0.00;\-&quot;Rp&quot;#,##0.00"/>
    <numFmt numFmtId="211" formatCode="_-* #,##0_-;\-* #,##0_-;_-* &quot;-&quot;_-;_-@_-"/>
    <numFmt numFmtId="213" formatCode="_-* #,##0.00_-;\-* #,##0.00_-;_-* &quot;-&quot;??_-;_-@_-"/>
  </numFmts>
  <fonts count="177">
    <font>
      <sz val="10"/>
      <name val="Arial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9"/>
      <color rgb="FFFF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5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</borders>
  <cellStyleXfs count="4423">
    <xf numFmtId="0" fontId="0" fillId="0" borderId="0"/>
    <xf numFmtId="172" fontId="42" fillId="0" borderId="0">
      <alignment horizontal="centerContinuous"/>
    </xf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2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3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4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6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7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5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8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3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12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5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6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7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8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3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4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4" fillId="19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64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4" fontId="36" fillId="0" borderId="0" applyFill="0" applyBorder="0" applyAlignment="0"/>
    <xf numFmtId="174" fontId="22" fillId="0" borderId="0" applyFill="0" applyBorder="0" applyAlignment="0"/>
    <xf numFmtId="175" fontId="36" fillId="0" borderId="0" applyFill="0" applyBorder="0" applyAlignment="0"/>
    <xf numFmtId="175" fontId="22" fillId="0" borderId="0" applyFill="0" applyBorder="0" applyAlignment="0"/>
    <xf numFmtId="176" fontId="36" fillId="0" borderId="0" applyFill="0" applyBorder="0" applyAlignment="0"/>
    <xf numFmtId="176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0" fontId="27" fillId="21" borderId="2" applyNumberFormat="0" applyAlignment="0" applyProtection="0"/>
    <xf numFmtId="167" fontId="105" fillId="0" borderId="0" applyFont="0" applyFill="0" applyBorder="0" applyAlignment="0" applyProtection="0"/>
    <xf numFmtId="0" fontId="65" fillId="0" borderId="0"/>
    <xf numFmtId="0" fontId="65" fillId="0" borderId="0"/>
    <xf numFmtId="0" fontId="65" fillId="0" borderId="0"/>
    <xf numFmtId="167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79" fontId="22" fillId="0" borderId="0" applyFont="0" applyFill="0" applyBorder="0" applyAlignment="0" applyProtection="0"/>
    <xf numFmtId="179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9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8" fontId="36" fillId="0" borderId="0" applyFont="0" applyFill="0" applyBorder="0" applyAlignment="0" applyProtection="0"/>
    <xf numFmtId="168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0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3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1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80" fontId="36" fillId="0" borderId="0" applyFont="0" applyFill="0" applyBorder="0" applyAlignment="0" applyProtection="0"/>
    <xf numFmtId="180" fontId="22" fillId="0" borderId="0" applyFont="0" applyFill="0" applyBorder="0" applyAlignment="0" applyProtection="0"/>
    <xf numFmtId="165" fontId="47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6" fillId="0" borderId="0" applyFont="0" applyFill="0" applyBorder="0" applyAlignment="0" applyProtection="0"/>
    <xf numFmtId="165" fontId="67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3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36" fillId="0" borderId="0" applyFont="0" applyFill="0" applyBorder="0" applyAlignment="0" applyProtection="0"/>
    <xf numFmtId="165" fontId="22" fillId="0" borderId="0" applyFont="0" applyFill="0" applyBorder="0" applyAlignment="0" applyProtection="0"/>
    <xf numFmtId="177" fontId="36" fillId="0" borderId="0" applyFont="0" applyFill="0" applyBorder="0" applyAlignment="0" applyProtection="0"/>
    <xf numFmtId="177" fontId="22" fillId="0" borderId="0" applyFont="0" applyFill="0" applyBorder="0" applyAlignment="0" applyProtection="0"/>
    <xf numFmtId="169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9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1" fontId="36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8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82" fontId="36" fillId="0" borderId="0" applyFont="0" applyFill="0" applyBorder="0" applyAlignment="0" applyProtection="0"/>
    <xf numFmtId="182" fontId="36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3" fontId="36" fillId="0" borderId="0" applyFont="0" applyFill="0" applyBorder="0" applyAlignment="0" applyProtection="0"/>
    <xf numFmtId="183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71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4" fontId="36" fillId="0" borderId="0" applyFont="0" applyFill="0" applyBorder="0" applyAlignment="0" applyProtection="0"/>
    <xf numFmtId="184" fontId="22" fillId="0" borderId="0" applyFont="0" applyFill="0" applyBorder="0" applyAlignment="0" applyProtection="0"/>
    <xf numFmtId="182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47" fillId="0" borderId="0" applyFont="0" applyFill="0" applyBorder="0" applyAlignment="0" applyProtection="0"/>
    <xf numFmtId="185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0" fontId="36" fillId="0" borderId="0" applyFont="0" applyFill="0" applyBorder="0" applyAlignment="0" applyProtection="0"/>
    <xf numFmtId="0" fontId="22" fillId="0" borderId="0" applyFont="0" applyFill="0" applyBorder="0" applyAlignment="0" applyProtection="0"/>
    <xf numFmtId="167" fontId="21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206" fontId="22" fillId="0" borderId="0" applyFont="0" applyFill="0" applyBorder="0" applyAlignment="0" applyProtection="0"/>
    <xf numFmtId="205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36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22" fillId="0" borderId="0" applyFont="0" applyFill="0" applyBorder="0" applyAlignment="0" applyProtection="0"/>
    <xf numFmtId="167" fontId="23" fillId="0" borderId="0" applyFont="0" applyFill="0" applyBorder="0" applyAlignment="0" applyProtection="0"/>
    <xf numFmtId="3" fontId="70" fillId="0" borderId="0" applyFont="0" applyFill="0" applyBorder="0" applyAlignment="0" applyProtection="0"/>
    <xf numFmtId="0" fontId="71" fillId="0" borderId="0" applyNumberFormat="0" applyAlignment="0">
      <alignment horizontal="left"/>
    </xf>
    <xf numFmtId="0" fontId="65" fillId="0" borderId="0"/>
    <xf numFmtId="0" fontId="65" fillId="0" borderId="0"/>
    <xf numFmtId="186" fontId="36" fillId="0" borderId="3"/>
    <xf numFmtId="186" fontId="22" fillId="0" borderId="3"/>
    <xf numFmtId="164" fontId="23" fillId="0" borderId="0" applyFont="0" applyFill="0" applyBorder="0" applyAlignment="0" applyProtection="0"/>
    <xf numFmtId="164" fontId="48" fillId="0" borderId="0" applyFont="0" applyFill="0" applyBorder="0" applyAlignment="0" applyProtection="0"/>
    <xf numFmtId="173" fontId="36" fillId="0" borderId="0" applyFont="0" applyFill="0" applyBorder="0" applyAlignment="0" applyProtection="0"/>
    <xf numFmtId="173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66" fontId="36" fillId="0" borderId="0" applyFont="0" applyFill="0" applyBorder="0" applyAlignment="0" applyProtection="0"/>
    <xf numFmtId="166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22" fillId="0" borderId="0" applyFont="0" applyFill="0" applyBorder="0" applyAlignment="0" applyProtection="0"/>
    <xf numFmtId="187" fontId="70" fillId="0" borderId="0" applyFont="0" applyFill="0" applyBorder="0" applyAlignment="0" applyProtection="0"/>
    <xf numFmtId="188" fontId="72" fillId="0" borderId="0">
      <protection locked="0"/>
    </xf>
    <xf numFmtId="14" fontId="64" fillId="0" borderId="0" applyFill="0" applyBorder="0" applyAlignment="0"/>
    <xf numFmtId="189" fontId="73" fillId="0" borderId="0">
      <protection locked="0"/>
    </xf>
    <xf numFmtId="0" fontId="74" fillId="0" borderId="0"/>
    <xf numFmtId="0" fontId="74" fillId="0" borderId="4"/>
    <xf numFmtId="0" fontId="74" fillId="0" borderId="4"/>
    <xf numFmtId="0" fontId="74" fillId="0" borderId="4"/>
    <xf numFmtId="0" fontId="74" fillId="0" borderId="4"/>
    <xf numFmtId="0" fontId="75" fillId="22" borderId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6" fillId="0" borderId="0" applyNumberFormat="0" applyAlignment="0">
      <alignment horizontal="left"/>
    </xf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10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77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2" fillId="0" borderId="0">
      <protection locked="0"/>
    </xf>
    <xf numFmtId="0" fontId="77" fillId="0" borderId="0">
      <protection locked="0"/>
    </xf>
    <xf numFmtId="0" fontId="77" fillId="0" borderId="0">
      <protection locked="0"/>
    </xf>
    <xf numFmtId="0" fontId="78" fillId="0" borderId="0">
      <protection locked="0"/>
    </xf>
    <xf numFmtId="190" fontId="72" fillId="0" borderId="0">
      <protection locked="0"/>
    </xf>
    <xf numFmtId="0" fontId="79" fillId="0" borderId="5"/>
    <xf numFmtId="0" fontId="79" fillId="0" borderId="5"/>
    <xf numFmtId="0" fontId="79" fillId="0" borderId="5"/>
    <xf numFmtId="0" fontId="79" fillId="0" borderId="5"/>
    <xf numFmtId="0" fontId="79" fillId="0" borderId="4"/>
    <xf numFmtId="0" fontId="79" fillId="0" borderId="4"/>
    <xf numFmtId="0" fontId="79" fillId="23" borderId="4"/>
    <xf numFmtId="0" fontId="79" fillId="23" borderId="4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29" fillId="4" borderId="0" applyNumberFormat="0" applyBorder="0" applyAlignment="0" applyProtection="0"/>
    <xf numFmtId="0" fontId="80" fillId="0" borderId="0" applyNumberFormat="0"/>
    <xf numFmtId="38" fontId="41" fillId="24" borderId="0" applyNumberFormat="0" applyBorder="0" applyAlignment="0" applyProtection="0"/>
    <xf numFmtId="0" fontId="81" fillId="0" borderId="6" applyNumberFormat="0" applyAlignment="0" applyProtection="0">
      <alignment horizontal="left" vertical="center"/>
    </xf>
    <xf numFmtId="0" fontId="81" fillId="0" borderId="7">
      <alignment horizontal="left" vertical="center"/>
    </xf>
    <xf numFmtId="0" fontId="81" fillId="0" borderId="7">
      <alignment horizontal="left" vertical="center"/>
    </xf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0" fillId="0" borderId="8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1" fillId="0" borderId="9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10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91" fontId="77" fillId="0" borderId="0">
      <protection locked="0"/>
    </xf>
    <xf numFmtId="191" fontId="77" fillId="0" borderId="0"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111" fillId="0" borderId="0" applyNumberFormat="0" applyFill="0" applyBorder="0" applyAlignment="0" applyProtection="0">
      <alignment vertical="top"/>
      <protection locked="0"/>
    </xf>
    <xf numFmtId="0" fontId="110" fillId="0" borderId="0" applyNumberFormat="0" applyFill="0" applyBorder="0" applyAlignment="0" applyProtection="0">
      <alignment vertical="top"/>
      <protection locked="0"/>
    </xf>
    <xf numFmtId="0" fontId="33" fillId="7" borderId="1" applyNumberFormat="0" applyAlignment="0" applyProtection="0"/>
    <xf numFmtId="10" fontId="41" fillId="25" borderId="3" applyNumberFormat="0" applyBorder="0" applyAlignment="0" applyProtection="0"/>
    <xf numFmtId="10" fontId="41" fillId="25" borderId="3" applyNumberFormat="0" applyBorder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0" fontId="34" fillId="0" borderId="11" applyNumberFormat="0" applyFill="0" applyAlignment="0" applyProtection="0"/>
    <xf numFmtId="192" fontId="36" fillId="0" borderId="0" applyFont="0" applyFill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0" fontId="35" fillId="26" borderId="0" applyNumberFormat="0" applyBorder="0" applyAlignment="0" applyProtection="0"/>
    <xf numFmtId="37" fontId="82" fillId="0" borderId="0"/>
    <xf numFmtId="193" fontId="36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36" fillId="0" borderId="0"/>
    <xf numFmtId="193" fontId="22" fillId="0" borderId="0"/>
    <xf numFmtId="193" fontId="22" fillId="0" borderId="0"/>
    <xf numFmtId="193" fontId="36" fillId="0" borderId="0"/>
    <xf numFmtId="172" fontId="83" fillId="0" borderId="0"/>
    <xf numFmtId="172" fontId="84" fillId="0" borderId="0"/>
    <xf numFmtId="172" fontId="84" fillId="0" borderId="0"/>
    <xf numFmtId="0" fontId="66" fillId="0" borderId="0"/>
    <xf numFmtId="0" fontId="112" fillId="0" borderId="0"/>
    <xf numFmtId="0" fontId="36" fillId="0" borderId="0"/>
    <xf numFmtId="0" fontId="22" fillId="0" borderId="0"/>
    <xf numFmtId="0" fontId="69" fillId="0" borderId="0"/>
    <xf numFmtId="0" fontId="36" fillId="0" borderId="0"/>
    <xf numFmtId="12" fontId="36" fillId="0" borderId="0"/>
    <xf numFmtId="12" fontId="2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85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113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69" fillId="0" borderId="0"/>
    <xf numFmtId="0" fontId="36" fillId="0" borderId="0"/>
    <xf numFmtId="0" fontId="11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23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36" fillId="0" borderId="0"/>
    <xf numFmtId="0" fontId="36" fillId="0" borderId="0"/>
    <xf numFmtId="0" fontId="67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23" fillId="0" borderId="0"/>
    <xf numFmtId="0" fontId="23" fillId="0" borderId="0"/>
    <xf numFmtId="0" fontId="36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64" fillId="0" borderId="0">
      <alignment vertical="top"/>
    </xf>
    <xf numFmtId="0" fontId="64" fillId="0" borderId="0">
      <alignment vertical="top"/>
    </xf>
    <xf numFmtId="0" fontId="23" fillId="0" borderId="0"/>
    <xf numFmtId="194" fontId="43" fillId="0" borderId="0"/>
    <xf numFmtId="0" fontId="112" fillId="0" borderId="0"/>
    <xf numFmtId="0" fontId="112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11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22" fillId="0" borderId="0"/>
    <xf numFmtId="0" fontId="22" fillId="0" borderId="0"/>
    <xf numFmtId="0" fontId="36" fillId="0" borderId="0" applyNumberFormat="0" applyFont="0" applyFill="0" applyAlignment="0" applyProtection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 applyNumberFormat="0" applyFont="0" applyFill="0" applyAlignment="0" applyProtection="0"/>
    <xf numFmtId="0" fontId="84" fillId="0" borderId="0"/>
    <xf numFmtId="0" fontId="84" fillId="0" borderId="0"/>
    <xf numFmtId="0" fontId="22" fillId="0" borderId="0" applyNumberFormat="0" applyFont="0" applyFill="0" applyAlignment="0" applyProtection="0"/>
    <xf numFmtId="0" fontId="36" fillId="0" borderId="0"/>
    <xf numFmtId="0" fontId="112" fillId="0" borderId="0"/>
    <xf numFmtId="182" fontId="84" fillId="0" borderId="0"/>
    <xf numFmtId="0" fontId="84" fillId="0" borderId="0"/>
    <xf numFmtId="195" fontId="84" fillId="0" borderId="0"/>
    <xf numFmtId="196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5" fontId="84" fillId="0" borderId="0"/>
    <xf numFmtId="0" fontId="84" fillId="0" borderId="0"/>
    <xf numFmtId="0" fontId="36" fillId="0" borderId="0"/>
    <xf numFmtId="0" fontId="22" fillId="0" borderId="0"/>
    <xf numFmtId="182" fontId="8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112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 applyNumberFormat="0" applyFont="0" applyFill="0" applyAlignment="0" applyProtection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 applyNumberFormat="0" applyFont="0" applyFill="0" applyAlignment="0" applyProtection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113" fillId="0" borderId="0"/>
    <xf numFmtId="0" fontId="113" fillId="0" borderId="0"/>
    <xf numFmtId="0" fontId="11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198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84" fillId="0" borderId="0"/>
    <xf numFmtId="0" fontId="84" fillId="0" borderId="0"/>
    <xf numFmtId="0" fontId="84" fillId="0" borderId="0"/>
    <xf numFmtId="0" fontId="84" fillId="0" borderId="0"/>
    <xf numFmtId="197" fontId="84" fillId="0" borderId="0"/>
    <xf numFmtId="197" fontId="84" fillId="0" borderId="0"/>
    <xf numFmtId="197" fontId="84" fillId="0" borderId="0"/>
    <xf numFmtId="197" fontId="84" fillId="0" borderId="0"/>
    <xf numFmtId="199" fontId="84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3" fillId="0" borderId="0"/>
    <xf numFmtId="0" fontId="23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36" fillId="0" borderId="0"/>
    <xf numFmtId="0" fontId="22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0" fontId="23" fillId="0" borderId="0"/>
    <xf numFmtId="0" fontId="36" fillId="0" borderId="0"/>
    <xf numFmtId="0" fontId="22" fillId="0" borderId="0"/>
    <xf numFmtId="0" fontId="36" fillId="0" borderId="0"/>
    <xf numFmtId="0" fontId="23" fillId="0" borderId="0"/>
    <xf numFmtId="0" fontId="2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112" fillId="0" borderId="0"/>
    <xf numFmtId="0" fontId="36" fillId="0" borderId="0"/>
    <xf numFmtId="0" fontId="43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194" fontId="43" fillId="0" borderId="0"/>
    <xf numFmtId="0" fontId="22" fillId="0" borderId="0"/>
    <xf numFmtId="0" fontId="22" fillId="0" borderId="0" applyProtection="0"/>
    <xf numFmtId="0" fontId="112" fillId="0" borderId="0"/>
    <xf numFmtId="0" fontId="112" fillId="0" borderId="0"/>
    <xf numFmtId="0" fontId="112" fillId="0" borderId="0"/>
    <xf numFmtId="0" fontId="22" fillId="0" borderId="0"/>
    <xf numFmtId="0" fontId="22" fillId="0" borderId="0" applyProtection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4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3" fillId="0" borderId="0"/>
    <xf numFmtId="0" fontId="36" fillId="0" borderId="0"/>
    <xf numFmtId="0" fontId="22" fillId="0" borderId="0"/>
    <xf numFmtId="0" fontId="11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22" fillId="0" borderId="0"/>
    <xf numFmtId="0" fontId="36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36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36" fillId="0" borderId="0"/>
    <xf numFmtId="0" fontId="22" fillId="0" borderId="0"/>
    <xf numFmtId="0" fontId="114" fillId="0" borderId="0"/>
    <xf numFmtId="0" fontId="22" fillId="0" borderId="0"/>
    <xf numFmtId="0" fontId="22" fillId="0" borderId="0"/>
    <xf numFmtId="0" fontId="23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3" fillId="0" borderId="0"/>
    <xf numFmtId="0" fontId="23" fillId="0" borderId="0"/>
    <xf numFmtId="0" fontId="113" fillId="0" borderId="0"/>
    <xf numFmtId="0" fontId="67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36" fillId="0" borderId="0"/>
    <xf numFmtId="0" fontId="36" fillId="0" borderId="0" applyProtection="0"/>
    <xf numFmtId="0" fontId="22" fillId="0" borderId="0" applyProtection="0"/>
    <xf numFmtId="0" fontId="22" fillId="0" borderId="0"/>
    <xf numFmtId="0" fontId="36" fillId="0" borderId="0"/>
    <xf numFmtId="0" fontId="22" fillId="0" borderId="0"/>
    <xf numFmtId="194" fontId="43" fillId="0" borderId="0"/>
    <xf numFmtId="194" fontId="43" fillId="0" borderId="0"/>
    <xf numFmtId="0" fontId="11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6" fillId="0" borderId="0"/>
    <xf numFmtId="0" fontId="22" fillId="0" borderId="0"/>
    <xf numFmtId="0" fontId="113" fillId="0" borderId="0"/>
    <xf numFmtId="0" fontId="64" fillId="0" borderId="0">
      <alignment vertical="top"/>
    </xf>
    <xf numFmtId="0" fontId="36" fillId="0" borderId="0"/>
    <xf numFmtId="0" fontId="2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36" fillId="0" borderId="0"/>
    <xf numFmtId="0" fontId="2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112" fillId="0" borderId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36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3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6" fillId="27" borderId="12" applyNumberFormat="0" applyFont="0" applyAlignment="0" applyProtection="0"/>
    <xf numFmtId="194" fontId="43" fillId="28" borderId="12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176" fontId="36" fillId="0" borderId="0" applyFont="0" applyFill="0" applyBorder="0" applyAlignment="0" applyProtection="0"/>
    <xf numFmtId="176" fontId="22" fillId="0" borderId="0" applyFont="0" applyFill="0" applyBorder="0" applyAlignment="0" applyProtection="0"/>
    <xf numFmtId="200" fontId="36" fillId="0" borderId="0" applyFont="0" applyFill="0" applyBorder="0" applyAlignment="0" applyProtection="0"/>
    <xf numFmtId="200" fontId="22" fillId="0" borderId="0" applyFont="0" applyFill="0" applyBorder="0" applyAlignment="0" applyProtection="0"/>
    <xf numFmtId="10" fontId="36" fillId="0" borderId="0" applyFont="0" applyFill="0" applyBorder="0" applyAlignment="0" applyProtection="0"/>
    <xf numFmtId="10" fontId="22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6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36" fillId="0" borderId="0" applyFont="0" applyFill="0" applyBorder="0" applyAlignment="0" applyProtection="0"/>
    <xf numFmtId="9" fontId="22" fillId="0" borderId="0" applyFont="0" applyFill="0" applyBorder="0" applyAlignment="0" applyProtection="0"/>
    <xf numFmtId="177" fontId="36" fillId="0" borderId="0" applyFill="0" applyBorder="0" applyAlignment="0"/>
    <xf numFmtId="177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177" fontId="36" fillId="0" borderId="0" applyFill="0" applyBorder="0" applyAlignment="0"/>
    <xf numFmtId="177" fontId="22" fillId="0" borderId="0" applyFill="0" applyBorder="0" applyAlignment="0"/>
    <xf numFmtId="178" fontId="36" fillId="0" borderId="0" applyFill="0" applyBorder="0" applyAlignment="0"/>
    <xf numFmtId="178" fontId="22" fillId="0" borderId="0" applyFill="0" applyBorder="0" applyAlignment="0"/>
    <xf numFmtId="173" fontId="36" fillId="0" borderId="0" applyFill="0" applyBorder="0" applyAlignment="0"/>
    <xf numFmtId="173" fontId="22" fillId="0" borderId="0" applyFill="0" applyBorder="0" applyAlignment="0"/>
    <xf numFmtId="0" fontId="74" fillId="0" borderId="0"/>
    <xf numFmtId="201" fontId="87" fillId="0" borderId="0" applyNumberFormat="0" applyFill="0" applyBorder="0" applyAlignment="0" applyProtection="0">
      <alignment horizontal="left"/>
    </xf>
    <xf numFmtId="0" fontId="88" fillId="0" borderId="14"/>
    <xf numFmtId="0" fontId="88" fillId="0" borderId="14"/>
    <xf numFmtId="0" fontId="89" fillId="0" borderId="15"/>
    <xf numFmtId="0" fontId="89" fillId="0" borderId="15"/>
    <xf numFmtId="40" fontId="90" fillId="0" borderId="0" applyBorder="0">
      <alignment horizontal="right"/>
    </xf>
    <xf numFmtId="49" fontId="64" fillId="0" borderId="0" applyFill="0" applyBorder="0" applyAlignment="0"/>
    <xf numFmtId="202" fontId="36" fillId="0" borderId="0" applyFill="0" applyBorder="0" applyAlignment="0"/>
    <xf numFmtId="202" fontId="22" fillId="0" borderId="0" applyFill="0" applyBorder="0" applyAlignment="0"/>
    <xf numFmtId="203" fontId="36" fillId="0" borderId="0" applyFill="0" applyBorder="0" applyAlignment="0"/>
    <xf numFmtId="203" fontId="22" fillId="0" borderId="0" applyFill="0" applyBorder="0" applyAlignment="0"/>
    <xf numFmtId="204" fontId="91" fillId="0" borderId="16" applyFont="0" applyBorder="0" applyAlignment="0">
      <alignment horizontal="right"/>
    </xf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6" fillId="0" borderId="0"/>
    <xf numFmtId="0" fontId="10" fillId="0" borderId="0"/>
    <xf numFmtId="9" fontId="11" fillId="0" borderId="0" applyFont="0" applyFill="0" applyBorder="0" applyAlignment="0" applyProtection="0"/>
    <xf numFmtId="167" fontId="11" fillId="0" borderId="0" applyFont="0" applyFill="0" applyBorder="0" applyAlignment="0" applyProtection="0"/>
    <xf numFmtId="0" fontId="9" fillId="0" borderId="0"/>
    <xf numFmtId="41" fontId="22" fillId="0" borderId="0" applyFont="0" applyFill="0" applyBorder="0" applyAlignment="0" applyProtection="0"/>
    <xf numFmtId="9" fontId="163" fillId="0" borderId="0" applyFont="0" applyFill="0" applyBorder="0" applyAlignment="0" applyProtection="0"/>
    <xf numFmtId="41" fontId="175" fillId="0" borderId="0" applyFont="0" applyFill="0" applyBorder="0" applyAlignment="0" applyProtection="0"/>
    <xf numFmtId="0" fontId="22" fillId="0" borderId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0" fontId="5" fillId="0" borderId="0"/>
    <xf numFmtId="41" fontId="22" fillId="0" borderId="0" applyFont="0" applyFill="0" applyBorder="0" applyAlignment="0" applyProtection="0"/>
    <xf numFmtId="0" fontId="5" fillId="0" borderId="0"/>
    <xf numFmtId="43" fontId="22" fillId="0" borderId="0" applyFont="0" applyFill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2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3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4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6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7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9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5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8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0" fontId="16" fillId="11" borderId="0" applyNumberFormat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16" fillId="0" borderId="0" applyFont="0" applyFill="0" applyBorder="0" applyAlignment="0" applyProtection="0"/>
    <xf numFmtId="164" fontId="16" fillId="0" borderId="0" applyFont="0" applyFill="0" applyBorder="0" applyAlignment="0" applyProtection="0"/>
    <xf numFmtId="164" fontId="112" fillId="0" borderId="0" applyFont="0" applyFill="0" applyBorder="0" applyAlignment="0" applyProtection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5" fillId="0" borderId="0"/>
    <xf numFmtId="0" fontId="16" fillId="0" borderId="0"/>
    <xf numFmtId="0" fontId="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112" fillId="0" borderId="0" applyFont="0" applyFill="0" applyBorder="0" applyAlignment="0" applyProtection="0"/>
    <xf numFmtId="0" fontId="88" fillId="0" borderId="100"/>
    <xf numFmtId="0" fontId="89" fillId="0" borderId="101"/>
    <xf numFmtId="43" fontId="22" fillId="0" borderId="0" applyFont="0" applyFill="0" applyBorder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0" fontId="27" fillId="21" borderId="102" applyNumberFormat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7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6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4" fontId="16" fillId="0" borderId="0" applyFont="0" applyFill="0" applyBorder="0" applyAlignment="0" applyProtection="0"/>
    <xf numFmtId="0" fontId="79" fillId="0" borderId="103"/>
    <xf numFmtId="0" fontId="79" fillId="0" borderId="103"/>
    <xf numFmtId="0" fontId="79" fillId="0" borderId="103"/>
    <xf numFmtId="0" fontId="79" fillId="0" borderId="103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0" fontId="16" fillId="27" borderId="12" applyNumberFormat="0" applyFont="0" applyAlignment="0" applyProtection="0"/>
    <xf numFmtId="9" fontId="16" fillId="0" borderId="0" applyFont="0" applyFill="0" applyBorder="0" applyAlignment="0" applyProtection="0"/>
    <xf numFmtId="0" fontId="89" fillId="0" borderId="104"/>
    <xf numFmtId="0" fontId="89" fillId="0" borderId="104"/>
    <xf numFmtId="0" fontId="2" fillId="0" borderId="0"/>
    <xf numFmtId="43" fontId="11" fillId="0" borderId="0" applyFont="0" applyFill="0" applyBorder="0" applyAlignment="0" applyProtection="0"/>
    <xf numFmtId="0" fontId="2" fillId="0" borderId="0"/>
    <xf numFmtId="211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0" fontId="33" fillId="7" borderId="1" applyNumberFormat="0" applyAlignment="0" applyProtection="0"/>
    <xf numFmtId="211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39" fillId="0" borderId="17" applyNumberFormat="0" applyFill="0" applyAlignment="0" applyProtection="0"/>
    <xf numFmtId="0" fontId="2" fillId="0" borderId="0"/>
    <xf numFmtId="211" fontId="22" fillId="0" borderId="0" applyFont="0" applyFill="0" applyBorder="0" applyAlignment="0" applyProtection="0"/>
    <xf numFmtId="0" fontId="2" fillId="0" borderId="0"/>
    <xf numFmtId="213" fontId="22" fillId="0" borderId="0" applyFont="0" applyFill="0" applyBorder="0" applyAlignment="0" applyProtection="0"/>
    <xf numFmtId="0" fontId="26" fillId="20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33" fillId="7" borderId="1" applyNumberFormat="0" applyAlignment="0" applyProtection="0"/>
    <xf numFmtId="0" fontId="79" fillId="23" borderId="4"/>
    <xf numFmtId="0" fontId="79" fillId="0" borderId="4"/>
    <xf numFmtId="0" fontId="74" fillId="0" borderId="4"/>
    <xf numFmtId="0" fontId="74" fillId="0" borderId="4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09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66" fillId="0" borderId="0" applyFont="0" applyFill="0" applyBorder="0" applyAlignment="0" applyProtection="0"/>
    <xf numFmtId="211" fontId="67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1" fillId="0" borderId="0" applyFont="0" applyFill="0" applyBorder="0" applyAlignment="0" applyProtection="0"/>
    <xf numFmtId="211" fontId="16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68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1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16" fillId="0" borderId="0" applyFont="0" applyFill="0" applyBorder="0" applyAlignment="0" applyProtection="0"/>
    <xf numFmtId="213" fontId="22" fillId="0" borderId="0" applyFont="0" applyFill="0" applyBorder="0" applyAlignment="0" applyProtection="0"/>
    <xf numFmtId="213" fontId="69" fillId="0" borderId="0" applyFont="0" applyFill="0" applyBorder="0" applyAlignment="0" applyProtection="0"/>
    <xf numFmtId="213" fontId="69" fillId="0" borderId="0" applyFont="0" applyFill="0" applyBorder="0" applyAlignment="0" applyProtection="0"/>
    <xf numFmtId="213" fontId="16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6" fillId="20" borderId="1" applyNumberFormat="0" applyAlignment="0" applyProtection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0" fontId="37" fillId="20" borderId="13" applyNumberFormat="0" applyAlignment="0" applyProtection="0"/>
    <xf numFmtId="0" fontId="22" fillId="27" borderId="12" applyNumberFormat="0" applyFont="0" applyAlignment="0" applyProtection="0"/>
    <xf numFmtId="0" fontId="33" fillId="7" borderId="1" applyNumberFormat="0" applyAlignment="0" applyProtection="0"/>
    <xf numFmtId="0" fontId="26" fillId="20" borderId="1" applyNumberFormat="0" applyAlignment="0" applyProtection="0"/>
    <xf numFmtId="213" fontId="22" fillId="0" borderId="0" applyFont="0" applyFill="0" applyBorder="0" applyAlignment="0" applyProtection="0"/>
    <xf numFmtId="0" fontId="2" fillId="0" borderId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22" fillId="27" borderId="12" applyNumberFormat="0" applyFont="0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16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22" fillId="27" borderId="12" applyNumberFormat="0" applyFont="0" applyAlignment="0" applyProtection="0"/>
    <xf numFmtId="194" fontId="43" fillId="28" borderId="12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37" fillId="20" borderId="13" applyNumberFormat="0" applyAlignment="0" applyProtection="0"/>
    <xf numFmtId="0" fontId="88" fillId="0" borderId="10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  <xf numFmtId="0" fontId="39" fillId="0" borderId="17" applyNumberFormat="0" applyFill="0" applyAlignment="0" applyProtection="0"/>
  </cellStyleXfs>
  <cellXfs count="710">
    <xf numFmtId="0" fontId="0" fillId="0" borderId="0" xfId="0"/>
    <xf numFmtId="0" fontId="45" fillId="0" borderId="0" xfId="1448" applyFont="1" applyAlignment="1">
      <alignment horizontal="center" wrapText="1"/>
    </xf>
    <xf numFmtId="0" fontId="44" fillId="0" borderId="0" xfId="1448" applyFont="1" applyAlignment="1">
      <alignment horizontal="left" vertical="center" wrapText="1"/>
    </xf>
    <xf numFmtId="0" fontId="54" fillId="0" borderId="0" xfId="1448" applyFont="1" applyAlignment="1">
      <alignment horizontal="center" wrapText="1"/>
    </xf>
    <xf numFmtId="3" fontId="45" fillId="0" borderId="0" xfId="1448" applyNumberFormat="1" applyFont="1" applyAlignment="1">
      <alignment horizontal="center" vertical="center" wrapText="1"/>
    </xf>
    <xf numFmtId="0" fontId="54" fillId="0" borderId="0" xfId="1448" applyFont="1" applyAlignment="1">
      <alignment wrapText="1"/>
    </xf>
    <xf numFmtId="0" fontId="55" fillId="0" borderId="0" xfId="1448" applyFont="1" applyAlignment="1">
      <alignment wrapText="1"/>
    </xf>
    <xf numFmtId="0" fontId="44" fillId="0" borderId="0" xfId="1448" applyFont="1" applyAlignment="1">
      <alignment horizontal="center" wrapText="1"/>
    </xf>
    <xf numFmtId="0" fontId="44" fillId="0" borderId="0" xfId="1448" applyFont="1" applyAlignment="1">
      <alignment horizontal="center" vertical="center" wrapText="1"/>
    </xf>
    <xf numFmtId="3" fontId="44" fillId="0" borderId="0" xfId="1448" applyNumberFormat="1" applyFont="1" applyAlignment="1">
      <alignment horizontal="center" vertical="center" wrapText="1"/>
    </xf>
    <xf numFmtId="0" fontId="44" fillId="0" borderId="18" xfId="1448" applyFont="1" applyBorder="1" applyAlignment="1">
      <alignment horizontal="center" vertical="center" wrapText="1"/>
    </xf>
    <xf numFmtId="0" fontId="45" fillId="0" borderId="0" xfId="1448" applyFont="1" applyAlignment="1">
      <alignment horizontal="center" vertical="center" wrapText="1"/>
    </xf>
    <xf numFmtId="0" fontId="54" fillId="0" borderId="0" xfId="1448" applyFont="1" applyAlignment="1">
      <alignment horizontal="center" vertical="center" wrapText="1"/>
    </xf>
    <xf numFmtId="0" fontId="57" fillId="0" borderId="18" xfId="1448" applyFont="1" applyBorder="1" applyAlignment="1">
      <alignment horizontal="center" wrapText="1"/>
    </xf>
    <xf numFmtId="0" fontId="58" fillId="0" borderId="0" xfId="1448" applyFont="1" applyAlignment="1">
      <alignment wrapText="1"/>
    </xf>
    <xf numFmtId="0" fontId="45" fillId="0" borderId="18" xfId="1448" applyFont="1" applyBorder="1" applyAlignment="1">
      <alignment horizontal="center" vertical="center" wrapText="1"/>
    </xf>
    <xf numFmtId="165" fontId="45" fillId="0" borderId="0" xfId="527" applyNumberFormat="1" applyFont="1" applyFill="1" applyBorder="1" applyAlignment="1">
      <alignment horizontal="center" wrapText="1"/>
    </xf>
    <xf numFmtId="0" fontId="45" fillId="0" borderId="18" xfId="1448" quotePrefix="1" applyFont="1" applyBorder="1" applyAlignment="1">
      <alignment horizontal="center" vertical="center" wrapText="1"/>
    </xf>
    <xf numFmtId="18" fontId="45" fillId="0" borderId="18" xfId="1448" quotePrefix="1" applyNumberFormat="1" applyFont="1" applyBorder="1" applyAlignment="1">
      <alignment horizontal="center" vertical="center" wrapText="1"/>
    </xf>
    <xf numFmtId="0" fontId="54" fillId="0" borderId="0" xfId="1448" applyFont="1" applyAlignment="1">
      <alignment vertical="top" wrapText="1"/>
    </xf>
    <xf numFmtId="165" fontId="45" fillId="0" borderId="18" xfId="1448" applyNumberFormat="1" applyFont="1" applyBorder="1" applyAlignment="1">
      <alignment horizontal="center" vertical="center" wrapText="1"/>
    </xf>
    <xf numFmtId="17" fontId="45" fillId="0" borderId="18" xfId="1448" quotePrefix="1" applyNumberFormat="1" applyFont="1" applyBorder="1" applyAlignment="1">
      <alignment horizontal="center" vertical="center" wrapText="1"/>
    </xf>
    <xf numFmtId="165" fontId="45" fillId="0" borderId="0" xfId="1448" applyNumberFormat="1" applyFont="1" applyAlignment="1">
      <alignment horizontal="center" wrapText="1"/>
    </xf>
    <xf numFmtId="0" fontId="112" fillId="0" borderId="0" xfId="1614" applyAlignment="1">
      <alignment horizontal="center"/>
    </xf>
    <xf numFmtId="0" fontId="49" fillId="0" borderId="0" xfId="1614" applyFont="1" applyAlignment="1">
      <alignment horizontal="center" vertical="center"/>
    </xf>
    <xf numFmtId="0" fontId="44" fillId="0" borderId="0" xfId="1614" applyFont="1" applyAlignment="1">
      <alignment vertical="center"/>
    </xf>
    <xf numFmtId="0" fontId="112" fillId="0" borderId="0" xfId="1614" applyAlignment="1">
      <alignment horizontal="center" vertical="center"/>
    </xf>
    <xf numFmtId="3" fontId="46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 vertical="center"/>
    </xf>
    <xf numFmtId="0" fontId="61" fillId="0" borderId="0" xfId="1614" applyFont="1" applyAlignment="1">
      <alignment horizontal="center"/>
    </xf>
    <xf numFmtId="167" fontId="53" fillId="0" borderId="0" xfId="1652" applyNumberFormat="1" applyFont="1"/>
    <xf numFmtId="0" fontId="112" fillId="0" borderId="19" xfId="1614" applyBorder="1" applyAlignment="1">
      <alignment horizontal="center"/>
    </xf>
    <xf numFmtId="0" fontId="53" fillId="0" borderId="0" xfId="1614" applyFont="1" applyAlignment="1">
      <alignment horizontal="center"/>
    </xf>
    <xf numFmtId="0" fontId="53" fillId="0" borderId="0" xfId="1614" applyFont="1" applyAlignment="1">
      <alignment horizontal="center" vertical="center" wrapText="1"/>
    </xf>
    <xf numFmtId="3" fontId="45" fillId="0" borderId="0" xfId="1614" applyNumberFormat="1" applyFont="1" applyAlignment="1">
      <alignment vertical="center"/>
    </xf>
    <xf numFmtId="0" fontId="21" fillId="0" borderId="0" xfId="1614" applyFont="1" applyAlignment="1">
      <alignment horizontal="center"/>
    </xf>
    <xf numFmtId="0" fontId="45" fillId="0" borderId="20" xfId="1614" applyFont="1" applyBorder="1" applyAlignment="1">
      <alignment horizontal="center" vertical="center"/>
    </xf>
    <xf numFmtId="0" fontId="45" fillId="0" borderId="21" xfId="1614" applyFont="1" applyBorder="1" applyAlignment="1">
      <alignment horizontal="left" vertical="center" wrapText="1"/>
    </xf>
    <xf numFmtId="0" fontId="45" fillId="0" borderId="21" xfId="1614" applyFont="1" applyBorder="1" applyAlignment="1">
      <alignment horizontal="center" vertical="center" wrapText="1"/>
    </xf>
    <xf numFmtId="0" fontId="47" fillId="0" borderId="21" xfId="1614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5" fillId="0" borderId="21" xfId="1614" applyNumberFormat="1" applyFont="1" applyBorder="1" applyAlignment="1">
      <alignment horizontal="center" vertical="center"/>
    </xf>
    <xf numFmtId="3" fontId="45" fillId="0" borderId="22" xfId="1614" applyNumberFormat="1" applyFont="1" applyBorder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3" fontId="62" fillId="0" borderId="0" xfId="1614" applyNumberFormat="1" applyFont="1" applyAlignment="1">
      <alignment horizontal="center" vertical="center"/>
    </xf>
    <xf numFmtId="0" fontId="62" fillId="0" borderId="0" xfId="1614" applyFont="1" applyAlignment="1">
      <alignment horizontal="center"/>
    </xf>
    <xf numFmtId="0" fontId="50" fillId="0" borderId="23" xfId="1614" applyFont="1" applyBorder="1" applyAlignment="1">
      <alignment horizontal="center" vertical="center"/>
    </xf>
    <xf numFmtId="0" fontId="50" fillId="0" borderId="24" xfId="1614" applyFont="1" applyBorder="1" applyAlignment="1">
      <alignment horizontal="left" vertical="center"/>
    </xf>
    <xf numFmtId="0" fontId="50" fillId="0" borderId="24" xfId="1614" applyFont="1" applyBorder="1" applyAlignment="1">
      <alignment vertical="center"/>
    </xf>
    <xf numFmtId="0" fontId="21" fillId="0" borderId="24" xfId="1614" applyFont="1" applyBorder="1" applyAlignment="1">
      <alignment horizontal="center" vertical="center"/>
    </xf>
    <xf numFmtId="3" fontId="45" fillId="0" borderId="24" xfId="1614" applyNumberFormat="1" applyFont="1" applyBorder="1" applyAlignment="1">
      <alignment horizontal="center" vertical="center"/>
    </xf>
    <xf numFmtId="3" fontId="45" fillId="0" borderId="25" xfId="1614" applyNumberFormat="1" applyFont="1" applyBorder="1" applyAlignment="1">
      <alignment horizontal="center" vertical="center"/>
    </xf>
    <xf numFmtId="0" fontId="112" fillId="0" borderId="26" xfId="1614" applyBorder="1" applyAlignment="1">
      <alignment horizontal="center" vertical="center"/>
    </xf>
    <xf numFmtId="37" fontId="112" fillId="0" borderId="27" xfId="1614" applyNumberFormat="1" applyBorder="1" applyAlignment="1">
      <alignment horizontal="center"/>
    </xf>
    <xf numFmtId="0" fontId="112" fillId="0" borderId="28" xfId="1614" applyBorder="1" applyAlignment="1">
      <alignment horizontal="center" vertical="center"/>
    </xf>
    <xf numFmtId="37" fontId="21" fillId="0" borderId="0" xfId="1614" applyNumberFormat="1" applyFont="1" applyAlignment="1">
      <alignment horizontal="center"/>
    </xf>
    <xf numFmtId="37" fontId="63" fillId="0" borderId="0" xfId="1614" applyNumberFormat="1" applyFont="1" applyAlignment="1">
      <alignment horizontal="center"/>
    </xf>
    <xf numFmtId="37" fontId="53" fillId="0" borderId="29" xfId="1614" applyNumberFormat="1" applyFont="1" applyBorder="1" applyAlignment="1">
      <alignment horizontal="center"/>
    </xf>
    <xf numFmtId="37" fontId="112" fillId="0" borderId="29" xfId="1614" applyNumberFormat="1" applyBorder="1" applyAlignment="1">
      <alignment horizontal="center"/>
    </xf>
    <xf numFmtId="37" fontId="63" fillId="0" borderId="30" xfId="1614" applyNumberFormat="1" applyFont="1" applyBorder="1" applyAlignment="1">
      <alignment horizontal="center"/>
    </xf>
    <xf numFmtId="0" fontId="52" fillId="0" borderId="0" xfId="1614" applyFont="1" applyAlignment="1">
      <alignment horizontal="center" vertical="center"/>
    </xf>
    <xf numFmtId="0" fontId="112" fillId="0" borderId="19" xfId="1614" applyBorder="1"/>
    <xf numFmtId="0" fontId="112" fillId="0" borderId="19" xfId="1614" applyBorder="1" applyAlignment="1">
      <alignment horizontal="right"/>
    </xf>
    <xf numFmtId="0" fontId="112" fillId="0" borderId="31" xfId="1614" applyBorder="1" applyAlignment="1">
      <alignment horizontal="right"/>
    </xf>
    <xf numFmtId="0" fontId="50" fillId="0" borderId="0" xfId="1614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0" fontId="50" fillId="0" borderId="0" xfId="1614" applyFont="1" applyAlignment="1">
      <alignment vertical="center"/>
    </xf>
    <xf numFmtId="0" fontId="21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112" fillId="0" borderId="0" xfId="1652" applyAlignment="1">
      <alignment horizontal="right"/>
    </xf>
    <xf numFmtId="0" fontId="49" fillId="0" borderId="0" xfId="1614" applyFont="1" applyAlignment="1">
      <alignment vertical="center"/>
    </xf>
    <xf numFmtId="0" fontId="49" fillId="0" borderId="0" xfId="1614" applyFont="1" applyAlignment="1">
      <alignment horizontal="center"/>
    </xf>
    <xf numFmtId="0" fontId="92" fillId="0" borderId="0" xfId="1614" applyFont="1" applyAlignment="1">
      <alignment horizontal="center" vertical="center" wrapText="1"/>
    </xf>
    <xf numFmtId="0" fontId="53" fillId="0" borderId="20" xfId="1652" applyFont="1" applyBorder="1" applyAlignment="1">
      <alignment horizontal="center" vertical="center"/>
    </xf>
    <xf numFmtId="0" fontId="53" fillId="0" borderId="21" xfId="1652" applyFont="1" applyBorder="1" applyAlignment="1">
      <alignment vertical="center" wrapText="1"/>
    </xf>
    <xf numFmtId="37" fontId="53" fillId="0" borderId="27" xfId="1614" applyNumberFormat="1" applyFont="1" applyBorder="1" applyAlignment="1">
      <alignment horizontal="center"/>
    </xf>
    <xf numFmtId="37" fontId="63" fillId="0" borderId="32" xfId="1614" applyNumberFormat="1" applyFont="1" applyBorder="1" applyAlignment="1">
      <alignment horizontal="center"/>
    </xf>
    <xf numFmtId="0" fontId="21" fillId="0" borderId="21" xfId="1652" applyFont="1" applyBorder="1" applyAlignment="1">
      <alignment horizontal="center" vertical="center"/>
    </xf>
    <xf numFmtId="0" fontId="44" fillId="0" borderId="0" xfId="1448" applyFont="1" applyAlignment="1">
      <alignment horizontal="left" vertical="center"/>
    </xf>
    <xf numFmtId="0" fontId="54" fillId="0" borderId="0" xfId="1448" applyFont="1" applyAlignment="1">
      <alignment horizontal="left" wrapText="1"/>
    </xf>
    <xf numFmtId="3" fontId="61" fillId="0" borderId="0" xfId="1614" applyNumberFormat="1" applyFont="1" applyAlignment="1">
      <alignment horizontal="center"/>
    </xf>
    <xf numFmtId="0" fontId="53" fillId="0" borderId="0" xfId="1614" applyFont="1"/>
    <xf numFmtId="0" fontId="45" fillId="0" borderId="21" xfId="1448" applyFont="1" applyBorder="1" applyAlignment="1">
      <alignment horizontal="center" vertical="center"/>
    </xf>
    <xf numFmtId="0" fontId="45" fillId="0" borderId="21" xfId="1448" applyFont="1" applyBorder="1" applyAlignment="1">
      <alignment horizontal="left" wrapText="1"/>
    </xf>
    <xf numFmtId="0" fontId="54" fillId="0" borderId="21" xfId="1448" applyFont="1" applyBorder="1" applyAlignment="1">
      <alignment horizontal="center" wrapText="1"/>
    </xf>
    <xf numFmtId="0" fontId="45" fillId="0" borderId="21" xfId="1448" applyFont="1" applyBorder="1" applyAlignment="1">
      <alignment horizontal="center" vertical="center" wrapText="1"/>
    </xf>
    <xf numFmtId="3" fontId="45" fillId="0" borderId="21" xfId="1448" applyNumberFormat="1" applyFont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63" fillId="0" borderId="34" xfId="1614" applyFont="1" applyBorder="1" applyAlignment="1">
      <alignment vertical="center"/>
    </xf>
    <xf numFmtId="169" fontId="45" fillId="0" borderId="0" xfId="714" applyFont="1" applyFill="1" applyAlignment="1">
      <alignment horizontal="center" wrapText="1"/>
    </xf>
    <xf numFmtId="169" fontId="44" fillId="0" borderId="0" xfId="714" applyFont="1" applyFill="1" applyAlignment="1">
      <alignment horizontal="center" wrapText="1"/>
    </xf>
    <xf numFmtId="4" fontId="94" fillId="0" borderId="3" xfId="1448" applyNumberFormat="1" applyFont="1" applyBorder="1" applyAlignment="1">
      <alignment horizontal="center" vertical="center" wrapText="1"/>
    </xf>
    <xf numFmtId="0" fontId="45" fillId="0" borderId="0" xfId="1448" applyFont="1" applyAlignment="1">
      <alignment vertical="center" wrapText="1"/>
    </xf>
    <xf numFmtId="169" fontId="45" fillId="0" borderId="21" xfId="715" applyNumberFormat="1" applyFont="1" applyFill="1" applyBorder="1" applyAlignment="1">
      <alignment horizontal="center" vertical="center" wrapText="1"/>
    </xf>
    <xf numFmtId="169" fontId="45" fillId="0" borderId="21" xfId="714" applyFont="1" applyFill="1" applyBorder="1" applyAlignment="1">
      <alignment horizontal="center" vertical="center" wrapText="1"/>
    </xf>
    <xf numFmtId="169" fontId="45" fillId="0" borderId="33" xfId="714" applyFont="1" applyFill="1" applyBorder="1" applyAlignment="1">
      <alignment horizontal="center" vertical="center" wrapText="1"/>
    </xf>
    <xf numFmtId="167" fontId="44" fillId="0" borderId="0" xfId="1614" applyNumberFormat="1" applyFont="1" applyAlignment="1">
      <alignment horizontal="left" vertical="center"/>
    </xf>
    <xf numFmtId="37" fontId="112" fillId="0" borderId="0" xfId="1614" applyNumberFormat="1" applyAlignment="1">
      <alignment horizontal="center"/>
    </xf>
    <xf numFmtId="0" fontId="19" fillId="0" borderId="20" xfId="1652" applyFont="1" applyBorder="1" applyAlignment="1">
      <alignment horizontal="center" vertical="center"/>
    </xf>
    <xf numFmtId="0" fontId="19" fillId="0" borderId="21" xfId="1652" applyFont="1" applyBorder="1" applyAlignment="1">
      <alignment horizontal="center" vertical="center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0" fontId="95" fillId="0" borderId="21" xfId="1614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3" fillId="0" borderId="0" xfId="1614" applyFont="1" applyAlignment="1">
      <alignment horizontal="left" vertical="center"/>
    </xf>
    <xf numFmtId="3" fontId="44" fillId="0" borderId="0" xfId="1614" applyNumberFormat="1" applyFont="1" applyAlignment="1">
      <alignment horizontal="left" vertical="center"/>
    </xf>
    <xf numFmtId="3" fontId="44" fillId="0" borderId="3" xfId="1448" applyNumberFormat="1" applyFont="1" applyBorder="1" applyAlignment="1">
      <alignment horizontal="center" vertical="center" wrapText="1"/>
    </xf>
    <xf numFmtId="0" fontId="45" fillId="0" borderId="21" xfId="1451" applyFont="1" applyBorder="1" applyAlignment="1">
      <alignment horizontal="left" vertical="center" wrapText="1"/>
    </xf>
    <xf numFmtId="0" fontId="57" fillId="0" borderId="18" xfId="1448" quotePrefix="1" applyFont="1" applyBorder="1" applyAlignment="1">
      <alignment horizontal="center" vertical="center" wrapText="1"/>
    </xf>
    <xf numFmtId="0" fontId="49" fillId="0" borderId="0" xfId="1505" applyFont="1"/>
    <xf numFmtId="0" fontId="61" fillId="0" borderId="0" xfId="1615" applyFont="1" applyAlignment="1">
      <alignment horizontal="center"/>
    </xf>
    <xf numFmtId="0" fontId="49" fillId="0" borderId="0" xfId="1615" applyFont="1" applyAlignment="1">
      <alignment horizontal="center" vertical="center"/>
    </xf>
    <xf numFmtId="0" fontId="44" fillId="0" borderId="0" xfId="1615" applyFont="1" applyAlignment="1">
      <alignment horizontal="left" vertical="center"/>
    </xf>
    <xf numFmtId="0" fontId="44" fillId="0" borderId="0" xfId="1615" applyFont="1" applyAlignment="1">
      <alignment vertical="center"/>
    </xf>
    <xf numFmtId="0" fontId="112" fillId="0" borderId="0" xfId="1615" applyAlignment="1">
      <alignment horizontal="center" vertical="center"/>
    </xf>
    <xf numFmtId="3" fontId="46" fillId="0" borderId="0" xfId="1615" applyNumberFormat="1" applyFont="1" applyAlignment="1">
      <alignment horizontal="center" vertical="center"/>
    </xf>
    <xf numFmtId="0" fontId="112" fillId="0" borderId="0" xfId="1615" applyAlignment="1">
      <alignment horizontal="center"/>
    </xf>
    <xf numFmtId="167" fontId="44" fillId="0" borderId="0" xfId="1615" applyNumberFormat="1" applyFont="1" applyAlignment="1">
      <alignment horizontal="left" vertical="center"/>
    </xf>
    <xf numFmtId="167" fontId="53" fillId="0" borderId="0" xfId="1653" applyNumberFormat="1" applyFont="1" applyAlignment="1">
      <alignment horizontal="left" vertical="center"/>
    </xf>
    <xf numFmtId="0" fontId="97" fillId="0" borderId="0" xfId="1653" applyFont="1" applyAlignment="1">
      <alignment horizontal="center" vertical="center"/>
    </xf>
    <xf numFmtId="0" fontId="45" fillId="0" borderId="35" xfId="1615" applyFont="1" applyBorder="1" applyAlignment="1">
      <alignment horizontal="center" vertical="center"/>
    </xf>
    <xf numFmtId="0" fontId="45" fillId="0" borderId="35" xfId="1615" applyFont="1" applyBorder="1" applyAlignment="1">
      <alignment horizontal="left" vertical="center" wrapText="1"/>
    </xf>
    <xf numFmtId="0" fontId="45" fillId="0" borderId="35" xfId="1615" applyFont="1" applyBorder="1" applyAlignment="1">
      <alignment horizontal="center" vertical="center" wrapText="1"/>
    </xf>
    <xf numFmtId="0" fontId="47" fillId="0" borderId="35" xfId="1615" applyFont="1" applyBorder="1" applyAlignment="1">
      <alignment horizontal="center" vertical="center"/>
    </xf>
    <xf numFmtId="0" fontId="14" fillId="0" borderId="35" xfId="1653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3" fontId="45" fillId="0" borderId="35" xfId="1615" applyNumberFormat="1" applyFont="1" applyBorder="1" applyAlignment="1">
      <alignment horizontal="center" vertical="center"/>
    </xf>
    <xf numFmtId="0" fontId="14" fillId="0" borderId="0" xfId="1615" applyFont="1" applyAlignment="1">
      <alignment horizontal="center"/>
    </xf>
    <xf numFmtId="0" fontId="53" fillId="0" borderId="21" xfId="1653" applyFont="1" applyBorder="1" applyAlignment="1">
      <alignment horizontal="center" vertical="center"/>
    </xf>
    <xf numFmtId="0" fontId="53" fillId="0" borderId="21" xfId="1653" applyFont="1" applyBorder="1" applyAlignment="1">
      <alignment vertical="center" wrapText="1"/>
    </xf>
    <xf numFmtId="0" fontId="45" fillId="0" borderId="21" xfId="1615" applyFont="1" applyBorder="1" applyAlignment="1">
      <alignment horizontal="center" vertical="center" wrapText="1"/>
    </xf>
    <xf numFmtId="0" fontId="47" fillId="0" borderId="21" xfId="1615" applyFont="1" applyBorder="1" applyAlignment="1">
      <alignment horizontal="center" vertical="center"/>
    </xf>
    <xf numFmtId="0" fontId="14" fillId="0" borderId="21" xfId="1653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3" fontId="45" fillId="0" borderId="21" xfId="1615" applyNumberFormat="1" applyFont="1" applyBorder="1" applyAlignment="1">
      <alignment horizontal="center" vertical="center"/>
    </xf>
    <xf numFmtId="0" fontId="62" fillId="0" borderId="0" xfId="1615" applyFont="1" applyAlignment="1">
      <alignment horizontal="center"/>
    </xf>
    <xf numFmtId="3" fontId="14" fillId="0" borderId="21" xfId="1653" applyNumberFormat="1" applyFont="1" applyBorder="1" applyAlignment="1">
      <alignment horizontal="center" vertical="center"/>
    </xf>
    <xf numFmtId="0" fontId="49" fillId="0" borderId="0" xfId="1615" applyFont="1" applyAlignment="1">
      <alignment vertical="center"/>
    </xf>
    <xf numFmtId="0" fontId="49" fillId="0" borderId="33" xfId="1615" applyFont="1" applyBorder="1" applyAlignment="1">
      <alignment horizontal="center" vertical="center"/>
    </xf>
    <xf numFmtId="0" fontId="49" fillId="0" borderId="33" xfId="1615" applyFont="1" applyBorder="1" applyAlignment="1">
      <alignment vertical="center"/>
    </xf>
    <xf numFmtId="0" fontId="112" fillId="0" borderId="33" xfId="1615" applyBorder="1" applyAlignment="1">
      <alignment horizontal="center" vertical="center"/>
    </xf>
    <xf numFmtId="3" fontId="46" fillId="0" borderId="33" xfId="1615" applyNumberFormat="1" applyFont="1" applyBorder="1" applyAlignment="1">
      <alignment horizontal="center" vertical="center"/>
    </xf>
    <xf numFmtId="0" fontId="53" fillId="0" borderId="0" xfId="1614" applyFont="1" applyAlignment="1">
      <alignment horizontal="center" vertical="center"/>
    </xf>
    <xf numFmtId="0" fontId="96" fillId="0" borderId="0" xfId="1448" applyFont="1" applyAlignment="1">
      <alignment horizontal="center" wrapText="1"/>
    </xf>
    <xf numFmtId="0" fontId="51" fillId="0" borderId="0" xfId="1614" applyFont="1" applyAlignment="1">
      <alignment vertical="center"/>
    </xf>
    <xf numFmtId="0" fontId="61" fillId="0" borderId="0" xfId="1614" applyFont="1" applyAlignment="1">
      <alignment horizontal="center" vertical="center"/>
    </xf>
    <xf numFmtId="0" fontId="61" fillId="0" borderId="0" xfId="1614" applyFont="1" applyAlignment="1">
      <alignment vertical="center"/>
    </xf>
    <xf numFmtId="3" fontId="101" fillId="0" borderId="0" xfId="1614" applyNumberFormat="1" applyFont="1" applyAlignment="1">
      <alignment horizontal="center" vertical="center"/>
    </xf>
    <xf numFmtId="0" fontId="101" fillId="0" borderId="0" xfId="1614" applyFont="1" applyAlignment="1">
      <alignment horizontal="center" vertical="center"/>
    </xf>
    <xf numFmtId="0" fontId="20" fillId="0" borderId="0" xfId="1614" applyFont="1" applyAlignment="1">
      <alignment horizontal="center"/>
    </xf>
    <xf numFmtId="0" fontId="92" fillId="0" borderId="0" xfId="1614" applyFont="1" applyAlignment="1">
      <alignment horizontal="center" vertical="center"/>
    </xf>
    <xf numFmtId="0" fontId="92" fillId="0" borderId="0" xfId="1614" applyFont="1" applyAlignment="1">
      <alignment vertical="center"/>
    </xf>
    <xf numFmtId="207" fontId="45" fillId="0" borderId="21" xfId="2549" applyNumberFormat="1" applyFont="1" applyFill="1" applyBorder="1" applyAlignment="1">
      <alignment horizontal="center" vertical="center" wrapText="1"/>
    </xf>
    <xf numFmtId="0" fontId="95" fillId="0" borderId="0" xfId="1448" applyFont="1" applyAlignment="1">
      <alignment horizontal="center" wrapText="1"/>
    </xf>
    <xf numFmtId="0" fontId="96" fillId="0" borderId="0" xfId="1448" applyFont="1" applyAlignment="1">
      <alignment wrapText="1"/>
    </xf>
    <xf numFmtId="0" fontId="103" fillId="0" borderId="0" xfId="1448" applyFont="1" applyAlignment="1">
      <alignment horizontal="center" wrapText="1"/>
    </xf>
    <xf numFmtId="0" fontId="102" fillId="0" borderId="0" xfId="1448" applyFont="1" applyAlignment="1">
      <alignment horizontal="center" wrapText="1"/>
    </xf>
    <xf numFmtId="0" fontId="102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 vertical="center" wrapText="1"/>
    </xf>
    <xf numFmtId="0" fontId="96" fillId="0" borderId="0" xfId="1448" applyFont="1" applyAlignment="1">
      <alignment horizontal="center" vertical="center" wrapText="1"/>
    </xf>
    <xf numFmtId="0" fontId="95" fillId="0" borderId="0" xfId="1448" applyFont="1" applyAlignment="1">
      <alignment horizontal="center"/>
    </xf>
    <xf numFmtId="0" fontId="95" fillId="0" borderId="0" xfId="1448" applyFont="1" applyAlignment="1">
      <alignment horizontal="center" vertical="center"/>
    </xf>
    <xf numFmtId="0" fontId="95" fillId="0" borderId="0" xfId="1448" applyFont="1" applyAlignment="1">
      <alignment vertical="center" wrapText="1"/>
    </xf>
    <xf numFmtId="0" fontId="95" fillId="0" borderId="0" xfId="527" applyNumberFormat="1" applyFont="1" applyFill="1" applyBorder="1" applyAlignment="1">
      <alignment horizontal="center" wrapText="1"/>
    </xf>
    <xf numFmtId="165" fontId="96" fillId="0" borderId="0" xfId="1448" applyNumberFormat="1" applyFont="1" applyAlignment="1">
      <alignment wrapText="1"/>
    </xf>
    <xf numFmtId="165" fontId="96" fillId="0" borderId="0" xfId="527" applyNumberFormat="1" applyFont="1" applyFill="1" applyAlignment="1">
      <alignment wrapText="1"/>
    </xf>
    <xf numFmtId="0" fontId="96" fillId="0" borderId="0" xfId="1448" applyFont="1" applyAlignment="1">
      <alignment vertical="top" wrapText="1"/>
    </xf>
    <xf numFmtId="0" fontId="95" fillId="0" borderId="0" xfId="527" applyNumberFormat="1" applyFont="1" applyFill="1" applyAlignment="1">
      <alignment horizontal="center" wrapText="1"/>
    </xf>
    <xf numFmtId="0" fontId="96" fillId="0" borderId="0" xfId="527" applyNumberFormat="1" applyFont="1" applyFill="1" applyAlignment="1">
      <alignment horizontal="center" wrapText="1"/>
    </xf>
    <xf numFmtId="169" fontId="45" fillId="0" borderId="21" xfId="717" applyNumberFormat="1" applyFont="1" applyFill="1" applyBorder="1" applyAlignment="1" applyProtection="1">
      <alignment horizontal="center" vertical="center" wrapText="1"/>
    </xf>
    <xf numFmtId="165" fontId="45" fillId="0" borderId="21" xfId="1451" applyNumberFormat="1" applyFont="1" applyBorder="1" applyAlignment="1">
      <alignment horizontal="center" vertical="center" wrapText="1"/>
    </xf>
    <xf numFmtId="169" fontId="57" fillId="0" borderId="21" xfId="717" applyNumberFormat="1" applyFont="1" applyFill="1" applyBorder="1" applyAlignment="1" applyProtection="1">
      <alignment horizontal="center" vertical="center" wrapText="1"/>
    </xf>
    <xf numFmtId="0" fontId="45" fillId="0" borderId="21" xfId="1451" applyFont="1" applyBorder="1" applyAlignment="1">
      <alignment horizontal="center" vertical="center" wrapText="1"/>
    </xf>
    <xf numFmtId="169" fontId="45" fillId="0" borderId="21" xfId="728" applyFont="1" applyFill="1" applyBorder="1" applyAlignment="1" applyProtection="1">
      <alignment horizontal="center" vertical="center" wrapText="1"/>
    </xf>
    <xf numFmtId="3" fontId="45" fillId="0" borderId="21" xfId="1450" applyNumberFormat="1" applyFont="1" applyBorder="1" applyAlignment="1">
      <alignment horizontal="center" vertical="center" wrapText="1"/>
    </xf>
    <xf numFmtId="169" fontId="45" fillId="0" borderId="21" xfId="728" applyFont="1" applyFill="1" applyBorder="1" applyAlignment="1">
      <alignment horizontal="center" vertical="center" wrapText="1"/>
    </xf>
    <xf numFmtId="0" fontId="122" fillId="0" borderId="26" xfId="1451" applyFont="1" applyBorder="1"/>
    <xf numFmtId="0" fontId="122" fillId="0" borderId="36" xfId="1451" applyFont="1" applyBorder="1"/>
    <xf numFmtId="0" fontId="122" fillId="0" borderId="48" xfId="1451" applyFont="1" applyBorder="1"/>
    <xf numFmtId="0" fontId="122" fillId="0" borderId="28" xfId="1451" applyFont="1" applyBorder="1"/>
    <xf numFmtId="0" fontId="122" fillId="0" borderId="37" xfId="1451" applyFont="1" applyBorder="1"/>
    <xf numFmtId="0" fontId="117" fillId="0" borderId="37" xfId="1451" applyFont="1" applyBorder="1" applyAlignment="1">
      <alignment vertical="center"/>
    </xf>
    <xf numFmtId="0" fontId="122" fillId="0" borderId="34" xfId="1451" applyFont="1" applyBorder="1"/>
    <xf numFmtId="0" fontId="122" fillId="0" borderId="19" xfId="1451" applyFont="1" applyBorder="1"/>
    <xf numFmtId="0" fontId="117" fillId="0" borderId="19" xfId="1451" applyFont="1" applyBorder="1" applyAlignment="1">
      <alignment vertical="center"/>
    </xf>
    <xf numFmtId="0" fontId="117" fillId="0" borderId="19" xfId="1451" applyFont="1" applyBorder="1" applyAlignment="1">
      <alignment horizontal="center" vertical="center"/>
    </xf>
    <xf numFmtId="0" fontId="117" fillId="0" borderId="31" xfId="1451" applyFont="1" applyBorder="1" applyAlignment="1">
      <alignment vertical="center"/>
    </xf>
    <xf numFmtId="0" fontId="44" fillId="0" borderId="3" xfId="1448" applyFont="1" applyBorder="1" applyAlignment="1">
      <alignment horizontal="center" vertical="center"/>
    </xf>
    <xf numFmtId="0" fontId="44" fillId="0" borderId="3" xfId="1448" applyFont="1" applyBorder="1" applyAlignment="1">
      <alignment horizontal="left" vertical="center" wrapText="1"/>
    </xf>
    <xf numFmtId="0" fontId="44" fillId="0" borderId="3" xfId="1448" applyFont="1" applyBorder="1" applyAlignment="1">
      <alignment horizontal="center" vertical="center" wrapText="1"/>
    </xf>
    <xf numFmtId="169" fontId="44" fillId="0" borderId="3" xfId="715" applyNumberFormat="1" applyFont="1" applyFill="1" applyBorder="1" applyAlignment="1">
      <alignment horizontal="center" vertical="center" wrapText="1"/>
    </xf>
    <xf numFmtId="3" fontId="131" fillId="32" borderId="3" xfId="1448" applyNumberFormat="1" applyFont="1" applyFill="1" applyBorder="1" applyAlignment="1">
      <alignment horizontal="center" vertical="center" wrapText="1"/>
    </xf>
    <xf numFmtId="0" fontId="45" fillId="0" borderId="21" xfId="1451" applyFont="1" applyBorder="1" applyAlignment="1">
      <alignment horizontal="center" vertical="center"/>
    </xf>
    <xf numFmtId="0" fontId="137" fillId="0" borderId="21" xfId="1451" applyFont="1" applyBorder="1" applyAlignment="1">
      <alignment horizontal="left" vertical="center" wrapText="1"/>
    </xf>
    <xf numFmtId="0" fontId="45" fillId="33" borderId="21" xfId="1451" applyFont="1" applyFill="1" applyBorder="1" applyAlignment="1">
      <alignment horizontal="left" vertical="center" wrapText="1"/>
    </xf>
    <xf numFmtId="0" fontId="45" fillId="0" borderId="21" xfId="1451" applyFont="1" applyBorder="1" applyAlignment="1">
      <alignment horizontal="left" wrapText="1"/>
    </xf>
    <xf numFmtId="0" fontId="45" fillId="0" borderId="21" xfId="1450" applyFont="1" applyBorder="1" applyAlignment="1">
      <alignment horizontal="center" vertical="center"/>
    </xf>
    <xf numFmtId="0" fontId="45" fillId="0" borderId="21" xfId="1450" applyFont="1" applyBorder="1" applyAlignment="1">
      <alignment horizontal="left" wrapText="1"/>
    </xf>
    <xf numFmtId="0" fontId="115" fillId="0" borderId="21" xfId="1615" applyFont="1" applyBorder="1" applyAlignment="1">
      <alignment vertical="top" wrapText="1"/>
    </xf>
    <xf numFmtId="167" fontId="130" fillId="0" borderId="0" xfId="523" applyFont="1" applyFill="1" applyAlignment="1">
      <alignment horizontal="left" wrapText="1"/>
    </xf>
    <xf numFmtId="0" fontId="9" fillId="0" borderId="0" xfId="2673" applyAlignment="1">
      <alignment vertical="center" wrapText="1"/>
    </xf>
    <xf numFmtId="0" fontId="9" fillId="0" borderId="0" xfId="2673" applyAlignment="1">
      <alignment horizontal="center" vertical="center" wrapText="1"/>
    </xf>
    <xf numFmtId="0" fontId="9" fillId="0" borderId="28" xfId="2673" applyBorder="1" applyAlignment="1">
      <alignment vertical="center" wrapText="1"/>
    </xf>
    <xf numFmtId="0" fontId="135" fillId="0" borderId="0" xfId="2673" applyFont="1" applyAlignment="1">
      <alignment vertical="center" wrapText="1"/>
    </xf>
    <xf numFmtId="0" fontId="98" fillId="0" borderId="0" xfId="2673" applyFont="1" applyAlignment="1">
      <alignment vertical="center" wrapText="1"/>
    </xf>
    <xf numFmtId="2" fontId="106" fillId="0" borderId="0" xfId="2673" applyNumberFormat="1" applyFont="1" applyAlignment="1">
      <alignment horizontal="center" vertical="center" wrapText="1"/>
    </xf>
    <xf numFmtId="0" fontId="108" fillId="0" borderId="0" xfId="2673" applyFont="1" applyAlignment="1">
      <alignment horizontal="center" vertical="center" wrapText="1"/>
    </xf>
    <xf numFmtId="0" fontId="135" fillId="0" borderId="28" xfId="2673" applyFont="1" applyBorder="1" applyAlignment="1">
      <alignment vertical="center" wrapText="1"/>
    </xf>
    <xf numFmtId="0" fontId="11" fillId="0" borderId="21" xfId="1615" applyFont="1" applyBorder="1" applyAlignment="1">
      <alignment horizontal="center" vertical="center"/>
    </xf>
    <xf numFmtId="0" fontId="122" fillId="33" borderId="0" xfId="1451" applyFont="1" applyFill="1"/>
    <xf numFmtId="0" fontId="122" fillId="33" borderId="26" xfId="1451" applyFont="1" applyFill="1" applyBorder="1"/>
    <xf numFmtId="0" fontId="122" fillId="33" borderId="36" xfId="1451" applyFont="1" applyFill="1" applyBorder="1"/>
    <xf numFmtId="0" fontId="122" fillId="33" borderId="48" xfId="1451" applyFont="1" applyFill="1" applyBorder="1"/>
    <xf numFmtId="0" fontId="122" fillId="33" borderId="28" xfId="1451" applyFont="1" applyFill="1" applyBorder="1"/>
    <xf numFmtId="0" fontId="122" fillId="33" borderId="37" xfId="1451" applyFont="1" applyFill="1" applyBorder="1"/>
    <xf numFmtId="0" fontId="123" fillId="33" borderId="0" xfId="1451" applyFont="1" applyFill="1" applyAlignment="1">
      <alignment vertical="center"/>
    </xf>
    <xf numFmtId="0" fontId="124" fillId="33" borderId="0" xfId="1451" applyFont="1" applyFill="1" applyAlignment="1">
      <alignment vertical="center"/>
    </xf>
    <xf numFmtId="0" fontId="125" fillId="33" borderId="0" xfId="1451" applyFont="1" applyFill="1" applyAlignment="1">
      <alignment horizontal="center" vertical="center"/>
    </xf>
    <xf numFmtId="0" fontId="126" fillId="33" borderId="0" xfId="1451" applyFont="1" applyFill="1"/>
    <xf numFmtId="0" fontId="127" fillId="33" borderId="0" xfId="1451" applyFont="1" applyFill="1"/>
    <xf numFmtId="0" fontId="117" fillId="33" borderId="0" xfId="1451" applyFont="1" applyFill="1" applyAlignment="1">
      <alignment vertical="center"/>
    </xf>
    <xf numFmtId="0" fontId="117" fillId="33" borderId="37" xfId="1451" applyFont="1" applyFill="1" applyBorder="1" applyAlignment="1">
      <alignment vertical="center"/>
    </xf>
    <xf numFmtId="0" fontId="127" fillId="33" borderId="0" xfId="1451" applyFont="1" applyFill="1" applyAlignment="1">
      <alignment horizontal="center"/>
    </xf>
    <xf numFmtId="0" fontId="117" fillId="33" borderId="0" xfId="1451" applyFont="1" applyFill="1" applyAlignment="1">
      <alignment horizontal="center" vertical="center"/>
    </xf>
    <xf numFmtId="0" fontId="117" fillId="33" borderId="37" xfId="1451" applyFont="1" applyFill="1" applyBorder="1" applyAlignment="1">
      <alignment horizontal="center" vertical="center"/>
    </xf>
    <xf numFmtId="0" fontId="128" fillId="33" borderId="0" xfId="1451" applyFont="1" applyFill="1" applyAlignment="1">
      <alignment vertical="center"/>
    </xf>
    <xf numFmtId="0" fontId="128" fillId="33" borderId="37" xfId="1451" applyFont="1" applyFill="1" applyBorder="1" applyAlignment="1">
      <alignment vertical="center"/>
    </xf>
    <xf numFmtId="0" fontId="122" fillId="33" borderId="34" xfId="1451" applyFont="1" applyFill="1" applyBorder="1"/>
    <xf numFmtId="0" fontId="122" fillId="33" borderId="19" xfId="1451" applyFont="1" applyFill="1" applyBorder="1"/>
    <xf numFmtId="0" fontId="117" fillId="33" borderId="19" xfId="1451" applyFont="1" applyFill="1" applyBorder="1" applyAlignment="1">
      <alignment vertical="center"/>
    </xf>
    <xf numFmtId="0" fontId="117" fillId="33" borderId="19" xfId="1451" applyFont="1" applyFill="1" applyBorder="1" applyAlignment="1">
      <alignment horizontal="center" vertical="center"/>
    </xf>
    <xf numFmtId="0" fontId="117" fillId="33" borderId="31" xfId="1451" applyFont="1" applyFill="1" applyBorder="1" applyAlignment="1">
      <alignment vertical="center"/>
    </xf>
    <xf numFmtId="0" fontId="122" fillId="33" borderId="31" xfId="1451" applyFont="1" applyFill="1" applyBorder="1"/>
    <xf numFmtId="0" fontId="116" fillId="33" borderId="0" xfId="0" applyFont="1" applyFill="1" applyAlignment="1">
      <alignment horizontal="center"/>
    </xf>
    <xf numFmtId="0" fontId="116" fillId="33" borderId="26" xfId="0" applyFont="1" applyFill="1" applyBorder="1" applyAlignment="1">
      <alignment horizontal="center"/>
    </xf>
    <xf numFmtId="0" fontId="116" fillId="33" borderId="36" xfId="0" applyFont="1" applyFill="1" applyBorder="1" applyAlignment="1">
      <alignment horizontal="center"/>
    </xf>
    <xf numFmtId="0" fontId="116" fillId="33" borderId="28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6" fillId="33" borderId="37" xfId="0" applyFont="1" applyFill="1" applyBorder="1" applyAlignment="1">
      <alignment horizontal="center"/>
    </xf>
    <xf numFmtId="0" fontId="116" fillId="33" borderId="3" xfId="0" applyFont="1" applyFill="1" applyBorder="1" applyAlignment="1">
      <alignment horizontal="center"/>
    </xf>
    <xf numFmtId="0" fontId="138" fillId="33" borderId="0" xfId="0" applyFont="1" applyFill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8" fillId="33" borderId="0" xfId="0" applyFont="1" applyFill="1" applyAlignment="1">
      <alignment horizontal="center"/>
    </xf>
    <xf numFmtId="0" fontId="116" fillId="33" borderId="38" xfId="0" applyFont="1" applyFill="1" applyBorder="1" applyAlignment="1">
      <alignment horizontal="center"/>
    </xf>
    <xf numFmtId="0" fontId="93" fillId="33" borderId="40" xfId="0" applyFont="1" applyFill="1" applyBorder="1" applyAlignment="1">
      <alignment horizontal="center" vertical="center"/>
    </xf>
    <xf numFmtId="0" fontId="93" fillId="33" borderId="47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 vertical="center"/>
    </xf>
    <xf numFmtId="0" fontId="116" fillId="33" borderId="39" xfId="0" applyFont="1" applyFill="1" applyBorder="1" applyAlignment="1">
      <alignment horizontal="center" vertical="center"/>
    </xf>
    <xf numFmtId="0" fontId="119" fillId="33" borderId="0" xfId="0" applyFont="1" applyFill="1" applyAlignment="1">
      <alignment horizontal="center"/>
    </xf>
    <xf numFmtId="0" fontId="93" fillId="33" borderId="68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vertical="top" wrapText="1"/>
    </xf>
    <xf numFmtId="0" fontId="116" fillId="33" borderId="39" xfId="0" applyFont="1" applyFill="1" applyBorder="1" applyAlignment="1">
      <alignment vertical="top" wrapText="1"/>
    </xf>
    <xf numFmtId="0" fontId="120" fillId="33" borderId="69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20" fillId="33" borderId="70" xfId="0" applyFont="1" applyFill="1" applyBorder="1" applyAlignment="1">
      <alignment horizontal="center" vertical="center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121" fillId="33" borderId="71" xfId="0" applyFont="1" applyFill="1" applyBorder="1" applyAlignment="1">
      <alignment horizontal="center" vertical="top" wrapText="1"/>
    </xf>
    <xf numFmtId="0" fontId="121" fillId="33" borderId="72" xfId="0" applyFont="1" applyFill="1" applyBorder="1" applyAlignment="1">
      <alignment horizontal="center" vertical="top" wrapText="1"/>
    </xf>
    <xf numFmtId="0" fontId="116" fillId="33" borderId="0" xfId="0" applyFont="1" applyFill="1" applyAlignment="1">
      <alignment vertical="top" wrapText="1"/>
    </xf>
    <xf numFmtId="0" fontId="116" fillId="33" borderId="37" xfId="0" applyFont="1" applyFill="1" applyBorder="1" applyAlignment="1">
      <alignment vertical="top" wrapText="1"/>
    </xf>
    <xf numFmtId="0" fontId="116" fillId="33" borderId="42" xfId="0" applyFont="1" applyFill="1" applyBorder="1" applyAlignment="1">
      <alignment horizontal="center"/>
    </xf>
    <xf numFmtId="0" fontId="116" fillId="33" borderId="43" xfId="0" applyFont="1" applyFill="1" applyBorder="1" applyAlignment="1">
      <alignment vertical="top" wrapText="1"/>
    </xf>
    <xf numFmtId="0" fontId="116" fillId="33" borderId="44" xfId="0" applyFont="1" applyFill="1" applyBorder="1" applyAlignment="1">
      <alignment vertical="top" wrapText="1"/>
    </xf>
    <xf numFmtId="0" fontId="116" fillId="33" borderId="45" xfId="0" applyFont="1" applyFill="1" applyBorder="1" applyAlignment="1">
      <alignment vertical="top" wrapText="1"/>
    </xf>
    <xf numFmtId="0" fontId="121" fillId="33" borderId="28" xfId="0" applyFont="1" applyFill="1" applyBorder="1" applyAlignment="1">
      <alignment horizontal="center"/>
    </xf>
    <xf numFmtId="0" fontId="121" fillId="33" borderId="0" xfId="0" applyFont="1" applyFill="1" applyAlignment="1">
      <alignment horizontal="center"/>
    </xf>
    <xf numFmtId="0" fontId="116" fillId="33" borderId="39" xfId="0" applyFont="1" applyFill="1" applyBorder="1" applyAlignment="1">
      <alignment horizontal="center"/>
    </xf>
    <xf numFmtId="20" fontId="116" fillId="33" borderId="39" xfId="0" applyNumberFormat="1" applyFont="1" applyFill="1" applyBorder="1" applyAlignment="1">
      <alignment horizontal="center"/>
    </xf>
    <xf numFmtId="0" fontId="116" fillId="33" borderId="42" xfId="0" applyFont="1" applyFill="1" applyBorder="1" applyAlignment="1">
      <alignment horizontal="center" vertical="center" wrapText="1"/>
    </xf>
    <xf numFmtId="0" fontId="121" fillId="33" borderId="34" xfId="0" applyFont="1" applyFill="1" applyBorder="1" applyAlignment="1">
      <alignment horizontal="center"/>
    </xf>
    <xf numFmtId="0" fontId="121" fillId="33" borderId="19" xfId="0" applyFont="1" applyFill="1" applyBorder="1" applyAlignment="1">
      <alignment horizontal="center"/>
    </xf>
    <xf numFmtId="0" fontId="116" fillId="33" borderId="19" xfId="0" applyFont="1" applyFill="1" applyBorder="1" applyAlignment="1">
      <alignment horizontal="center"/>
    </xf>
    <xf numFmtId="0" fontId="116" fillId="33" borderId="46" xfId="0" applyFont="1" applyFill="1" applyBorder="1" applyAlignment="1">
      <alignment horizontal="center"/>
    </xf>
    <xf numFmtId="0" fontId="148" fillId="0" borderId="7" xfId="2673" applyFont="1" applyBorder="1" applyAlignment="1">
      <alignment horizontal="center" vertical="center" wrapText="1"/>
    </xf>
    <xf numFmtId="0" fontId="98" fillId="0" borderId="0" xfId="2673" applyFont="1" applyAlignment="1">
      <alignment horizontal="left" vertical="center" wrapText="1"/>
    </xf>
    <xf numFmtId="0" fontId="54" fillId="0" borderId="21" xfId="1450" applyFont="1" applyBorder="1" applyAlignment="1">
      <alignment horizontal="center" wrapText="1"/>
    </xf>
    <xf numFmtId="0" fontId="45" fillId="0" borderId="21" xfId="1450" applyFont="1" applyBorder="1" applyAlignment="1">
      <alignment horizontal="center" vertical="center" wrapText="1"/>
    </xf>
    <xf numFmtId="3" fontId="45" fillId="0" borderId="21" xfId="1451" applyNumberFormat="1" applyFont="1" applyBorder="1" applyAlignment="1">
      <alignment horizontal="center" vertical="center" wrapText="1"/>
    </xf>
    <xf numFmtId="165" fontId="45" fillId="0" borderId="21" xfId="1450" applyNumberFormat="1" applyFont="1" applyBorder="1" applyAlignment="1">
      <alignment horizontal="center" vertical="center" wrapText="1"/>
    </xf>
    <xf numFmtId="3" fontId="45" fillId="0" borderId="0" xfId="1451" applyNumberFormat="1" applyFont="1" applyAlignment="1">
      <alignment horizontal="center" vertical="center" wrapText="1"/>
    </xf>
    <xf numFmtId="0" fontId="22" fillId="0" borderId="0" xfId="1649"/>
    <xf numFmtId="3" fontId="137" fillId="0" borderId="21" xfId="1451" applyNumberFormat="1" applyFont="1" applyBorder="1" applyAlignment="1">
      <alignment horizontal="center" vertical="center" wrapText="1"/>
    </xf>
    <xf numFmtId="3" fontId="11" fillId="0" borderId="21" xfId="1615" applyNumberFormat="1" applyFont="1" applyBorder="1" applyAlignment="1">
      <alignment horizontal="center" vertical="center"/>
    </xf>
    <xf numFmtId="0" fontId="10" fillId="0" borderId="0" xfId="2670" applyAlignment="1">
      <alignment horizontal="center" vertical="center"/>
    </xf>
    <xf numFmtId="0" fontId="144" fillId="36" borderId="0" xfId="2670" applyFont="1" applyFill="1" applyAlignment="1">
      <alignment horizontal="left" vertical="center"/>
    </xf>
    <xf numFmtId="0" fontId="144" fillId="36" borderId="0" xfId="2670" applyFont="1" applyFill="1" applyAlignment="1">
      <alignment horizontal="center" vertical="center"/>
    </xf>
    <xf numFmtId="0" fontId="145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6" fillId="36" borderId="0" xfId="2670" applyFont="1" applyFill="1" applyAlignment="1">
      <alignment horizontal="right" vertical="center"/>
    </xf>
    <xf numFmtId="9" fontId="147" fillId="36" borderId="0" xfId="2671" applyFont="1" applyFill="1" applyBorder="1" applyAlignment="1" applyProtection="1">
      <alignment horizontal="right" vertical="center"/>
    </xf>
    <xf numFmtId="167" fontId="146" fillId="36" borderId="0" xfId="2672" applyFont="1" applyFill="1" applyBorder="1" applyAlignment="1" applyProtection="1">
      <alignment horizontal="right" vertical="center"/>
    </xf>
    <xf numFmtId="167" fontId="147" fillId="36" borderId="0" xfId="2672" applyFont="1" applyFill="1" applyBorder="1" applyAlignment="1" applyProtection="1">
      <alignment horizontal="right" vertical="center"/>
    </xf>
    <xf numFmtId="10" fontId="147" fillId="36" borderId="0" xfId="2671" applyNumberFormat="1" applyFont="1" applyFill="1" applyBorder="1" applyAlignment="1" applyProtection="1">
      <alignment horizontal="right" vertical="center"/>
    </xf>
    <xf numFmtId="169" fontId="146" fillId="36" borderId="0" xfId="2672" applyNumberFormat="1" applyFont="1" applyFill="1" applyBorder="1" applyAlignment="1" applyProtection="1">
      <alignment horizontal="right" vertical="center"/>
    </xf>
    <xf numFmtId="0" fontId="140" fillId="0" borderId="0" xfId="2670" applyFont="1" applyAlignment="1">
      <alignment horizontal="left" vertical="center"/>
    </xf>
    <xf numFmtId="0" fontId="143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3" fillId="0" borderId="0" xfId="1538"/>
    <xf numFmtId="167" fontId="113" fillId="0" borderId="0" xfId="1538" applyNumberFormat="1"/>
    <xf numFmtId="0" fontId="62" fillId="0" borderId="0" xfId="1538" applyFont="1"/>
    <xf numFmtId="0" fontId="129" fillId="0" borderId="0" xfId="1538" applyFont="1"/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vertical="center"/>
    </xf>
    <xf numFmtId="0" fontId="113" fillId="38" borderId="0" xfId="1538" applyFill="1"/>
    <xf numFmtId="0" fontId="62" fillId="38" borderId="0" xfId="1538" applyFont="1" applyFill="1"/>
    <xf numFmtId="0" fontId="104" fillId="0" borderId="0" xfId="1538" applyFont="1" applyAlignment="1">
      <alignment horizontal="center" vertical="center" wrapText="1"/>
    </xf>
    <xf numFmtId="0" fontId="113" fillId="38" borderId="3" xfId="1538" applyFill="1" applyBorder="1" applyAlignment="1">
      <alignment horizontal="center" vertical="center"/>
    </xf>
    <xf numFmtId="0" fontId="113" fillId="0" borderId="0" xfId="1538" applyAlignment="1">
      <alignment horizontal="center" vertical="center"/>
    </xf>
    <xf numFmtId="1" fontId="113" fillId="0" borderId="0" xfId="1538" applyNumberFormat="1"/>
    <xf numFmtId="0" fontId="113" fillId="0" borderId="3" xfId="1538" applyBorder="1"/>
    <xf numFmtId="167" fontId="0" fillId="0" borderId="3" xfId="1026" applyFont="1" applyFill="1" applyBorder="1" applyProtection="1"/>
    <xf numFmtId="167" fontId="113" fillId="0" borderId="3" xfId="1538" applyNumberFormat="1" applyBorder="1"/>
    <xf numFmtId="167" fontId="141" fillId="0" borderId="3" xfId="1026" applyFont="1" applyBorder="1" applyProtection="1"/>
    <xf numFmtId="167" fontId="0" fillId="0" borderId="3" xfId="1026" applyFont="1" applyBorder="1" applyProtection="1"/>
    <xf numFmtId="167" fontId="129" fillId="0" borderId="3" xfId="1538" applyNumberFormat="1" applyFont="1" applyBorder="1"/>
    <xf numFmtId="0" fontId="62" fillId="0" borderId="3" xfId="1538" applyFont="1" applyBorder="1"/>
    <xf numFmtId="165" fontId="113" fillId="0" borderId="3" xfId="1538" applyNumberFormat="1" applyBorder="1"/>
    <xf numFmtId="167" fontId="105" fillId="0" borderId="3" xfId="1026" applyFont="1" applyFill="1" applyBorder="1" applyProtection="1"/>
    <xf numFmtId="0" fontId="50" fillId="0" borderId="0" xfId="1538" applyFont="1"/>
    <xf numFmtId="0" fontId="50" fillId="0" borderId="3" xfId="1538" applyFont="1" applyBorder="1" applyAlignment="1">
      <alignment horizontal="center"/>
    </xf>
    <xf numFmtId="167" fontId="50" fillId="0" borderId="3" xfId="1538" applyNumberFormat="1" applyFont="1" applyBorder="1"/>
    <xf numFmtId="0" fontId="113" fillId="29" borderId="0" xfId="1538" applyFill="1"/>
    <xf numFmtId="0" fontId="50" fillId="0" borderId="0" xfId="1538" applyFont="1" applyAlignment="1">
      <alignment horizontal="center"/>
    </xf>
    <xf numFmtId="167" fontId="50" fillId="0" borderId="0" xfId="1538" applyNumberFormat="1" applyFont="1"/>
    <xf numFmtId="0" fontId="113" fillId="29" borderId="3" xfId="1538" applyFill="1" applyBorder="1"/>
    <xf numFmtId="169" fontId="113" fillId="29" borderId="3" xfId="1538" applyNumberFormat="1" applyFill="1" applyBorder="1" applyAlignment="1">
      <alignment horizontal="right"/>
    </xf>
    <xf numFmtId="43" fontId="113" fillId="0" borderId="0" xfId="1538" applyNumberFormat="1"/>
    <xf numFmtId="167" fontId="113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3" fillId="29" borderId="3" xfId="1538" applyNumberFormat="1" applyFill="1" applyBorder="1"/>
    <xf numFmtId="10" fontId="113" fillId="29" borderId="3" xfId="1538" applyNumberFormat="1" applyFill="1" applyBorder="1"/>
    <xf numFmtId="0" fontId="150" fillId="0" borderId="0" xfId="1614" applyFont="1" applyAlignment="1">
      <alignment horizontal="center"/>
    </xf>
    <xf numFmtId="0" fontId="151" fillId="0" borderId="0" xfId="1614" applyFont="1" applyAlignment="1">
      <alignment horizontal="center" vertical="center"/>
    </xf>
    <xf numFmtId="0" fontId="152" fillId="0" borderId="0" xfId="1614" applyFont="1" applyAlignment="1">
      <alignment horizontal="left" vertical="center"/>
    </xf>
    <xf numFmtId="0" fontId="152" fillId="0" borderId="0" xfId="1614" applyFont="1" applyAlignment="1">
      <alignment vertical="center"/>
    </xf>
    <xf numFmtId="0" fontId="153" fillId="0" borderId="0" xfId="1614" applyFont="1" applyAlignment="1">
      <alignment horizontal="center" vertical="center"/>
    </xf>
    <xf numFmtId="3" fontId="151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 vertical="center"/>
    </xf>
    <xf numFmtId="0" fontId="153" fillId="0" borderId="0" xfId="1614" applyFont="1" applyAlignment="1">
      <alignment horizontal="center"/>
    </xf>
    <xf numFmtId="0" fontId="151" fillId="0" borderId="0" xfId="1614" applyFont="1" applyAlignment="1">
      <alignment horizontal="center"/>
    </xf>
    <xf numFmtId="3" fontId="150" fillId="0" borderId="0" xfId="1614" applyNumberFormat="1" applyFont="1" applyAlignment="1">
      <alignment horizontal="center"/>
    </xf>
    <xf numFmtId="0" fontId="155" fillId="0" borderId="0" xfId="1614" applyFont="1"/>
    <xf numFmtId="167" fontId="155" fillId="0" borderId="0" xfId="1652" applyNumberFormat="1" applyFont="1"/>
    <xf numFmtId="0" fontId="155" fillId="0" borderId="0" xfId="1614" applyFont="1" applyAlignment="1">
      <alignment horizontal="left" vertical="center"/>
    </xf>
    <xf numFmtId="0" fontId="155" fillId="0" borderId="0" xfId="1614" applyFont="1" applyAlignment="1">
      <alignment horizontal="center" vertical="center"/>
    </xf>
    <xf numFmtId="3" fontId="152" fillId="0" borderId="0" xfId="1614" applyNumberFormat="1" applyFont="1" applyAlignment="1">
      <alignment horizontal="left" vertical="center"/>
    </xf>
    <xf numFmtId="0" fontId="155" fillId="0" borderId="0" xfId="1614" applyFont="1" applyAlignment="1">
      <alignment horizontal="center"/>
    </xf>
    <xf numFmtId="0" fontId="152" fillId="0" borderId="0" xfId="1614" applyFont="1" applyAlignment="1">
      <alignment horizontal="center"/>
    </xf>
    <xf numFmtId="0" fontId="155" fillId="0" borderId="0" xfId="1614" applyFont="1" applyAlignment="1">
      <alignment horizontal="center" vertical="center" wrapText="1"/>
    </xf>
    <xf numFmtId="0" fontId="152" fillId="0" borderId="0" xfId="1614" applyFont="1" applyAlignment="1">
      <alignment horizontal="center" vertical="center" wrapText="1"/>
    </xf>
    <xf numFmtId="3" fontId="151" fillId="0" borderId="0" xfId="1614" applyNumberFormat="1" applyFont="1" applyAlignment="1">
      <alignment vertical="center"/>
    </xf>
    <xf numFmtId="0" fontId="152" fillId="0" borderId="20" xfId="1615" applyFont="1" applyBorder="1" applyAlignment="1">
      <alignment horizontal="center" vertical="center"/>
    </xf>
    <xf numFmtId="0" fontId="152" fillId="0" borderId="21" xfId="1615" applyFont="1" applyBorder="1" applyAlignment="1">
      <alignment horizontal="left" vertical="center" wrapText="1"/>
    </xf>
    <xf numFmtId="0" fontId="151" fillId="0" borderId="21" xfId="1614" applyFont="1" applyBorder="1" applyAlignment="1">
      <alignment horizontal="center" vertical="center" wrapText="1"/>
    </xf>
    <xf numFmtId="0" fontId="158" fillId="0" borderId="21" xfId="1614" applyFont="1" applyBorder="1" applyAlignment="1">
      <alignment horizontal="center" vertical="center"/>
    </xf>
    <xf numFmtId="3" fontId="158" fillId="0" borderId="21" xfId="1614" applyNumberFormat="1" applyFont="1" applyBorder="1" applyAlignment="1">
      <alignment horizontal="center" vertical="center"/>
    </xf>
    <xf numFmtId="3" fontId="151" fillId="0" borderId="21" xfId="1614" applyNumberFormat="1" applyFont="1" applyBorder="1" applyAlignment="1">
      <alignment horizontal="center" vertical="center"/>
    </xf>
    <xf numFmtId="3" fontId="151" fillId="0" borderId="22" xfId="1614" applyNumberFormat="1" applyFont="1" applyBorder="1" applyAlignment="1">
      <alignment horizontal="center" vertical="center"/>
    </xf>
    <xf numFmtId="3" fontId="151" fillId="0" borderId="0" xfId="1614" applyNumberFormat="1" applyFont="1" applyAlignment="1">
      <alignment horizontal="center"/>
    </xf>
    <xf numFmtId="3" fontId="150" fillId="0" borderId="0" xfId="1614" applyNumberFormat="1" applyFont="1" applyAlignment="1">
      <alignment horizontal="center" vertical="center"/>
    </xf>
    <xf numFmtId="0" fontId="158" fillId="0" borderId="0" xfId="1614" applyFont="1" applyAlignment="1">
      <alignment horizontal="center"/>
    </xf>
    <xf numFmtId="0" fontId="152" fillId="0" borderId="20" xfId="1653" applyFont="1" applyBorder="1" applyAlignment="1">
      <alignment horizontal="center" vertical="center"/>
    </xf>
    <xf numFmtId="0" fontId="152" fillId="0" borderId="21" xfId="1451" applyFont="1" applyBorder="1" applyAlignment="1">
      <alignment horizontal="left" vertical="center" wrapText="1"/>
    </xf>
    <xf numFmtId="0" fontId="153" fillId="0" borderId="21" xfId="1653" applyFont="1" applyBorder="1" applyAlignment="1">
      <alignment horizontal="center" vertical="center"/>
    </xf>
    <xf numFmtId="3" fontId="154" fillId="0" borderId="0" xfId="1614" applyNumberFormat="1" applyFont="1" applyAlignment="1">
      <alignment horizontal="center" vertical="center"/>
    </xf>
    <xf numFmtId="0" fontId="154" fillId="0" borderId="0" xfId="1614" applyFont="1" applyAlignment="1">
      <alignment horizontal="center"/>
    </xf>
    <xf numFmtId="0" fontId="153" fillId="0" borderId="20" xfId="1653" applyFont="1" applyBorder="1" applyAlignment="1">
      <alignment horizontal="center" vertical="center"/>
    </xf>
    <xf numFmtId="0" fontId="153" fillId="0" borderId="21" xfId="1652" applyFont="1" applyBorder="1" applyAlignment="1">
      <alignment vertical="center" wrapText="1"/>
    </xf>
    <xf numFmtId="0" fontId="151" fillId="0" borderId="20" xfId="1652" applyFont="1" applyBorder="1" applyAlignment="1">
      <alignment horizontal="center" vertical="center"/>
    </xf>
    <xf numFmtId="0" fontId="155" fillId="0" borderId="20" xfId="1652" applyFont="1" applyBorder="1" applyAlignment="1">
      <alignment horizontal="center" vertical="center"/>
    </xf>
    <xf numFmtId="0" fontId="155" fillId="0" borderId="21" xfId="1652" applyFont="1" applyBorder="1" applyAlignment="1">
      <alignment vertical="center" wrapText="1"/>
    </xf>
    <xf numFmtId="0" fontId="158" fillId="0" borderId="21" xfId="1652" applyFont="1" applyBorder="1" applyAlignment="1">
      <alignment horizontal="center" vertical="center"/>
    </xf>
    <xf numFmtId="0" fontId="158" fillId="0" borderId="49" xfId="1652" applyFont="1" applyBorder="1" applyAlignment="1">
      <alignment horizontal="center" vertical="center"/>
    </xf>
    <xf numFmtId="0" fontId="158" fillId="0" borderId="3" xfId="1652" applyFont="1" applyBorder="1" applyAlignment="1">
      <alignment vertical="center" wrapText="1"/>
    </xf>
    <xf numFmtId="0" fontId="151" fillId="0" borderId="3" xfId="1614" applyFont="1" applyBorder="1" applyAlignment="1">
      <alignment horizontal="center" vertical="center" wrapText="1"/>
    </xf>
    <xf numFmtId="0" fontId="158" fillId="0" borderId="3" xfId="1614" applyFont="1" applyBorder="1" applyAlignment="1">
      <alignment horizontal="center" vertical="center"/>
    </xf>
    <xf numFmtId="0" fontId="158" fillId="0" borderId="3" xfId="1652" applyFont="1" applyBorder="1" applyAlignment="1">
      <alignment horizontal="center" vertical="center"/>
    </xf>
    <xf numFmtId="207" fontId="158" fillId="0" borderId="3" xfId="1614" applyNumberFormat="1" applyFont="1" applyBorder="1" applyAlignment="1">
      <alignment horizontal="center" vertical="center"/>
    </xf>
    <xf numFmtId="3" fontId="151" fillId="0" borderId="3" xfId="1614" applyNumberFormat="1" applyFont="1" applyBorder="1" applyAlignment="1">
      <alignment horizontal="center" vertical="center"/>
    </xf>
    <xf numFmtId="3" fontId="151" fillId="0" borderId="39" xfId="1614" applyNumberFormat="1" applyFont="1" applyBorder="1" applyAlignment="1">
      <alignment horizontal="center" vertical="center"/>
    </xf>
    <xf numFmtId="0" fontId="158" fillId="0" borderId="20" xfId="1652" applyFont="1" applyBorder="1" applyAlignment="1">
      <alignment horizontal="center" vertical="center"/>
    </xf>
    <xf numFmtId="0" fontId="158" fillId="0" borderId="21" xfId="1652" applyFont="1" applyBorder="1" applyAlignment="1">
      <alignment vertical="center" wrapText="1"/>
    </xf>
    <xf numFmtId="0" fontId="151" fillId="0" borderId="23" xfId="1614" applyFont="1" applyBorder="1" applyAlignment="1">
      <alignment horizontal="center" vertical="center"/>
    </xf>
    <xf numFmtId="0" fontId="151" fillId="0" borderId="24" xfId="1614" applyFont="1" applyBorder="1" applyAlignment="1">
      <alignment horizontal="left" vertical="center"/>
    </xf>
    <xf numFmtId="0" fontId="151" fillId="0" borderId="24" xfId="1614" applyFont="1" applyBorder="1" applyAlignment="1">
      <alignment vertical="center"/>
    </xf>
    <xf numFmtId="0" fontId="158" fillId="0" borderId="24" xfId="1614" applyFont="1" applyBorder="1" applyAlignment="1">
      <alignment horizontal="center" vertical="center"/>
    </xf>
    <xf numFmtId="3" fontId="151" fillId="0" borderId="24" xfId="1614" applyNumberFormat="1" applyFont="1" applyBorder="1" applyAlignment="1">
      <alignment horizontal="center" vertical="center"/>
    </xf>
    <xf numFmtId="3" fontId="151" fillId="0" borderId="25" xfId="1614" applyNumberFormat="1" applyFont="1" applyBorder="1" applyAlignment="1">
      <alignment horizontal="center" vertical="center"/>
    </xf>
    <xf numFmtId="0" fontId="153" fillId="0" borderId="26" xfId="1614" applyFont="1" applyBorder="1" applyAlignment="1">
      <alignment horizontal="center" vertical="center"/>
    </xf>
    <xf numFmtId="37" fontId="155" fillId="0" borderId="27" xfId="1614" applyNumberFormat="1" applyFont="1" applyBorder="1" applyAlignment="1">
      <alignment horizontal="center"/>
    </xf>
    <xf numFmtId="37" fontId="153" fillId="0" borderId="27" xfId="1614" applyNumberFormat="1" applyFont="1" applyBorder="1" applyAlignment="1">
      <alignment horizontal="center"/>
    </xf>
    <xf numFmtId="0" fontId="153" fillId="0" borderId="28" xfId="1614" applyFont="1" applyBorder="1" applyAlignment="1">
      <alignment horizontal="center" vertical="center"/>
    </xf>
    <xf numFmtId="37" fontId="155" fillId="0" borderId="29" xfId="1614" applyNumberFormat="1" applyFont="1" applyBorder="1" applyAlignment="1">
      <alignment horizontal="center"/>
    </xf>
    <xf numFmtId="37" fontId="153" fillId="0" borderId="29" xfId="1614" applyNumberFormat="1" applyFont="1" applyBorder="1" applyAlignment="1">
      <alignment horizontal="center"/>
    </xf>
    <xf numFmtId="37" fontId="159" fillId="0" borderId="30" xfId="1614" applyNumberFormat="1" applyFont="1" applyBorder="1" applyAlignment="1">
      <alignment horizontal="center"/>
    </xf>
    <xf numFmtId="37" fontId="159" fillId="0" borderId="32" xfId="1614" applyNumberFormat="1" applyFont="1" applyBorder="1" applyAlignment="1">
      <alignment horizontal="center"/>
    </xf>
    <xf numFmtId="0" fontId="159" fillId="0" borderId="34" xfId="1614" applyFont="1" applyBorder="1" applyAlignment="1">
      <alignment vertical="center"/>
    </xf>
    <xf numFmtId="0" fontId="153" fillId="0" borderId="19" xfId="1614" applyFont="1" applyBorder="1"/>
    <xf numFmtId="0" fontId="153" fillId="0" borderId="19" xfId="1614" applyFont="1" applyBorder="1" applyAlignment="1">
      <alignment horizontal="center"/>
    </xf>
    <xf numFmtId="0" fontId="153" fillId="0" borderId="19" xfId="1614" applyFont="1" applyBorder="1" applyAlignment="1">
      <alignment horizontal="right"/>
    </xf>
    <xf numFmtId="0" fontId="153" fillId="0" borderId="31" xfId="1614" applyFont="1" applyBorder="1" applyAlignment="1">
      <alignment horizontal="right"/>
    </xf>
    <xf numFmtId="0" fontId="151" fillId="0" borderId="0" xfId="1614" applyFont="1" applyAlignment="1">
      <alignment horizontal="left" vertical="center"/>
    </xf>
    <xf numFmtId="0" fontId="151" fillId="0" borderId="0" xfId="1614" applyFont="1" applyAlignment="1">
      <alignment vertical="center"/>
    </xf>
    <xf numFmtId="0" fontId="158" fillId="0" borderId="0" xfId="1614" applyFont="1" applyAlignment="1">
      <alignment horizontal="center" vertical="center"/>
    </xf>
    <xf numFmtId="165" fontId="158" fillId="0" borderId="0" xfId="1652" applyNumberFormat="1" applyFont="1" applyAlignment="1">
      <alignment vertical="center"/>
    </xf>
    <xf numFmtId="0" fontId="153" fillId="0" borderId="0" xfId="1652" applyFont="1" applyAlignment="1">
      <alignment horizontal="right"/>
    </xf>
    <xf numFmtId="0" fontId="160" fillId="0" borderId="0" xfId="1644" applyFont="1" applyAlignment="1">
      <alignment horizontal="center" vertical="center"/>
    </xf>
    <xf numFmtId="0" fontId="158" fillId="0" borderId="0" xfId="1652" applyFont="1" applyAlignment="1">
      <alignment vertical="center"/>
    </xf>
    <xf numFmtId="0" fontId="161" fillId="39" borderId="83" xfId="2670" applyFont="1" applyFill="1" applyBorder="1" applyAlignment="1">
      <alignment horizontal="left" vertical="center"/>
    </xf>
    <xf numFmtId="0" fontId="161" fillId="39" borderId="84" xfId="2670" applyFont="1" applyFill="1" applyBorder="1" applyAlignment="1">
      <alignment horizontal="center" vertical="center"/>
    </xf>
    <xf numFmtId="0" fontId="161" fillId="39" borderId="86" xfId="2670" applyFont="1" applyFill="1" applyBorder="1" applyAlignment="1">
      <alignment horizontal="left" vertical="center"/>
    </xf>
    <xf numFmtId="0" fontId="161" fillId="39" borderId="82" xfId="2670" applyFont="1" applyFill="1" applyBorder="1" applyAlignment="1">
      <alignment horizontal="center" vertical="center"/>
    </xf>
    <xf numFmtId="0" fontId="161" fillId="39" borderId="88" xfId="2670" applyFont="1" applyFill="1" applyBorder="1" applyAlignment="1">
      <alignment horizontal="left" vertical="center"/>
    </xf>
    <xf numFmtId="0" fontId="161" fillId="39" borderId="89" xfId="2670" applyFont="1" applyFill="1" applyBorder="1" applyAlignment="1">
      <alignment horizontal="center" vertical="center"/>
    </xf>
    <xf numFmtId="167" fontId="142" fillId="40" borderId="85" xfId="2672" applyFont="1" applyFill="1" applyBorder="1" applyAlignment="1" applyProtection="1">
      <alignment horizontal="right" vertical="center" wrapText="1"/>
      <protection locked="0"/>
    </xf>
    <xf numFmtId="167" fontId="142" fillId="40" borderId="87" xfId="2672" applyFont="1" applyFill="1" applyBorder="1" applyAlignment="1" applyProtection="1">
      <alignment horizontal="right" vertical="center"/>
      <protection locked="0"/>
    </xf>
    <xf numFmtId="169" fontId="142" fillId="40" borderId="87" xfId="2672" applyNumberFormat="1" applyFont="1" applyFill="1" applyBorder="1" applyAlignment="1" applyProtection="1">
      <alignment horizontal="right" vertical="center"/>
      <protection locked="0"/>
    </xf>
    <xf numFmtId="169" fontId="142" fillId="40" borderId="90" xfId="2672" applyNumberFormat="1" applyFont="1" applyFill="1" applyBorder="1" applyAlignment="1" applyProtection="1">
      <alignment horizontal="right" vertical="center"/>
      <protection locked="0"/>
    </xf>
    <xf numFmtId="0" fontId="122" fillId="0" borderId="0" xfId="1451" applyFont="1"/>
    <xf numFmtId="0" fontId="123" fillId="0" borderId="0" xfId="1451" applyFont="1" applyAlignment="1">
      <alignment vertical="center"/>
    </xf>
    <xf numFmtId="0" fontId="149" fillId="0" borderId="0" xfId="1451" applyFont="1"/>
    <xf numFmtId="0" fontId="124" fillId="0" borderId="0" xfId="1451" applyFont="1" applyAlignment="1">
      <alignment vertical="center"/>
    </xf>
    <xf numFmtId="0" fontId="125" fillId="0" borderId="0" xfId="1451" applyFont="1" applyAlignment="1">
      <alignment horizontal="center" vertical="center"/>
    </xf>
    <xf numFmtId="0" fontId="126" fillId="0" borderId="0" xfId="1451" applyFont="1"/>
    <xf numFmtId="0" fontId="127" fillId="0" borderId="0" xfId="1451" applyFont="1"/>
    <xf numFmtId="0" fontId="117" fillId="0" borderId="0" xfId="1451" applyFont="1" applyAlignment="1">
      <alignment vertical="center"/>
    </xf>
    <xf numFmtId="0" fontId="117" fillId="0" borderId="0" xfId="1451" applyFont="1" applyAlignment="1">
      <alignment horizontal="center" vertical="center"/>
    </xf>
    <xf numFmtId="0" fontId="122" fillId="0" borderId="0" xfId="1451" applyFont="1" applyAlignment="1">
      <alignment horizontal="center" vertical="center"/>
    </xf>
    <xf numFmtId="0" fontId="122" fillId="0" borderId="0" xfId="1451" applyFont="1" applyAlignment="1">
      <alignment horizontal="center"/>
    </xf>
    <xf numFmtId="0" fontId="124" fillId="35" borderId="0" xfId="1451" applyFont="1" applyFill="1" applyAlignment="1">
      <alignment vertical="center"/>
    </xf>
    <xf numFmtId="0" fontId="127" fillId="0" borderId="19" xfId="1451" applyFont="1" applyBorder="1" applyAlignment="1">
      <alignment horizontal="center"/>
    </xf>
    <xf numFmtId="0" fontId="127" fillId="0" borderId="19" xfId="1451" applyFont="1" applyBorder="1"/>
    <xf numFmtId="1" fontId="108" fillId="0" borderId="0" xfId="2673" applyNumberFormat="1" applyFont="1" applyAlignment="1">
      <alignment horizontal="center" vertical="center" wrapText="1"/>
    </xf>
    <xf numFmtId="1" fontId="106" fillId="0" borderId="0" xfId="2673" applyNumberFormat="1" applyFont="1" applyAlignment="1">
      <alignment horizontal="center" vertical="center" wrapText="1"/>
    </xf>
    <xf numFmtId="0" fontId="107" fillId="0" borderId="62" xfId="2673" applyFont="1" applyBorder="1" applyAlignment="1">
      <alignment horizontal="center" vertical="center" wrapText="1"/>
    </xf>
    <xf numFmtId="0" fontId="165" fillId="0" borderId="0" xfId="2673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67" fillId="0" borderId="0" xfId="2673" applyFont="1" applyAlignment="1">
      <alignment vertical="center" wrapText="1"/>
    </xf>
    <xf numFmtId="0" fontId="148" fillId="35" borderId="94" xfId="2673" applyFont="1" applyFill="1" applyBorder="1" applyAlignment="1">
      <alignment vertical="center" wrapText="1"/>
    </xf>
    <xf numFmtId="0" fontId="148" fillId="43" borderId="94" xfId="2673" applyFont="1" applyFill="1" applyBorder="1" applyAlignment="1">
      <alignment vertical="center" wrapText="1"/>
    </xf>
    <xf numFmtId="0" fontId="164" fillId="0" borderId="0" xfId="2673" applyFont="1" applyAlignment="1">
      <alignment vertical="center" wrapText="1"/>
    </xf>
    <xf numFmtId="0" fontId="170" fillId="0" borderId="0" xfId="2673" applyFont="1" applyAlignment="1">
      <alignment horizontal="center" vertical="center" wrapText="1"/>
    </xf>
    <xf numFmtId="1" fontId="171" fillId="0" borderId="0" xfId="2673" applyNumberFormat="1" applyFont="1" applyAlignment="1">
      <alignment horizontal="center" vertical="center" wrapText="1"/>
    </xf>
    <xf numFmtId="0" fontId="107" fillId="0" borderId="0" xfId="2673" applyFont="1" applyAlignment="1">
      <alignment horizontal="center" vertical="center" wrapText="1"/>
    </xf>
    <xf numFmtId="0" fontId="136" fillId="35" borderId="32" xfId="2673" applyFont="1" applyFill="1" applyBorder="1" applyAlignment="1">
      <alignment vertical="center" wrapText="1"/>
    </xf>
    <xf numFmtId="0" fontId="136" fillId="43" borderId="32" xfId="2673" applyFont="1" applyFill="1" applyBorder="1" applyAlignment="1">
      <alignment vertical="center" wrapText="1"/>
    </xf>
    <xf numFmtId="0" fontId="136" fillId="0" borderId="0" xfId="2673" applyFont="1" applyAlignment="1">
      <alignment vertical="center" wrapText="1"/>
    </xf>
    <xf numFmtId="2" fontId="136" fillId="0" borderId="0" xfId="2673" applyNumberFormat="1" applyFont="1" applyAlignment="1">
      <alignment horizontal="center" vertical="center" wrapText="1"/>
    </xf>
    <xf numFmtId="0" fontId="107" fillId="0" borderId="3" xfId="2673" applyFont="1" applyBorder="1" applyAlignment="1">
      <alignment horizontal="center" vertical="center" wrapText="1"/>
    </xf>
    <xf numFmtId="0" fontId="148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9" fillId="0" borderId="0" xfId="2673" applyNumberFormat="1" applyAlignment="1">
      <alignment vertical="center" wrapText="1"/>
    </xf>
    <xf numFmtId="1" fontId="9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6" fillId="0" borderId="0" xfId="2675" applyFont="1" applyFill="1" applyBorder="1" applyAlignment="1">
      <alignment horizontal="center" vertical="center" wrapText="1"/>
    </xf>
    <xf numFmtId="1" fontId="136" fillId="0" borderId="50" xfId="2673" applyNumberFormat="1" applyFont="1" applyBorder="1" applyAlignment="1">
      <alignment vertical="center" wrapText="1"/>
    </xf>
    <xf numFmtId="0" fontId="172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2" fontId="172" fillId="0" borderId="0" xfId="2673" applyNumberFormat="1" applyFont="1" applyAlignment="1">
      <alignment horizontal="center" vertical="center" wrapText="1"/>
    </xf>
    <xf numFmtId="1" fontId="172" fillId="0" borderId="0" xfId="2673" applyNumberFormat="1" applyFont="1" applyAlignment="1">
      <alignment horizontal="center" vertical="center" wrapText="1"/>
    </xf>
    <xf numFmtId="0" fontId="173" fillId="0" borderId="0" xfId="2673" applyFont="1" applyAlignment="1">
      <alignment vertical="center" wrapText="1"/>
    </xf>
    <xf numFmtId="0" fontId="148" fillId="35" borderId="51" xfId="2673" applyFont="1" applyFill="1" applyBorder="1" applyAlignment="1">
      <alignment vertical="center" wrapText="1"/>
    </xf>
    <xf numFmtId="0" fontId="148" fillId="0" borderId="53" xfId="2673" applyFont="1" applyBorder="1" applyAlignment="1">
      <alignment horizontal="center" vertical="center" wrapText="1"/>
    </xf>
    <xf numFmtId="0" fontId="148" fillId="35" borderId="49" xfId="2673" applyFont="1" applyFill="1" applyBorder="1" applyAlignment="1">
      <alignment vertical="center" wrapText="1"/>
    </xf>
    <xf numFmtId="1" fontId="136" fillId="0" borderId="58" xfId="2673" applyNumberFormat="1" applyFont="1" applyBorder="1" applyAlignment="1">
      <alignment vertical="center" wrapText="1"/>
    </xf>
    <xf numFmtId="0" fontId="136" fillId="35" borderId="49" xfId="2673" applyFont="1" applyFill="1" applyBorder="1" applyAlignment="1">
      <alignment vertical="center" wrapText="1"/>
    </xf>
    <xf numFmtId="0" fontId="136" fillId="35" borderId="98" xfId="2673" applyFont="1" applyFill="1" applyBorder="1" applyAlignment="1">
      <alignment vertical="center" wrapText="1"/>
    </xf>
    <xf numFmtId="0" fontId="107" fillId="0" borderId="64" xfId="2673" applyFont="1" applyBorder="1" applyAlignment="1">
      <alignment horizontal="center" vertical="center" wrapText="1"/>
    </xf>
    <xf numFmtId="0" fontId="148" fillId="0" borderId="51" xfId="2673" applyFont="1" applyBorder="1" applyAlignment="1">
      <alignment vertical="center" wrapText="1"/>
    </xf>
    <xf numFmtId="0" fontId="148" fillId="0" borderId="49" xfId="2673" applyFont="1" applyBorder="1" applyAlignment="1">
      <alignment vertical="center" wrapText="1"/>
    </xf>
    <xf numFmtId="0" fontId="136" fillId="0" borderId="49" xfId="2673" applyFont="1" applyBorder="1" applyAlignment="1">
      <alignment vertical="center" wrapText="1"/>
    </xf>
    <xf numFmtId="0" fontId="136" fillId="0" borderId="98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0" fontId="93" fillId="33" borderId="60" xfId="0" applyFont="1" applyFill="1" applyBorder="1" applyAlignment="1">
      <alignment horizontal="left" vertical="center"/>
    </xf>
    <xf numFmtId="0" fontId="93" fillId="33" borderId="61" xfId="0" applyFont="1" applyFill="1" applyBorder="1" applyAlignment="1">
      <alignment horizontal="left" vertical="center"/>
    </xf>
    <xf numFmtId="49" fontId="93" fillId="33" borderId="60" xfId="0" applyNumberFormat="1" applyFont="1" applyFill="1" applyBorder="1" applyAlignment="1">
      <alignment horizontal="left" vertical="center" wrapText="1"/>
    </xf>
    <xf numFmtId="49" fontId="93" fillId="33" borderId="61" xfId="0" applyNumberFormat="1" applyFont="1" applyFill="1" applyBorder="1" applyAlignment="1">
      <alignment horizontal="left" vertical="center"/>
    </xf>
    <xf numFmtId="41" fontId="154" fillId="0" borderId="0" xfId="2676" applyFont="1" applyAlignment="1">
      <alignment horizontal="center" vertical="center"/>
    </xf>
    <xf numFmtId="0" fontId="8" fillId="0" borderId="0" xfId="2670" applyFont="1" applyAlignment="1">
      <alignment horizontal="center" vertical="center"/>
    </xf>
    <xf numFmtId="0" fontId="129" fillId="0" borderId="0" xfId="2670" applyFont="1" applyAlignment="1">
      <alignment horizontal="left" vertical="center"/>
    </xf>
    <xf numFmtId="0" fontId="8" fillId="0" borderId="21" xfId="1653" applyFont="1" applyBorder="1" applyAlignment="1">
      <alignment horizontal="left" vertical="center" wrapText="1"/>
    </xf>
    <xf numFmtId="207" fontId="45" fillId="0" borderId="21" xfId="2549" applyNumberFormat="1" applyFont="1" applyBorder="1" applyAlignment="1">
      <alignment horizontal="center" vertical="center" wrapText="1"/>
    </xf>
    <xf numFmtId="0" fontId="45" fillId="0" borderId="21" xfId="2677" applyFont="1" applyBorder="1" applyAlignment="1">
      <alignment horizontal="left" vertical="center" wrapText="1"/>
    </xf>
    <xf numFmtId="0" fontId="117" fillId="33" borderId="0" xfId="0" applyFont="1" applyFill="1" applyAlignment="1">
      <alignment horizontal="left"/>
    </xf>
    <xf numFmtId="169" fontId="146" fillId="47" borderId="0" xfId="2672" applyNumberFormat="1" applyFont="1" applyFill="1" applyBorder="1" applyAlignment="1" applyProtection="1">
      <alignment horizontal="right" vertical="center"/>
    </xf>
    <xf numFmtId="0" fontId="176" fillId="0" borderId="69" xfId="1450" applyFont="1" applyBorder="1" applyAlignment="1">
      <alignment horizontal="center" vertical="center"/>
    </xf>
    <xf numFmtId="0" fontId="176" fillId="0" borderId="99" xfId="1450" applyFont="1" applyBorder="1" applyAlignment="1">
      <alignment horizontal="center" vertical="center"/>
    </xf>
    <xf numFmtId="0" fontId="7" fillId="0" borderId="20" xfId="1652" applyFont="1" applyBorder="1" applyAlignment="1">
      <alignment horizontal="center" vertical="center"/>
    </xf>
    <xf numFmtId="0" fontId="129" fillId="0" borderId="20" xfId="1652" applyFont="1" applyBorder="1" applyAlignment="1">
      <alignment horizontal="center" vertical="center"/>
    </xf>
    <xf numFmtId="0" fontId="129" fillId="0" borderId="21" xfId="1652" applyFont="1" applyBorder="1" applyAlignment="1">
      <alignment horizontal="left" vertical="center" wrapText="1"/>
    </xf>
    <xf numFmtId="0" fontId="7" fillId="0" borderId="21" xfId="1652" applyFont="1" applyBorder="1" applyAlignment="1">
      <alignment horizontal="left" vertical="center" wrapText="1"/>
    </xf>
    <xf numFmtId="0" fontId="6" fillId="0" borderId="21" xfId="1652" applyFont="1" applyBorder="1" applyAlignment="1">
      <alignment horizontal="center" vertical="center"/>
    </xf>
    <xf numFmtId="0" fontId="129" fillId="0" borderId="21" xfId="1652" applyFont="1" applyBorder="1" applyAlignment="1">
      <alignment vertical="center" wrapText="1"/>
    </xf>
    <xf numFmtId="0" fontId="11" fillId="0" borderId="21" xfId="1614" applyFont="1" applyBorder="1" applyAlignment="1">
      <alignment horizontal="center" vertical="center"/>
    </xf>
    <xf numFmtId="0" fontId="115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115" fillId="0" borderId="21" xfId="1652" applyFont="1" applyBorder="1" applyAlignment="1">
      <alignment vertical="center"/>
    </xf>
    <xf numFmtId="0" fontId="45" fillId="0" borderId="21" xfId="1450" applyFont="1" applyBorder="1" applyAlignment="1">
      <alignment vertical="center" wrapText="1"/>
    </xf>
    <xf numFmtId="0" fontId="4" fillId="0" borderId="20" xfId="1652" applyFont="1" applyBorder="1" applyAlignment="1">
      <alignment horizontal="center" vertical="center"/>
    </xf>
    <xf numFmtId="0" fontId="129" fillId="48" borderId="21" xfId="1652" applyFont="1" applyFill="1" applyBorder="1" applyAlignment="1">
      <alignment horizontal="left" vertical="center" wrapText="1"/>
    </xf>
    <xf numFmtId="0" fontId="3" fillId="0" borderId="20" xfId="1652" applyFont="1" applyBorder="1" applyAlignment="1">
      <alignment horizontal="center" vertical="center"/>
    </xf>
    <xf numFmtId="0" fontId="3" fillId="0" borderId="21" xfId="1652" applyFont="1" applyBorder="1" applyAlignment="1">
      <alignment vertical="center" wrapText="1"/>
    </xf>
    <xf numFmtId="0" fontId="45" fillId="0" borderId="20" xfId="1652" applyFont="1" applyBorder="1" applyAlignment="1">
      <alignment horizontal="center" vertical="center"/>
    </xf>
    <xf numFmtId="0" fontId="45" fillId="0" borderId="21" xfId="1652" applyFont="1" applyBorder="1" applyAlignment="1">
      <alignment vertical="center"/>
    </xf>
    <xf numFmtId="0" fontId="3" fillId="0" borderId="21" xfId="1652" applyFont="1" applyBorder="1" applyAlignment="1">
      <alignment horizontal="center" vertical="center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151" fillId="48" borderId="21" xfId="1614" applyFont="1" applyFill="1" applyBorder="1" applyAlignment="1">
      <alignment horizontal="center" vertical="center" wrapText="1"/>
    </xf>
    <xf numFmtId="3" fontId="44" fillId="31" borderId="38" xfId="1615" applyNumberFormat="1" applyFont="1" applyFill="1" applyBorder="1" applyAlignment="1">
      <alignment horizontal="center" vertical="center"/>
    </xf>
    <xf numFmtId="3" fontId="44" fillId="31" borderId="66" xfId="1615" applyNumberFormat="1" applyFont="1" applyFill="1" applyBorder="1" applyAlignment="1">
      <alignment horizontal="center" vertical="center"/>
    </xf>
    <xf numFmtId="3" fontId="44" fillId="31" borderId="18" xfId="1615" applyNumberFormat="1" applyFont="1" applyFill="1" applyBorder="1" applyAlignment="1">
      <alignment horizontal="center" vertical="center"/>
    </xf>
    <xf numFmtId="3" fontId="44" fillId="31" borderId="42" xfId="1615" applyNumberFormat="1" applyFont="1" applyFill="1" applyBorder="1" applyAlignment="1">
      <alignment horizontal="center" vertical="center"/>
    </xf>
    <xf numFmtId="3" fontId="44" fillId="31" borderId="43" xfId="1615" applyNumberFormat="1" applyFont="1" applyFill="1" applyBorder="1" applyAlignment="1">
      <alignment horizontal="center" vertical="center"/>
    </xf>
    <xf numFmtId="3" fontId="44" fillId="31" borderId="67" xfId="1615" applyNumberFormat="1" applyFont="1" applyFill="1" applyBorder="1" applyAlignment="1">
      <alignment horizontal="center" vertical="center"/>
    </xf>
    <xf numFmtId="3" fontId="44" fillId="31" borderId="3" xfId="1615" applyNumberFormat="1" applyFont="1" applyFill="1" applyBorder="1" applyAlignment="1">
      <alignment horizontal="center" vertical="center"/>
    </xf>
    <xf numFmtId="0" fontId="97" fillId="0" borderId="0" xfId="1653" applyFont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1" fillId="31" borderId="3" xfId="1615" applyFont="1" applyFill="1" applyBorder="1" applyAlignment="1">
      <alignment horizontal="center" vertical="center" wrapText="1"/>
    </xf>
    <xf numFmtId="37" fontId="63" fillId="0" borderId="19" xfId="1614" applyNumberFormat="1" applyFont="1" applyBorder="1" applyAlignment="1">
      <alignment horizontal="center"/>
    </xf>
    <xf numFmtId="0" fontId="48" fillId="0" borderId="0" xfId="1652" applyFont="1" applyAlignment="1">
      <alignment horizontal="center" vertical="center"/>
    </xf>
    <xf numFmtId="0" fontId="112" fillId="0" borderId="0" xfId="1652" applyAlignment="1">
      <alignment horizontal="center" vertical="center"/>
    </xf>
    <xf numFmtId="0" fontId="63" fillId="0" borderId="26" xfId="1614" applyFont="1" applyBorder="1" applyAlignment="1">
      <alignment horizontal="left" vertical="center"/>
    </xf>
    <xf numFmtId="0" fontId="63" fillId="0" borderId="36" xfId="1614" applyFont="1" applyBorder="1" applyAlignment="1">
      <alignment horizontal="left" vertical="center"/>
    </xf>
    <xf numFmtId="0" fontId="63" fillId="0" borderId="48" xfId="1614" applyFont="1" applyBorder="1" applyAlignment="1">
      <alignment horizontal="left" vertical="center"/>
    </xf>
    <xf numFmtId="0" fontId="63" fillId="0" borderId="28" xfId="1614" applyFont="1" applyBorder="1" applyAlignment="1">
      <alignment horizontal="left" vertical="center"/>
    </xf>
    <xf numFmtId="0" fontId="63" fillId="0" borderId="0" xfId="1614" applyFont="1" applyAlignment="1">
      <alignment horizontal="left" vertical="center"/>
    </xf>
    <xf numFmtId="0" fontId="63" fillId="0" borderId="37" xfId="1614" applyFont="1" applyBorder="1" applyAlignment="1">
      <alignment horizontal="left" vertical="center"/>
    </xf>
    <xf numFmtId="0" fontId="53" fillId="0" borderId="0" xfId="1614" applyFont="1" applyAlignment="1">
      <alignment horizontal="left" vertical="top" wrapText="1"/>
    </xf>
    <xf numFmtId="37" fontId="112" fillId="0" borderId="36" xfId="1614" applyNumberFormat="1" applyBorder="1" applyAlignment="1">
      <alignment horizontal="center"/>
    </xf>
    <xf numFmtId="37" fontId="112" fillId="0" borderId="0" xfId="1614" applyNumberFormat="1" applyAlignment="1">
      <alignment horizontal="center"/>
    </xf>
    <xf numFmtId="0" fontId="53" fillId="0" borderId="3" xfId="1614" applyFont="1" applyBorder="1" applyAlignment="1">
      <alignment horizontal="center" vertical="center"/>
    </xf>
    <xf numFmtId="0" fontId="53" fillId="0" borderId="39" xfId="1614" applyFont="1" applyBorder="1" applyAlignment="1">
      <alignment horizontal="center" vertical="center"/>
    </xf>
    <xf numFmtId="0" fontId="53" fillId="0" borderId="35" xfId="1652" applyFont="1" applyBorder="1" applyAlignment="1">
      <alignment horizontal="center" vertical="center" wrapText="1"/>
    </xf>
    <xf numFmtId="0" fontId="53" fillId="0" borderId="33" xfId="1652" applyFont="1" applyBorder="1" applyAlignment="1">
      <alignment horizontal="center" vertical="center" wrapText="1"/>
    </xf>
    <xf numFmtId="0" fontId="97" fillId="0" borderId="0" xfId="1652" applyFont="1" applyAlignment="1">
      <alignment horizontal="center" vertical="center"/>
    </xf>
    <xf numFmtId="0" fontId="51" fillId="0" borderId="51" xfId="1614" applyFont="1" applyBorder="1" applyAlignment="1">
      <alignment horizontal="center" vertical="center"/>
    </xf>
    <xf numFmtId="0" fontId="51" fillId="0" borderId="49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/>
    </xf>
    <xf numFmtId="0" fontId="51" fillId="0" borderId="21" xfId="1614" applyFont="1" applyBorder="1" applyAlignment="1">
      <alignment horizontal="center" vertical="center"/>
    </xf>
    <xf numFmtId="0" fontId="51" fillId="0" borderId="33" xfId="1614" applyFont="1" applyBorder="1" applyAlignment="1">
      <alignment horizontal="center" vertical="center"/>
    </xf>
    <xf numFmtId="0" fontId="53" fillId="0" borderId="53" xfId="1614" applyFont="1" applyBorder="1" applyAlignment="1">
      <alignment horizontal="center" vertical="center"/>
    </xf>
    <xf numFmtId="0" fontId="51" fillId="0" borderId="52" xfId="1614" applyFont="1" applyBorder="1" applyAlignment="1">
      <alignment horizontal="center" vertical="center" wrapText="1"/>
    </xf>
    <xf numFmtId="0" fontId="51" fillId="0" borderId="21" xfId="1614" applyFont="1" applyBorder="1" applyAlignment="1">
      <alignment horizontal="center" vertical="center" wrapText="1"/>
    </xf>
    <xf numFmtId="0" fontId="51" fillId="0" borderId="33" xfId="1614" applyFont="1" applyBorder="1" applyAlignment="1">
      <alignment horizontal="center" vertical="center" wrapText="1"/>
    </xf>
    <xf numFmtId="0" fontId="53" fillId="0" borderId="54" xfId="1614" applyFont="1" applyBorder="1" applyAlignment="1">
      <alignment horizontal="center" vertical="center"/>
    </xf>
    <xf numFmtId="169" fontId="44" fillId="0" borderId="3" xfId="714" applyFont="1" applyFill="1" applyBorder="1" applyAlignment="1">
      <alignment horizontal="center" vertical="center" wrapText="1"/>
    </xf>
    <xf numFmtId="0" fontId="55" fillId="0" borderId="0" xfId="1448" applyFont="1" applyAlignment="1">
      <alignment horizontal="center" wrapText="1"/>
    </xf>
    <xf numFmtId="0" fontId="44" fillId="0" borderId="3" xfId="1448" applyFont="1" applyBorder="1" applyAlignment="1">
      <alignment horizontal="center" vertical="center" wrapText="1"/>
    </xf>
    <xf numFmtId="0" fontId="56" fillId="0" borderId="3" xfId="1448" applyFont="1" applyBorder="1" applyAlignment="1">
      <alignment horizontal="center" vertical="center" wrapText="1"/>
    </xf>
    <xf numFmtId="0" fontId="9" fillId="0" borderId="96" xfId="2673" applyBorder="1" applyAlignment="1">
      <alignment horizontal="center" vertical="center" wrapText="1"/>
    </xf>
    <xf numFmtId="0" fontId="9" fillId="0" borderId="6" xfId="2673" applyBorder="1" applyAlignment="1">
      <alignment horizontal="center" vertical="center" wrapText="1"/>
    </xf>
    <xf numFmtId="0" fontId="9" fillId="0" borderId="97" xfId="2673" applyBorder="1" applyAlignment="1">
      <alignment horizontal="center" vertical="center" wrapText="1"/>
    </xf>
    <xf numFmtId="9" fontId="172" fillId="0" borderId="0" xfId="2675" applyFont="1" applyFill="1" applyBorder="1" applyAlignment="1">
      <alignment horizontal="center" vertical="center" wrapText="1"/>
    </xf>
    <xf numFmtId="0" fontId="169" fillId="37" borderId="0" xfId="2673" applyFont="1" applyFill="1" applyAlignment="1">
      <alignment horizontal="left" vertical="center" wrapText="1"/>
    </xf>
    <xf numFmtId="43" fontId="148" fillId="35" borderId="7" xfId="2673" applyNumberFormat="1" applyFont="1" applyFill="1" applyBorder="1" applyAlignment="1">
      <alignment horizontal="center" vertical="center" wrapText="1"/>
    </xf>
    <xf numFmtId="0" fontId="148" fillId="35" borderId="58" xfId="2673" applyFont="1" applyFill="1" applyBorder="1" applyAlignment="1">
      <alignment horizontal="center" vertical="center" wrapText="1"/>
    </xf>
    <xf numFmtId="2" fontId="136" fillId="35" borderId="62" xfId="2673" applyNumberFormat="1" applyFont="1" applyFill="1" applyBorder="1" applyAlignment="1">
      <alignment horizontal="center" vertical="center" wrapText="1"/>
    </xf>
    <xf numFmtId="2" fontId="136" fillId="35" borderId="95" xfId="2673" applyNumberFormat="1" applyFont="1" applyFill="1" applyBorder="1" applyAlignment="1">
      <alignment horizontal="center" vertical="center" wrapText="1"/>
    </xf>
    <xf numFmtId="0" fontId="165" fillId="41" borderId="91" xfId="2673" applyFont="1" applyFill="1" applyBorder="1" applyAlignment="1">
      <alignment horizontal="center" vertical="center" wrapText="1"/>
    </xf>
    <xf numFmtId="0" fontId="165" fillId="41" borderId="92" xfId="2673" applyFont="1" applyFill="1" applyBorder="1" applyAlignment="1">
      <alignment horizontal="center" vertical="center" wrapText="1"/>
    </xf>
    <xf numFmtId="0" fontId="165" fillId="41" borderId="93" xfId="2673" applyFont="1" applyFill="1" applyBorder="1" applyAlignment="1">
      <alignment horizontal="center" vertical="center" wrapText="1"/>
    </xf>
    <xf numFmtId="0" fontId="136" fillId="35" borderId="7" xfId="2673" applyFont="1" applyFill="1" applyBorder="1" applyAlignment="1">
      <alignment horizontal="center" vertical="center" wrapText="1"/>
    </xf>
    <xf numFmtId="0" fontId="136" fillId="35" borderId="58" xfId="2673" applyFont="1" applyFill="1" applyBorder="1" applyAlignment="1">
      <alignment horizontal="center" vertical="center" wrapText="1"/>
    </xf>
    <xf numFmtId="1" fontId="148" fillId="35" borderId="7" xfId="2673" applyNumberFormat="1" applyFont="1" applyFill="1" applyBorder="1" applyAlignment="1">
      <alignment horizontal="center" vertical="center" wrapText="1"/>
    </xf>
    <xf numFmtId="1" fontId="148" fillId="35" borderId="58" xfId="2673" applyNumberFormat="1" applyFont="1" applyFill="1" applyBorder="1" applyAlignment="1">
      <alignment horizontal="center" vertical="center" wrapText="1"/>
    </xf>
    <xf numFmtId="43" fontId="148" fillId="0" borderId="53" xfId="2673" applyNumberFormat="1" applyFont="1" applyBorder="1" applyAlignment="1">
      <alignment horizontal="center" vertical="center" wrapText="1"/>
    </xf>
    <xf numFmtId="0" fontId="148" fillId="0" borderId="54" xfId="2673" applyFont="1" applyBorder="1" applyAlignment="1">
      <alignment horizontal="center" vertical="center" wrapText="1"/>
    </xf>
    <xf numFmtId="9" fontId="136" fillId="0" borderId="64" xfId="2675" applyFont="1" applyFill="1" applyBorder="1" applyAlignment="1">
      <alignment horizontal="center" vertical="center" wrapText="1"/>
    </xf>
    <xf numFmtId="9" fontId="136" fillId="0" borderId="65" xfId="2675" applyFont="1" applyFill="1" applyBorder="1" applyAlignment="1">
      <alignment horizontal="center" vertical="center" wrapText="1"/>
    </xf>
    <xf numFmtId="1" fontId="148" fillId="0" borderId="3" xfId="2673" applyNumberFormat="1" applyFont="1" applyBorder="1" applyAlignment="1">
      <alignment horizontal="center" vertical="center" wrapText="1"/>
    </xf>
    <xf numFmtId="1" fontId="148" fillId="0" borderId="39" xfId="2673" applyNumberFormat="1" applyFont="1" applyBorder="1" applyAlignment="1">
      <alignment horizontal="center" vertical="center" wrapText="1"/>
    </xf>
    <xf numFmtId="2" fontId="136" fillId="0" borderId="3" xfId="2673" applyNumberFormat="1" applyFont="1" applyBorder="1" applyAlignment="1">
      <alignment horizontal="center" vertical="center" wrapText="1"/>
    </xf>
    <xf numFmtId="2" fontId="136" fillId="0" borderId="39" xfId="2673" applyNumberFormat="1" applyFont="1" applyBorder="1" applyAlignment="1">
      <alignment horizontal="center" vertical="center" wrapText="1"/>
    </xf>
    <xf numFmtId="9" fontId="136" fillId="35" borderId="64" xfId="2675" applyFont="1" applyFill="1" applyBorder="1" applyAlignment="1">
      <alignment horizontal="center" vertical="center" wrapText="1"/>
    </xf>
    <xf numFmtId="9" fontId="136" fillId="35" borderId="65" xfId="2675" applyFont="1" applyFill="1" applyBorder="1" applyAlignment="1">
      <alignment horizontal="center" vertical="center" wrapText="1"/>
    </xf>
    <xf numFmtId="2" fontId="136" fillId="35" borderId="3" xfId="2673" applyNumberFormat="1" applyFont="1" applyFill="1" applyBorder="1" applyAlignment="1">
      <alignment horizontal="center" vertical="center" wrapText="1"/>
    </xf>
    <xf numFmtId="2" fontId="136" fillId="35" borderId="39" xfId="2673" applyNumberFormat="1" applyFont="1" applyFill="1" applyBorder="1" applyAlignment="1">
      <alignment horizontal="center" vertical="center" wrapText="1"/>
    </xf>
    <xf numFmtId="0" fontId="168" fillId="0" borderId="50" xfId="2673" applyFont="1" applyBorder="1" applyAlignment="1">
      <alignment horizontal="center" vertical="center" wrapText="1"/>
    </xf>
    <xf numFmtId="0" fontId="168" fillId="0" borderId="58" xfId="2673" applyFont="1" applyBorder="1" applyAlignment="1">
      <alignment horizontal="center" vertical="center" wrapText="1"/>
    </xf>
    <xf numFmtId="0" fontId="168" fillId="44" borderId="3" xfId="2673" applyFont="1" applyFill="1" applyBorder="1" applyAlignment="1">
      <alignment horizontal="center" vertical="center" wrapText="1"/>
    </xf>
    <xf numFmtId="0" fontId="168" fillId="44" borderId="39" xfId="2673" applyFont="1" applyFill="1" applyBorder="1" applyAlignment="1">
      <alignment horizontal="center" vertical="center" wrapText="1"/>
    </xf>
    <xf numFmtId="1" fontId="136" fillId="0" borderId="3" xfId="2673" applyNumberFormat="1" applyFont="1" applyBorder="1" applyAlignment="1">
      <alignment horizontal="center" vertical="center" wrapText="1"/>
    </xf>
    <xf numFmtId="1" fontId="136" fillId="0" borderId="39" xfId="2673" applyNumberFormat="1" applyFont="1" applyBorder="1" applyAlignment="1">
      <alignment horizontal="center" vertical="center" wrapText="1"/>
    </xf>
    <xf numFmtId="2" fontId="136" fillId="45" borderId="3" xfId="2673" applyNumberFormat="1" applyFont="1" applyFill="1" applyBorder="1" applyAlignment="1">
      <alignment horizontal="center" vertical="center" wrapText="1"/>
    </xf>
    <xf numFmtId="2" fontId="136" fillId="45" borderId="39" xfId="2673" applyNumberFormat="1" applyFont="1" applyFill="1" applyBorder="1" applyAlignment="1">
      <alignment horizontal="center" vertical="center" wrapText="1"/>
    </xf>
    <xf numFmtId="0" fontId="165" fillId="42" borderId="91" xfId="2673" applyFont="1" applyFill="1" applyBorder="1" applyAlignment="1">
      <alignment horizontal="center" vertical="center" wrapText="1"/>
    </xf>
    <xf numFmtId="0" fontId="165" fillId="42" borderId="92" xfId="2673" applyFont="1" applyFill="1" applyBorder="1" applyAlignment="1">
      <alignment horizontal="center" vertical="center" wrapText="1"/>
    </xf>
    <xf numFmtId="0" fontId="165" fillId="42" borderId="93" xfId="2673" applyFont="1" applyFill="1" applyBorder="1" applyAlignment="1">
      <alignment horizontal="center" vertical="center" wrapText="1"/>
    </xf>
    <xf numFmtId="43" fontId="148" fillId="43" borderId="7" xfId="2673" applyNumberFormat="1" applyFont="1" applyFill="1" applyBorder="1" applyAlignment="1">
      <alignment horizontal="center" vertical="center" wrapText="1"/>
    </xf>
    <xf numFmtId="0" fontId="148" fillId="43" borderId="58" xfId="2673" applyFont="1" applyFill="1" applyBorder="1" applyAlignment="1">
      <alignment horizontal="center" vertical="center" wrapText="1"/>
    </xf>
    <xf numFmtId="1" fontId="136" fillId="43" borderId="7" xfId="2673" applyNumberFormat="1" applyFont="1" applyFill="1" applyBorder="1" applyAlignment="1">
      <alignment horizontal="center" vertical="center" wrapText="1"/>
    </xf>
    <xf numFmtId="1" fontId="136" fillId="43" borderId="58" xfId="2673" applyNumberFormat="1" applyFont="1" applyFill="1" applyBorder="1" applyAlignment="1">
      <alignment horizontal="center" vertical="center" wrapText="1"/>
    </xf>
    <xf numFmtId="0" fontId="136" fillId="43" borderId="7" xfId="2673" applyFont="1" applyFill="1" applyBorder="1" applyAlignment="1">
      <alignment horizontal="center" vertical="center" wrapText="1"/>
    </xf>
    <xf numFmtId="0" fontId="136" fillId="43" borderId="58" xfId="2673" applyFont="1" applyFill="1" applyBorder="1" applyAlignment="1">
      <alignment horizontal="center" vertical="center" wrapText="1"/>
    </xf>
    <xf numFmtId="2" fontId="136" fillId="43" borderId="62" xfId="2673" applyNumberFormat="1" applyFont="1" applyFill="1" applyBorder="1" applyAlignment="1">
      <alignment horizontal="center" vertical="center" wrapText="1"/>
    </xf>
    <xf numFmtId="2" fontId="136" fillId="43" borderId="95" xfId="2673" applyNumberFormat="1" applyFont="1" applyFill="1" applyBorder="1" applyAlignment="1">
      <alignment horizontal="center" vertical="center" wrapText="1"/>
    </xf>
    <xf numFmtId="0" fontId="10" fillId="34" borderId="77" xfId="2670" applyFill="1" applyBorder="1" applyAlignment="1">
      <alignment horizontal="center" vertical="center"/>
    </xf>
    <xf numFmtId="0" fontId="140" fillId="0" borderId="78" xfId="2670" applyFont="1" applyBorder="1" applyAlignment="1">
      <alignment horizontal="left" vertical="center"/>
    </xf>
    <xf numFmtId="0" fontId="53" fillId="0" borderId="44" xfId="1538" applyFont="1" applyBorder="1" applyAlignment="1">
      <alignment horizontal="left"/>
    </xf>
    <xf numFmtId="0" fontId="113" fillId="38" borderId="3" xfId="1538" applyFill="1" applyBorder="1" applyAlignment="1">
      <alignment horizontal="center" vertical="center"/>
    </xf>
    <xf numFmtId="0" fontId="113" fillId="38" borderId="3" xfId="1538" applyFill="1" applyBorder="1" applyAlignment="1">
      <alignment horizontal="center" vertical="center" wrapText="1"/>
    </xf>
    <xf numFmtId="0" fontId="104" fillId="38" borderId="3" xfId="1538" applyFont="1" applyFill="1" applyBorder="1" applyAlignment="1">
      <alignment horizontal="center" vertical="center" wrapText="1"/>
    </xf>
    <xf numFmtId="0" fontId="50" fillId="0" borderId="3" xfId="1538" applyFont="1" applyBorder="1" applyAlignment="1">
      <alignment horizontal="center"/>
    </xf>
    <xf numFmtId="0" fontId="113" fillId="38" borderId="35" xfId="1538" applyFill="1" applyBorder="1" applyAlignment="1">
      <alignment horizontal="center" vertical="center" wrapText="1"/>
    </xf>
    <xf numFmtId="0" fontId="113" fillId="38" borderId="33" xfId="1538" applyFill="1" applyBorder="1" applyAlignment="1">
      <alignment horizontal="center" vertical="center" wrapText="1"/>
    </xf>
    <xf numFmtId="0" fontId="155" fillId="30" borderId="3" xfId="1614" applyFont="1" applyFill="1" applyBorder="1" applyAlignment="1">
      <alignment horizontal="center" vertical="center"/>
    </xf>
    <xf numFmtId="0" fontId="156" fillId="0" borderId="0" xfId="1652" applyFont="1" applyAlignment="1">
      <alignment horizontal="center" vertical="center"/>
    </xf>
    <xf numFmtId="37" fontId="153" fillId="0" borderId="36" xfId="1614" applyNumberFormat="1" applyFont="1" applyBorder="1" applyAlignment="1">
      <alignment horizontal="center"/>
    </xf>
    <xf numFmtId="0" fontId="157" fillId="35" borderId="51" xfId="1614" applyFont="1" applyFill="1" applyBorder="1" applyAlignment="1">
      <alignment horizontal="center" vertical="center"/>
    </xf>
    <xf numFmtId="0" fontId="157" fillId="35" borderId="49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/>
    </xf>
    <xf numFmtId="0" fontId="157" fillId="35" borderId="21" xfId="1614" applyFont="1" applyFill="1" applyBorder="1" applyAlignment="1">
      <alignment horizontal="center" vertical="center"/>
    </xf>
    <xf numFmtId="0" fontId="157" fillId="35" borderId="33" xfId="1614" applyFont="1" applyFill="1" applyBorder="1" applyAlignment="1">
      <alignment horizontal="center" vertical="center"/>
    </xf>
    <xf numFmtId="0" fontId="157" fillId="35" borderId="53" xfId="1614" applyFont="1" applyFill="1" applyBorder="1" applyAlignment="1">
      <alignment horizontal="center" vertical="center"/>
    </xf>
    <xf numFmtId="0" fontId="157" fillId="35" borderId="3" xfId="1614" applyFont="1" applyFill="1" applyBorder="1" applyAlignment="1">
      <alignment horizontal="center" vertical="center"/>
    </xf>
    <xf numFmtId="0" fontId="157" fillId="35" borderId="52" xfId="1614" applyFont="1" applyFill="1" applyBorder="1" applyAlignment="1">
      <alignment horizontal="center" vertical="center" wrapText="1"/>
    </xf>
    <xf numFmtId="0" fontId="157" fillId="35" borderId="21" xfId="1614" applyFont="1" applyFill="1" applyBorder="1" applyAlignment="1">
      <alignment horizontal="center" vertical="center" wrapText="1"/>
    </xf>
    <xf numFmtId="0" fontId="157" fillId="35" borderId="33" xfId="1614" applyFont="1" applyFill="1" applyBorder="1" applyAlignment="1">
      <alignment horizontal="center" vertical="center" wrapText="1"/>
    </xf>
    <xf numFmtId="0" fontId="157" fillId="35" borderId="35" xfId="1652" applyFont="1" applyFill="1" applyBorder="1" applyAlignment="1">
      <alignment horizontal="center" vertical="center" wrapText="1"/>
    </xf>
    <xf numFmtId="0" fontId="157" fillId="35" borderId="33" xfId="1652" applyFont="1" applyFill="1" applyBorder="1" applyAlignment="1">
      <alignment horizontal="center" vertical="center" wrapText="1"/>
    </xf>
    <xf numFmtId="0" fontId="152" fillId="0" borderId="0" xfId="1644" applyFont="1" applyAlignment="1">
      <alignment horizontal="center" vertical="center"/>
    </xf>
    <xf numFmtId="37" fontId="159" fillId="0" borderId="19" xfId="1614" applyNumberFormat="1" applyFont="1" applyBorder="1" applyAlignment="1">
      <alignment horizontal="center"/>
    </xf>
    <xf numFmtId="0" fontId="155" fillId="0" borderId="0" xfId="1614" applyFont="1" applyAlignment="1">
      <alignment horizontal="left" vertical="top" wrapText="1"/>
    </xf>
    <xf numFmtId="37" fontId="153" fillId="0" borderId="0" xfId="1614" applyNumberFormat="1" applyFont="1" applyAlignment="1">
      <alignment horizontal="center"/>
    </xf>
    <xf numFmtId="0" fontId="174" fillId="0" borderId="26" xfId="1614" applyFont="1" applyBorder="1" applyAlignment="1">
      <alignment horizontal="left" vertical="center" wrapText="1"/>
    </xf>
    <xf numFmtId="0" fontId="174" fillId="0" borderId="36" xfId="1614" applyFont="1" applyBorder="1" applyAlignment="1">
      <alignment horizontal="left" vertical="center" wrapText="1"/>
    </xf>
    <xf numFmtId="0" fontId="174" fillId="0" borderId="48" xfId="1614" applyFont="1" applyBorder="1" applyAlignment="1">
      <alignment horizontal="left" vertical="center" wrapText="1"/>
    </xf>
    <xf numFmtId="0" fontId="174" fillId="0" borderId="28" xfId="1614" applyFont="1" applyBorder="1" applyAlignment="1">
      <alignment horizontal="left" vertical="center" wrapText="1"/>
    </xf>
    <xf numFmtId="0" fontId="174" fillId="0" borderId="0" xfId="1614" applyFont="1" applyAlignment="1">
      <alignment horizontal="left" vertical="center" wrapText="1"/>
    </xf>
    <xf numFmtId="0" fontId="174" fillId="0" borderId="37" xfId="1614" applyFont="1" applyBorder="1" applyAlignment="1">
      <alignment horizontal="left" vertical="center" wrapText="1"/>
    </xf>
    <xf numFmtId="0" fontId="158" fillId="0" borderId="0" xfId="1652" applyFont="1" applyAlignment="1">
      <alignment horizontal="center" vertical="center"/>
    </xf>
    <xf numFmtId="0" fontId="153" fillId="0" borderId="0" xfId="1652" applyFont="1" applyAlignment="1">
      <alignment horizontal="center" vertical="center"/>
    </xf>
    <xf numFmtId="0" fontId="157" fillId="35" borderId="54" xfId="1614" applyFont="1" applyFill="1" applyBorder="1" applyAlignment="1">
      <alignment horizontal="center" vertical="center"/>
    </xf>
    <xf numFmtId="0" fontId="157" fillId="35" borderId="39" xfId="1614" applyFont="1" applyFill="1" applyBorder="1" applyAlignment="1">
      <alignment horizontal="center" vertical="center"/>
    </xf>
    <xf numFmtId="0" fontId="132" fillId="35" borderId="55" xfId="0" applyFont="1" applyFill="1" applyBorder="1" applyAlignment="1">
      <alignment horizontal="center" vertical="center"/>
    </xf>
    <xf numFmtId="0" fontId="132" fillId="35" borderId="36" xfId="0" applyFont="1" applyFill="1" applyBorder="1" applyAlignment="1">
      <alignment horizontal="center" vertical="center"/>
    </xf>
    <xf numFmtId="0" fontId="132" fillId="35" borderId="48" xfId="0" applyFont="1" applyFill="1" applyBorder="1" applyAlignment="1">
      <alignment horizontal="center" vertical="center"/>
    </xf>
    <xf numFmtId="0" fontId="132" fillId="35" borderId="43" xfId="0" applyFont="1" applyFill="1" applyBorder="1" applyAlignment="1">
      <alignment horizontal="center" vertical="center"/>
    </xf>
    <xf numFmtId="0" fontId="132" fillId="35" borderId="44" xfId="0" applyFont="1" applyFill="1" applyBorder="1" applyAlignment="1">
      <alignment horizontal="center" vertical="center"/>
    </xf>
    <xf numFmtId="0" fontId="132" fillId="35" borderId="45" xfId="0" applyFont="1" applyFill="1" applyBorder="1" applyAlignment="1">
      <alignment horizontal="center" vertical="center"/>
    </xf>
    <xf numFmtId="0" fontId="116" fillId="33" borderId="3" xfId="0" applyFont="1" applyFill="1" applyBorder="1" applyAlignment="1">
      <alignment horizontal="center"/>
    </xf>
    <xf numFmtId="0" fontId="116" fillId="33" borderId="39" xfId="0" applyFont="1" applyFill="1" applyBorder="1" applyAlignment="1">
      <alignment horizontal="center"/>
    </xf>
    <xf numFmtId="0" fontId="117" fillId="33" borderId="18" xfId="0" applyFont="1" applyFill="1" applyBorder="1" applyAlignment="1">
      <alignment horizontal="left"/>
    </xf>
    <xf numFmtId="0" fontId="117" fillId="33" borderId="0" xfId="0" applyFont="1" applyFill="1" applyAlignment="1">
      <alignment horizontal="left"/>
    </xf>
    <xf numFmtId="0" fontId="117" fillId="33" borderId="37" xfId="0" applyFont="1" applyFill="1" applyBorder="1" applyAlignment="1">
      <alignment horizontal="left"/>
    </xf>
    <xf numFmtId="0" fontId="133" fillId="33" borderId="50" xfId="0" applyFont="1" applyFill="1" applyBorder="1" applyAlignment="1">
      <alignment horizontal="center" vertical="center"/>
    </xf>
    <xf numFmtId="0" fontId="133" fillId="33" borderId="7" xfId="0" applyFont="1" applyFill="1" applyBorder="1" applyAlignment="1">
      <alignment horizontal="center" vertical="center"/>
    </xf>
    <xf numFmtId="0" fontId="133" fillId="33" borderId="41" xfId="0" applyFont="1" applyFill="1" applyBorder="1" applyAlignment="1">
      <alignment horizontal="center" vertical="center"/>
    </xf>
    <xf numFmtId="0" fontId="117" fillId="33" borderId="50" xfId="0" applyFont="1" applyFill="1" applyBorder="1" applyAlignment="1">
      <alignment horizontal="center" vertical="center"/>
    </xf>
    <xf numFmtId="0" fontId="117" fillId="33" borderId="7" xfId="0" applyFont="1" applyFill="1" applyBorder="1" applyAlignment="1">
      <alignment horizontal="center" vertical="center"/>
    </xf>
    <xf numFmtId="0" fontId="117" fillId="33" borderId="58" xfId="0" applyFont="1" applyFill="1" applyBorder="1" applyAlignment="1">
      <alignment horizontal="center" vertical="center"/>
    </xf>
    <xf numFmtId="208" fontId="176" fillId="0" borderId="73" xfId="1450" applyNumberFormat="1" applyFont="1" applyBorder="1" applyAlignment="1">
      <alignment horizontal="left" vertical="center"/>
    </xf>
    <xf numFmtId="208" fontId="176" fillId="0" borderId="74" xfId="1450" applyNumberFormat="1" applyFont="1" applyBorder="1" applyAlignment="1">
      <alignment horizontal="left" vertical="center"/>
    </xf>
    <xf numFmtId="49" fontId="134" fillId="33" borderId="59" xfId="0" applyNumberFormat="1" applyFont="1" applyFill="1" applyBorder="1" applyAlignment="1">
      <alignment horizontal="left" vertical="center"/>
    </xf>
    <xf numFmtId="49" fontId="134" fillId="33" borderId="40" xfId="0" applyNumberFormat="1" applyFont="1" applyFill="1" applyBorder="1" applyAlignment="1">
      <alignment horizontal="left" vertical="center"/>
    </xf>
    <xf numFmtId="49" fontId="116" fillId="33" borderId="50" xfId="0" applyNumberFormat="1" applyFont="1" applyFill="1" applyBorder="1" applyAlignment="1">
      <alignment horizontal="left" vertical="center"/>
    </xf>
    <xf numFmtId="49" fontId="116" fillId="33" borderId="41" xfId="0" applyNumberFormat="1" applyFont="1" applyFill="1" applyBorder="1" applyAlignment="1">
      <alignment horizontal="left" vertical="center"/>
    </xf>
    <xf numFmtId="0" fontId="116" fillId="33" borderId="56" xfId="0" applyFont="1" applyFill="1" applyBorder="1" applyAlignment="1">
      <alignment horizontal="center"/>
    </xf>
    <xf numFmtId="0" fontId="116" fillId="33" borderId="57" xfId="0" applyFont="1" applyFill="1" applyBorder="1" applyAlignment="1">
      <alignment horizontal="center"/>
    </xf>
    <xf numFmtId="49" fontId="116" fillId="33" borderId="50" xfId="0" applyNumberFormat="1" applyFont="1" applyFill="1" applyBorder="1" applyAlignment="1">
      <alignment horizontal="center" vertical="center"/>
    </xf>
    <xf numFmtId="49" fontId="116" fillId="33" borderId="41" xfId="0" applyNumberFormat="1" applyFont="1" applyFill="1" applyBorder="1" applyAlignment="1">
      <alignment horizontal="center" vertical="center"/>
    </xf>
    <xf numFmtId="0" fontId="93" fillId="33" borderId="60" xfId="0" applyFont="1" applyFill="1" applyBorder="1" applyAlignment="1">
      <alignment horizontal="left" vertical="center"/>
    </xf>
    <xf numFmtId="0" fontId="93" fillId="33" borderId="79" xfId="0" applyFont="1" applyFill="1" applyBorder="1" applyAlignment="1">
      <alignment horizontal="left" vertical="center"/>
    </xf>
    <xf numFmtId="0" fontId="134" fillId="33" borderId="60" xfId="0" applyFont="1" applyFill="1" applyBorder="1" applyAlignment="1">
      <alignment horizontal="left" vertical="center"/>
    </xf>
    <xf numFmtId="0" fontId="134" fillId="33" borderId="61" xfId="0" applyFont="1" applyFill="1" applyBorder="1" applyAlignment="1">
      <alignment horizontal="left" vertical="center"/>
    </xf>
    <xf numFmtId="0" fontId="93" fillId="33" borderId="80" xfId="0" applyFont="1" applyFill="1" applyBorder="1" applyAlignment="1">
      <alignment horizontal="center" vertical="center"/>
    </xf>
    <xf numFmtId="0" fontId="93" fillId="33" borderId="81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center"/>
    </xf>
    <xf numFmtId="0" fontId="120" fillId="33" borderId="73" xfId="0" applyFont="1" applyFill="1" applyBorder="1" applyAlignment="1">
      <alignment horizontal="center" vertical="center"/>
    </xf>
    <xf numFmtId="0" fontId="120" fillId="33" borderId="74" xfId="0" applyFont="1" applyFill="1" applyBorder="1" applyAlignment="1">
      <alignment horizontal="center" vertical="center"/>
    </xf>
    <xf numFmtId="49" fontId="116" fillId="33" borderId="7" xfId="0" applyNumberFormat="1" applyFont="1" applyFill="1" applyBorder="1" applyAlignment="1">
      <alignment horizontal="center" vertical="top" wrapText="1"/>
    </xf>
    <xf numFmtId="49" fontId="116" fillId="33" borderId="41" xfId="0" applyNumberFormat="1" applyFont="1" applyFill="1" applyBorder="1" applyAlignment="1">
      <alignment horizontal="center" vertical="top" wrapText="1"/>
    </xf>
    <xf numFmtId="0" fontId="116" fillId="33" borderId="7" xfId="0" applyFont="1" applyFill="1" applyBorder="1" applyAlignment="1">
      <alignment horizontal="center" vertical="top" wrapText="1"/>
    </xf>
    <xf numFmtId="0" fontId="116" fillId="33" borderId="41" xfId="0" applyFont="1" applyFill="1" applyBorder="1" applyAlignment="1">
      <alignment horizontal="center" vertical="top" wrapText="1"/>
    </xf>
    <xf numFmtId="0" fontId="93" fillId="33" borderId="61" xfId="0" applyFont="1" applyFill="1" applyBorder="1" applyAlignment="1">
      <alignment horizontal="left" vertical="center"/>
    </xf>
    <xf numFmtId="0" fontId="116" fillId="33" borderId="7" xfId="0" applyFont="1" applyFill="1" applyBorder="1" applyAlignment="1">
      <alignment horizontal="center"/>
    </xf>
    <xf numFmtId="0" fontId="116" fillId="33" borderId="41" xfId="0" applyFont="1" applyFill="1" applyBorder="1" applyAlignment="1">
      <alignment horizontal="center"/>
    </xf>
    <xf numFmtId="15" fontId="116" fillId="33" borderId="3" xfId="0" applyNumberFormat="1" applyFont="1" applyFill="1" applyBorder="1" applyAlignment="1">
      <alignment horizontal="center"/>
    </xf>
    <xf numFmtId="0" fontId="93" fillId="33" borderId="59" xfId="0" applyFont="1" applyFill="1" applyBorder="1" applyAlignment="1">
      <alignment horizontal="center" vertical="center"/>
    </xf>
    <xf numFmtId="0" fontId="93" fillId="33" borderId="40" xfId="0" applyFont="1" applyFill="1" applyBorder="1" applyAlignment="1">
      <alignment horizontal="center" vertical="center"/>
    </xf>
    <xf numFmtId="0" fontId="121" fillId="33" borderId="75" xfId="0" applyFont="1" applyFill="1" applyBorder="1" applyAlignment="1">
      <alignment horizontal="center" vertical="center" wrapText="1"/>
    </xf>
    <xf numFmtId="0" fontId="121" fillId="33" borderId="76" xfId="0" applyFont="1" applyFill="1" applyBorder="1" applyAlignment="1">
      <alignment horizontal="center" vertical="center" wrapText="1"/>
    </xf>
    <xf numFmtId="0" fontId="117" fillId="33" borderId="18" xfId="0" applyFont="1" applyFill="1" applyBorder="1" applyAlignment="1">
      <alignment horizontal="left" vertical="top" wrapText="1"/>
    </xf>
    <xf numFmtId="0" fontId="117" fillId="33" borderId="0" xfId="0" applyFont="1" applyFill="1" applyAlignment="1">
      <alignment horizontal="left" vertical="top" wrapText="1"/>
    </xf>
    <xf numFmtId="0" fontId="116" fillId="33" borderId="64" xfId="0" applyFont="1" applyFill="1" applyBorder="1" applyAlignment="1">
      <alignment horizontal="center"/>
    </xf>
    <xf numFmtId="0" fontId="116" fillId="33" borderId="62" xfId="0" applyFont="1" applyFill="1" applyBorder="1" applyAlignment="1">
      <alignment horizontal="center"/>
    </xf>
    <xf numFmtId="0" fontId="116" fillId="33" borderId="63" xfId="0" applyFont="1" applyFill="1" applyBorder="1" applyAlignment="1">
      <alignment horizontal="center"/>
    </xf>
    <xf numFmtId="0" fontId="116" fillId="33" borderId="65" xfId="0" applyFont="1" applyFill="1" applyBorder="1" applyAlignment="1">
      <alignment horizontal="center"/>
    </xf>
    <xf numFmtId="0" fontId="116" fillId="33" borderId="56" xfId="0" applyFont="1" applyFill="1" applyBorder="1" applyAlignment="1">
      <alignment horizontal="center" vertical="center"/>
    </xf>
    <xf numFmtId="0" fontId="116" fillId="33" borderId="57" xfId="0" applyFont="1" applyFill="1" applyBorder="1" applyAlignment="1">
      <alignment horizontal="center" vertical="center"/>
    </xf>
    <xf numFmtId="0" fontId="116" fillId="33" borderId="0" xfId="0" applyFont="1" applyFill="1" applyAlignment="1">
      <alignment horizontal="center" vertical="center" wrapText="1"/>
    </xf>
    <xf numFmtId="0" fontId="116" fillId="33" borderId="37" xfId="0" applyFont="1" applyFill="1" applyBorder="1" applyAlignment="1">
      <alignment horizontal="center" vertical="center" wrapText="1"/>
    </xf>
    <xf numFmtId="0" fontId="116" fillId="33" borderId="44" xfId="0" applyFont="1" applyFill="1" applyBorder="1" applyAlignment="1">
      <alignment horizontal="center" vertical="center" wrapText="1"/>
    </xf>
    <xf numFmtId="0" fontId="116" fillId="33" borderId="45" xfId="0" applyFont="1" applyFill="1" applyBorder="1" applyAlignment="1">
      <alignment horizontal="center" vertical="center" wrapText="1"/>
    </xf>
    <xf numFmtId="0" fontId="124" fillId="35" borderId="26" xfId="1451" applyFont="1" applyFill="1" applyBorder="1" applyAlignment="1">
      <alignment horizontal="center" vertical="center"/>
    </xf>
    <xf numFmtId="0" fontId="124" fillId="35" borderId="36" xfId="1451" applyFont="1" applyFill="1" applyBorder="1" applyAlignment="1">
      <alignment horizontal="center" vertical="center"/>
    </xf>
    <xf numFmtId="0" fontId="124" fillId="35" borderId="48" xfId="1451" applyFont="1" applyFill="1" applyBorder="1" applyAlignment="1">
      <alignment horizontal="center" vertical="center"/>
    </xf>
    <xf numFmtId="0" fontId="124" fillId="35" borderId="28" xfId="1451" applyFont="1" applyFill="1" applyBorder="1" applyAlignment="1">
      <alignment horizontal="center" vertical="center"/>
    </xf>
    <xf numFmtId="0" fontId="124" fillId="35" borderId="0" xfId="1451" applyFont="1" applyFill="1" applyAlignment="1">
      <alignment horizontal="center" vertical="center"/>
    </xf>
    <xf numFmtId="0" fontId="124" fillId="35" borderId="37" xfId="1451" applyFont="1" applyFill="1" applyBorder="1" applyAlignment="1">
      <alignment horizontal="center" vertical="center"/>
    </xf>
    <xf numFmtId="0" fontId="124" fillId="35" borderId="34" xfId="1451" applyFont="1" applyFill="1" applyBorder="1" applyAlignment="1">
      <alignment horizontal="center" vertical="center"/>
    </xf>
    <xf numFmtId="0" fontId="124" fillId="35" borderId="19" xfId="1451" applyFont="1" applyFill="1" applyBorder="1" applyAlignment="1">
      <alignment horizontal="center" vertical="center"/>
    </xf>
    <xf numFmtId="0" fontId="124" fillId="35" borderId="31" xfId="1451" applyFont="1" applyFill="1" applyBorder="1" applyAlignment="1">
      <alignment horizontal="center" vertical="center"/>
    </xf>
    <xf numFmtId="0" fontId="162" fillId="0" borderId="0" xfId="1451" applyFont="1" applyAlignment="1">
      <alignment horizontal="left"/>
    </xf>
  </cellXfs>
  <cellStyles count="4423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0 3" xfId="4223" xr:uid="{7302FCE7-FAE7-4C07-8EC5-1400CAA930F2}"/>
    <cellStyle name="Calculation 11" xfId="470" xr:uid="{00000000-0005-0000-0000-0000D5010000}"/>
    <cellStyle name="Calculation 11 2" xfId="471" xr:uid="{00000000-0005-0000-0000-0000D6010000}"/>
    <cellStyle name="Calculation 11 3" xfId="4222" xr:uid="{5A92C0EA-6A2A-4251-84DF-D6F95D211864}"/>
    <cellStyle name="Calculation 12" xfId="472" xr:uid="{00000000-0005-0000-0000-0000D7010000}"/>
    <cellStyle name="Calculation 12 2" xfId="473" xr:uid="{00000000-0005-0000-0000-0000D8010000}"/>
    <cellStyle name="Calculation 12 3" xfId="3853" xr:uid="{8D7B2A61-EDA0-4B18-882A-BFD5D8BFF19E}"/>
    <cellStyle name="Calculation 13" xfId="474" xr:uid="{00000000-0005-0000-0000-0000D9010000}"/>
    <cellStyle name="Calculation 13 2" xfId="475" xr:uid="{00000000-0005-0000-0000-0000DA010000}"/>
    <cellStyle name="Calculation 13 3" xfId="3859" xr:uid="{88FF9602-0EE9-43C4-B487-0C2824AD9F56}"/>
    <cellStyle name="Calculation 14" xfId="476" xr:uid="{00000000-0005-0000-0000-0000DB010000}"/>
    <cellStyle name="Calculation 14 2" xfId="477" xr:uid="{00000000-0005-0000-0000-0000DC010000}"/>
    <cellStyle name="Calculation 14 3" xfId="4221" xr:uid="{FFCCE5F6-69AE-497C-9AAB-C33DF809A3B5}"/>
    <cellStyle name="Calculation 15" xfId="478" xr:uid="{00000000-0005-0000-0000-0000DD010000}"/>
    <cellStyle name="Calculation 15 2" xfId="479" xr:uid="{00000000-0005-0000-0000-0000DE010000}"/>
    <cellStyle name="Calculation 15 3" xfId="4220" xr:uid="{1987F187-3F99-41DE-9A4B-E622433EF78B}"/>
    <cellStyle name="Calculation 16" xfId="480" xr:uid="{00000000-0005-0000-0000-0000DF010000}"/>
    <cellStyle name="Calculation 16 2" xfId="481" xr:uid="{00000000-0005-0000-0000-0000E0010000}"/>
    <cellStyle name="Calculation 16 3" xfId="4219" xr:uid="{2F9FC808-7005-40AA-83D7-ED87D6E30A89}"/>
    <cellStyle name="Calculation 17" xfId="4230" xr:uid="{18406EDD-0E66-4D8B-AC83-F89D67906585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2 3" xfId="4217" xr:uid="{288DFEDB-300E-4F5F-B466-766ED7D4D72E}"/>
    <cellStyle name="Calculation 2 3" xfId="485" xr:uid="{00000000-0005-0000-0000-0000E4010000}"/>
    <cellStyle name="Calculation 2 3 2" xfId="486" xr:uid="{00000000-0005-0000-0000-0000E5010000}"/>
    <cellStyle name="Calculation 2 3 3" xfId="4216" xr:uid="{191BBD82-4EBA-47AA-930A-CFB738E00487}"/>
    <cellStyle name="Calculation 2 4" xfId="487" xr:uid="{00000000-0005-0000-0000-0000E6010000}"/>
    <cellStyle name="Calculation 2 5" xfId="4218" xr:uid="{99D8583D-B576-429F-AD57-D0E7EDCCB431}"/>
    <cellStyle name="Calculation 3" xfId="488" xr:uid="{00000000-0005-0000-0000-0000E7010000}"/>
    <cellStyle name="Calculation 3 2" xfId="489" xr:uid="{00000000-0005-0000-0000-0000E8010000}"/>
    <cellStyle name="Calculation 3 3" xfId="4215" xr:uid="{6EAF4C3F-CBAA-4DFB-86ED-770727324B6A}"/>
    <cellStyle name="Calculation 4" xfId="490" xr:uid="{00000000-0005-0000-0000-0000E9010000}"/>
    <cellStyle name="Calculation 4 2" xfId="491" xr:uid="{00000000-0005-0000-0000-0000EA010000}"/>
    <cellStyle name="Calculation 4 3" xfId="4214" xr:uid="{5E7808A6-4F5F-464F-B612-7AAE8A1EEAD5}"/>
    <cellStyle name="Calculation 5" xfId="492" xr:uid="{00000000-0005-0000-0000-0000EB010000}"/>
    <cellStyle name="Calculation 5 2" xfId="493" xr:uid="{00000000-0005-0000-0000-0000EC010000}"/>
    <cellStyle name="Calculation 5 3" xfId="3852" xr:uid="{281AE324-34C2-4335-A336-5F1649E6545E}"/>
    <cellStyle name="Calculation 6" xfId="494" xr:uid="{00000000-0005-0000-0000-0000ED010000}"/>
    <cellStyle name="Calculation 6 2" xfId="495" xr:uid="{00000000-0005-0000-0000-0000EE010000}"/>
    <cellStyle name="Calculation 6 3" xfId="3851" xr:uid="{C92C4784-8E37-4174-8481-E154B6E8A8F4}"/>
    <cellStyle name="Calculation 7" xfId="496" xr:uid="{00000000-0005-0000-0000-0000EF010000}"/>
    <cellStyle name="Calculation 7 2" xfId="497" xr:uid="{00000000-0005-0000-0000-0000F0010000}"/>
    <cellStyle name="Calculation 7 3" xfId="4213" xr:uid="{934AEF62-F54E-4786-9219-FA8A137388E8}"/>
    <cellStyle name="Calculation 8" xfId="498" xr:uid="{00000000-0005-0000-0000-0000F1010000}"/>
    <cellStyle name="Calculation 8 2" xfId="499" xr:uid="{00000000-0005-0000-0000-0000F2010000}"/>
    <cellStyle name="Calculation 8 3" xfId="4212" xr:uid="{7F7882FD-8262-4DEE-8B15-6AE0BCF65E76}"/>
    <cellStyle name="Calculation 9" xfId="500" xr:uid="{00000000-0005-0000-0000-0000F3010000}"/>
    <cellStyle name="Calculation 9 2" xfId="501" xr:uid="{00000000-0005-0000-0000-0000F4010000}"/>
    <cellStyle name="Calculation 9 3" xfId="4211" xr:uid="{7F9D5201-7622-4E8F-82AA-C6A8EB1B44F1}"/>
    <cellStyle name="Check Cell" xfId="502" builtinId="23" customBuiltin="1"/>
    <cellStyle name="Check Cell 10" xfId="503" xr:uid="{00000000-0005-0000-0000-0000F6010000}"/>
    <cellStyle name="Check Cell 10 2" xfId="3390" xr:uid="{FECD1B66-85D9-47A7-918A-A25DFD82466F}"/>
    <cellStyle name="Check Cell 11" xfId="504" xr:uid="{00000000-0005-0000-0000-0000F7010000}"/>
    <cellStyle name="Check Cell 11 2" xfId="3391" xr:uid="{2277F433-8ED7-46E8-AB56-A689C9DA3222}"/>
    <cellStyle name="Check Cell 12" xfId="505" xr:uid="{00000000-0005-0000-0000-0000F8010000}"/>
    <cellStyle name="Check Cell 12 2" xfId="3392" xr:uid="{1ECE5A1E-AE8A-4A14-9AA5-20C70BD34F7E}"/>
    <cellStyle name="Check Cell 13" xfId="506" xr:uid="{00000000-0005-0000-0000-0000F9010000}"/>
    <cellStyle name="Check Cell 13 2" xfId="3393" xr:uid="{F4D3D751-692B-4734-98F2-5429A753212E}"/>
    <cellStyle name="Check Cell 14" xfId="507" xr:uid="{00000000-0005-0000-0000-0000FA010000}"/>
    <cellStyle name="Check Cell 14 2" xfId="3394" xr:uid="{6B4F7660-183F-4194-9EE8-CF7EA715D5FD}"/>
    <cellStyle name="Check Cell 15" xfId="508" xr:uid="{00000000-0005-0000-0000-0000FB010000}"/>
    <cellStyle name="Check Cell 15 2" xfId="3395" xr:uid="{A7BF947D-81BA-4793-87CD-9C88AFC9004D}"/>
    <cellStyle name="Check Cell 16" xfId="509" xr:uid="{00000000-0005-0000-0000-0000FC010000}"/>
    <cellStyle name="Check Cell 16 2" xfId="3396" xr:uid="{6837DAFD-6393-4202-A84F-E7216E8300AD}"/>
    <cellStyle name="Check Cell 17" xfId="3389" xr:uid="{2BF11E12-F896-421F-9518-0B5150588FFF}"/>
    <cellStyle name="Check Cell 2" xfId="510" xr:uid="{00000000-0005-0000-0000-0000FD010000}"/>
    <cellStyle name="Check Cell 2 2" xfId="511" xr:uid="{00000000-0005-0000-0000-0000FE010000}"/>
    <cellStyle name="Check Cell 2 2 2" xfId="3398" xr:uid="{8D46AC32-41B8-4A4B-B860-4CEBD0E8D4B6}"/>
    <cellStyle name="Check Cell 2 3" xfId="512" xr:uid="{00000000-0005-0000-0000-0000FF010000}"/>
    <cellStyle name="Check Cell 2 3 2" xfId="3399" xr:uid="{9569E7B1-505A-4CE2-8DFD-FF1E7398E593}"/>
    <cellStyle name="Check Cell 2 4" xfId="3397" xr:uid="{B375CF43-2F3E-4839-B37A-3A7AA4CF77E0}"/>
    <cellStyle name="Check Cell 3" xfId="513" xr:uid="{00000000-0005-0000-0000-000000020000}"/>
    <cellStyle name="Check Cell 3 2" xfId="514" xr:uid="{00000000-0005-0000-0000-000001020000}"/>
    <cellStyle name="Check Cell 3 2 2" xfId="3401" xr:uid="{B14AEAE9-45D6-41C2-AE09-A7A48A22960D}"/>
    <cellStyle name="Check Cell 3 3" xfId="3400" xr:uid="{F36E9BC1-8607-49E3-A7C0-85CCD3D0C871}"/>
    <cellStyle name="Check Cell 4" xfId="515" xr:uid="{00000000-0005-0000-0000-000002020000}"/>
    <cellStyle name="Check Cell 4 2" xfId="516" xr:uid="{00000000-0005-0000-0000-000003020000}"/>
    <cellStyle name="Check Cell 4 2 2" xfId="3403" xr:uid="{D68E1126-1EA1-49C2-89BA-E582108ED789}"/>
    <cellStyle name="Check Cell 4 3" xfId="3402" xr:uid="{9F7E767C-BBA8-4C58-B3ED-0426D8F000A2}"/>
    <cellStyle name="Check Cell 5" xfId="517" xr:uid="{00000000-0005-0000-0000-000004020000}"/>
    <cellStyle name="Check Cell 5 2" xfId="518" xr:uid="{00000000-0005-0000-0000-000005020000}"/>
    <cellStyle name="Check Cell 5 2 2" xfId="3405" xr:uid="{624DC7DB-2756-4376-902A-DCE5A279F076}"/>
    <cellStyle name="Check Cell 5 3" xfId="3404" xr:uid="{9E72866F-8773-47D7-A22A-88A92E21A996}"/>
    <cellStyle name="Check Cell 6" xfId="519" xr:uid="{00000000-0005-0000-0000-000006020000}"/>
    <cellStyle name="Check Cell 6 2" xfId="3406" xr:uid="{6FB255A6-349E-41F2-92D6-C1A18EA9D08D}"/>
    <cellStyle name="Check Cell 7" xfId="520" xr:uid="{00000000-0005-0000-0000-000007020000}"/>
    <cellStyle name="Check Cell 7 2" xfId="3407" xr:uid="{3D94A345-12FB-4F08-AE7F-4AEEEABC6B40}"/>
    <cellStyle name="Check Cell 8" xfId="521" xr:uid="{00000000-0005-0000-0000-000008020000}"/>
    <cellStyle name="Check Cell 8 2" xfId="3408" xr:uid="{2E98E16A-6699-49FC-B074-9AD6CB90EC79}"/>
    <cellStyle name="Check Cell 9" xfId="522" xr:uid="{00000000-0005-0000-0000-000009020000}"/>
    <cellStyle name="Check Cell 9 2" xfId="3409" xr:uid="{EB855782-2EAE-49B9-A4A4-A4637CFC417A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3845" xr:uid="{0B03FC10-BF81-4974-B680-A6E4BD98DD9E}"/>
    <cellStyle name="Comma [0] 10 3" xfId="530" xr:uid="{00000000-0005-0000-0000-000012020000}"/>
    <cellStyle name="Comma [0] 10 3 2" xfId="3411" xr:uid="{18E2BEC9-BEAD-485A-BA1D-8A6CD94168A2}"/>
    <cellStyle name="Comma [0] 10 4" xfId="531" xr:uid="{00000000-0005-0000-0000-000013020000}"/>
    <cellStyle name="Comma [0] 10 4 2" xfId="3412" xr:uid="{CFF9C575-FECC-4859-AD37-6E27C77B0164}"/>
    <cellStyle name="Comma [0] 10 5" xfId="2695" xr:uid="{82BF7D9A-2C96-4896-BC7A-DF5C00D7B232}"/>
    <cellStyle name="Comma [0] 10 5 2" xfId="3858" xr:uid="{3186AA41-4D45-4CA9-9AE2-D4E3C64177CE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3413" xr:uid="{D22AAE1E-E2D4-4C25-8FAF-F08F6EE772FE}"/>
    <cellStyle name="Comma [0] 11 2 3" xfId="2901" xr:uid="{56C809E9-E525-4D16-BC9E-FF2A892E9B54}"/>
    <cellStyle name="Comma [0] 11 2 3 2" xfId="3888" xr:uid="{0F5D24DC-2926-40EB-929C-A62633741F9F}"/>
    <cellStyle name="Comma [0] 11 3" xfId="535" xr:uid="{00000000-0005-0000-0000-000017020000}"/>
    <cellStyle name="Comma [0] 11 3 2" xfId="3414" xr:uid="{D783DC96-44F0-4210-A01B-2306321790A8}"/>
    <cellStyle name="Comma [0] 11 4" xfId="2900" xr:uid="{C45CAFA5-6288-4A90-9AEF-95727CECA0C0}"/>
    <cellStyle name="Comma [0] 11 4 2" xfId="3887" xr:uid="{15F9AEAB-50E2-416D-889C-BE36775AC38F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3416" xr:uid="{331C14E7-77C9-4E1A-93D9-E2E5409CC3DB}"/>
    <cellStyle name="Comma [0] 12 2 3" xfId="2903" xr:uid="{3AC2B8C4-0C2B-4477-9C81-4A3B771A9682}"/>
    <cellStyle name="Comma [0] 12 2 3 2" xfId="3890" xr:uid="{91EDA840-35E2-40F5-8A7E-22E72F8F0BD4}"/>
    <cellStyle name="Comma [0] 12 3" xfId="539" xr:uid="{00000000-0005-0000-0000-00001B020000}"/>
    <cellStyle name="Comma [0] 12 3 2" xfId="540" xr:uid="{00000000-0005-0000-0000-00001C020000}"/>
    <cellStyle name="Comma [0] 12 3 2 2" xfId="3417" xr:uid="{E0ACFEF0-CA8D-4266-B60F-44CF1825F3C0}"/>
    <cellStyle name="Comma [0] 12 3 3" xfId="2904" xr:uid="{5C3B9A18-950F-4DE5-9C52-1F1296869748}"/>
    <cellStyle name="Comma [0] 12 3 3 2" xfId="3891" xr:uid="{B0E5CAE0-006C-44C7-8E2F-551ACF9E386C}"/>
    <cellStyle name="Comma [0] 12 4" xfId="2902" xr:uid="{99BCCA6F-4BFA-416A-9F12-8C5740FF3EE9}"/>
    <cellStyle name="Comma [0] 12 4 2" xfId="3889" xr:uid="{212F6B86-DEAA-4A61-9971-07172BC880F4}"/>
    <cellStyle name="Comma [0] 12 5" xfId="3415" xr:uid="{F4FC5D56-F1AE-4CB8-B159-1E7D51A60C71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3418" xr:uid="{0CDA4B86-1CE1-4922-A9ED-E0CB2F5175C0}"/>
    <cellStyle name="Comma [0] 14 2 3" xfId="2905" xr:uid="{EF30CDF9-B34A-4BFF-97B3-94934776C17D}"/>
    <cellStyle name="Comma [0] 14 2 3 2" xfId="3892" xr:uid="{60C916AF-065E-40DE-9B96-33E6BD10D4AE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3419" xr:uid="{317E0694-6F5C-475C-9D0C-AE6782C14C46}"/>
    <cellStyle name="Comma [0] 15 2 3" xfId="2907" xr:uid="{431B052B-8636-4B9E-B88E-B3362656198D}"/>
    <cellStyle name="Comma [0] 15 2 3 2" xfId="3894" xr:uid="{4B5DDC30-D2F9-4111-8D02-7F68810F7F11}"/>
    <cellStyle name="Comma [0] 15 3" xfId="2906" xr:uid="{88246A47-5282-43D0-A8C7-336B9B16CA56}"/>
    <cellStyle name="Comma [0] 15 3 2" xfId="3893" xr:uid="{C42322DF-4970-4E5B-9BA2-92FDE7ED2F44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6 2 2" xfId="3895" xr:uid="{EA19EC59-9724-410F-BAC6-72F0905EC205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3420" xr:uid="{32EE73BC-9101-4DEE-A858-BA4E7D698BE5}"/>
    <cellStyle name="Comma [0] 18 2 3" xfId="2910" xr:uid="{7F54D159-D09E-4040-A8B6-00E4D5AA7A1B}"/>
    <cellStyle name="Comma [0] 18 2 3 2" xfId="3897" xr:uid="{1EE38FD3-09BD-4F01-A591-BF19998CA9C3}"/>
    <cellStyle name="Comma [0] 18 3" xfId="557" xr:uid="{00000000-0005-0000-0000-00002D020000}"/>
    <cellStyle name="Comma [0] 18 3 2" xfId="3421" xr:uid="{16AA819D-7490-430B-8143-3FC13A9DFED6}"/>
    <cellStyle name="Comma [0] 18 4" xfId="2909" xr:uid="{9AE4D7F5-BB85-4403-B2F3-E31A880D4BA7}"/>
    <cellStyle name="Comma [0] 18 4 2" xfId="3896" xr:uid="{10F6301D-7244-4A25-ADA6-EF6155E7F542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3422" xr:uid="{62B490A0-C61F-46C8-81BF-4539D092FEB6}"/>
    <cellStyle name="Comma [0] 19 2 3" xfId="2912" xr:uid="{644C7D1C-7334-47CC-B8D6-A430430C29FC}"/>
    <cellStyle name="Comma [0] 19 2 3 2" xfId="3899" xr:uid="{CBA77FBB-D03A-4BBF-9F7A-2FDF38DC3731}"/>
    <cellStyle name="Comma [0] 19 3" xfId="561" xr:uid="{00000000-0005-0000-0000-000031020000}"/>
    <cellStyle name="Comma [0] 19 3 2" xfId="3423" xr:uid="{D50D5717-F8BC-4DF4-B788-333434B6B6A1}"/>
    <cellStyle name="Comma [0] 19 4" xfId="2911" xr:uid="{4C57ACA0-34BA-4478-B820-3AC5B4469BE3}"/>
    <cellStyle name="Comma [0] 19 4 2" xfId="3898" xr:uid="{BD07F7FD-CA6D-4DC4-9B73-95662EFB32CB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3424" xr:uid="{4B821EBD-9517-4B22-8D5F-68D6A26AD214}"/>
    <cellStyle name="Comma [0] 2 10 3" xfId="565" xr:uid="{00000000-0005-0000-0000-000035020000}"/>
    <cellStyle name="Comma [0] 2 10 3 2" xfId="3425" xr:uid="{95B0907E-DBA8-4151-8C4C-48ED0D184C9B}"/>
    <cellStyle name="Comma [0] 2 10 4" xfId="2913" xr:uid="{7D772CB3-9728-478C-ACD7-7602CA8C2996}"/>
    <cellStyle name="Comma [0] 2 10 4 2" xfId="3900" xr:uid="{7EC0B5A9-C9D6-4702-8586-F3B41EB6B09F}"/>
    <cellStyle name="Comma [0] 2 11" xfId="566" xr:uid="{00000000-0005-0000-0000-000036020000}"/>
    <cellStyle name="Comma [0] 2 11 2" xfId="2914" xr:uid="{B84335E5-D1A8-4C73-ABD6-9CFFA0DB128C}"/>
    <cellStyle name="Comma [0] 2 11 2 2" xfId="3901" xr:uid="{40467173-D43B-4D15-9AE6-3D17451E3A5D}"/>
    <cellStyle name="Comma [0] 2 12" xfId="567" xr:uid="{00000000-0005-0000-0000-000037020000}"/>
    <cellStyle name="Comma [0] 2 12 2" xfId="3426" xr:uid="{171FD226-C3EE-4160-A5B0-64108DF7FC60}"/>
    <cellStyle name="Comma [0] 2 13" xfId="2690" xr:uid="{7DACA5CF-B874-4FD0-AC06-A35875BA187A}"/>
    <cellStyle name="Comma [0] 2 13 2" xfId="3849" xr:uid="{6E817F36-9A79-4684-A330-5991F5B3AA41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3429" xr:uid="{4372341E-D3ED-4D4A-A774-C2E2580F4E4A}"/>
    <cellStyle name="Comma [0] 2 2 2 2 2 2 2 2 3" xfId="2921" xr:uid="{7C668210-9CFC-48FC-BE47-9DB6C1D10FD4}"/>
    <cellStyle name="Comma [0] 2 2 2 2 2 2 2 2 3 2" xfId="3908" xr:uid="{A88FA871-D197-452B-A2A3-F2AC377AEF6E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3430" xr:uid="{263FD4E5-8E0D-4F6E-8E34-14D15BF8EFD7}"/>
    <cellStyle name="Comma [0] 2 2 2 2 2 2 2 3 3" xfId="2922" xr:uid="{52EB1D73-9647-4505-B93F-CC969CD219C3}"/>
    <cellStyle name="Comma [0] 2 2 2 2 2 2 2 3 3 2" xfId="3909" xr:uid="{5A7C2D35-6274-4C6C-81C0-BC72BE9F9C1B}"/>
    <cellStyle name="Comma [0] 2 2 2 2 2 2 2 4" xfId="2920" xr:uid="{E692216F-B0B4-4BB9-A627-97233D982EC6}"/>
    <cellStyle name="Comma [0] 2 2 2 2 2 2 2 4 2" xfId="3907" xr:uid="{75F7E8A6-0A93-4EEF-8AAD-F890800AE205}"/>
    <cellStyle name="Comma [0] 2 2 2 2 2 2 2 5" xfId="3428" xr:uid="{D37FE251-1B2A-4239-9224-B5C84321899D}"/>
    <cellStyle name="Comma [0] 2 2 2 2 2 2 3" xfId="578" xr:uid="{00000000-0005-0000-0000-000042020000}"/>
    <cellStyle name="Comma [0] 2 2 2 2 2 2 3 2" xfId="2923" xr:uid="{A77F1E1E-9D60-4752-9DC0-CE5DC06E53B1}"/>
    <cellStyle name="Comma [0] 2 2 2 2 2 2 3 2 2" xfId="3910" xr:uid="{8862765D-1A47-416F-BEA6-5EB694BAD544}"/>
    <cellStyle name="Comma [0] 2 2 2 2 2 2 3 3" xfId="3431" xr:uid="{EE728486-4AC9-4D0B-8FEF-EB61CB332E34}"/>
    <cellStyle name="Comma [0] 2 2 2 2 2 2 4" xfId="579" xr:uid="{00000000-0005-0000-0000-000043020000}"/>
    <cellStyle name="Comma [0] 2 2 2 2 2 2 4 2" xfId="3432" xr:uid="{EC0A9A6C-8BFF-42CC-AEC0-5461B7F48772}"/>
    <cellStyle name="Comma [0] 2 2 2 2 2 2 5" xfId="2919" xr:uid="{7A27E7ED-9EFD-4207-8390-5D7A19BEFFD6}"/>
    <cellStyle name="Comma [0] 2 2 2 2 2 2 5 2" xfId="3906" xr:uid="{D30DBC82-B8C1-484B-A6D9-8D259FE8971F}"/>
    <cellStyle name="Comma [0] 2 2 2 2 2 3" xfId="580" xr:uid="{00000000-0005-0000-0000-000044020000}"/>
    <cellStyle name="Comma [0] 2 2 2 2 2 3 2" xfId="581" xr:uid="{00000000-0005-0000-0000-000045020000}"/>
    <cellStyle name="Comma [0] 2 2 2 2 2 3 2 2" xfId="3433" xr:uid="{7F3BFCC2-42A8-4456-9FE4-31CF4813AF63}"/>
    <cellStyle name="Comma [0] 2 2 2 2 2 3 3" xfId="2924" xr:uid="{62D12444-ABF3-4AC1-81CC-37AB5372CDD1}"/>
    <cellStyle name="Comma [0] 2 2 2 2 2 3 3 2" xfId="3911" xr:uid="{02B227D3-6978-492B-BD2E-49B60432F5C1}"/>
    <cellStyle name="Comma [0] 2 2 2 2 2 4" xfId="582" xr:uid="{00000000-0005-0000-0000-000046020000}"/>
    <cellStyle name="Comma [0] 2 2 2 2 2 4 2" xfId="583" xr:uid="{00000000-0005-0000-0000-000047020000}"/>
    <cellStyle name="Comma [0] 2 2 2 2 2 4 2 2" xfId="3434" xr:uid="{910FC38A-6024-4E57-8B65-4A6B5A96229A}"/>
    <cellStyle name="Comma [0] 2 2 2 2 2 4 3" xfId="2925" xr:uid="{A759050E-D27B-4ACD-AF69-B645B0B10A9C}"/>
    <cellStyle name="Comma [0] 2 2 2 2 2 4 3 2" xfId="3912" xr:uid="{92CE0CFD-53A0-4B80-9175-AF12836E6771}"/>
    <cellStyle name="Comma [0] 2 2 2 2 2 5" xfId="2918" xr:uid="{AB84DAE5-3105-48EE-AFA8-0E5AF34EEB9C}"/>
    <cellStyle name="Comma [0] 2 2 2 2 2 5 2" xfId="3905" xr:uid="{3CABF1AD-F99B-4D79-AF67-F8943784F8F4}"/>
    <cellStyle name="Comma [0] 2 2 2 2 2 6" xfId="3427" xr:uid="{598D5F74-0BF5-4032-B09C-BBD004978ED0}"/>
    <cellStyle name="Comma [0] 2 2 2 2 3" xfId="584" xr:uid="{00000000-0005-0000-0000-000048020000}"/>
    <cellStyle name="Comma [0] 2 2 2 2 3 2" xfId="2926" xr:uid="{18971653-2CA5-48DE-8267-773E1101B5DC}"/>
    <cellStyle name="Comma [0] 2 2 2 2 3 2 2" xfId="3913" xr:uid="{24213AD1-47B8-4611-8144-E170EE6A4793}"/>
    <cellStyle name="Comma [0] 2 2 2 2 3 3" xfId="3435" xr:uid="{638C90A3-FE47-48A2-BBD6-0691F1D217B1}"/>
    <cellStyle name="Comma [0] 2 2 2 2 4" xfId="585" xr:uid="{00000000-0005-0000-0000-000049020000}"/>
    <cellStyle name="Comma [0] 2 2 2 2 4 2" xfId="2927" xr:uid="{E0FEAE12-E0E7-4348-8FEB-F32F57795C1C}"/>
    <cellStyle name="Comma [0] 2 2 2 2 4 2 2" xfId="3914" xr:uid="{C3FE6B3F-049C-45C1-BB51-C6D2E38D71D8}"/>
    <cellStyle name="Comma [0] 2 2 2 2 4 3" xfId="3436" xr:uid="{84232DF8-8668-4657-9C65-4B78028B16CF}"/>
    <cellStyle name="Comma [0] 2 2 2 2 5" xfId="586" xr:uid="{00000000-0005-0000-0000-00004A020000}"/>
    <cellStyle name="Comma [0] 2 2 2 2 5 2" xfId="3437" xr:uid="{86007087-85CB-4E23-AECC-4B053165A5EC}"/>
    <cellStyle name="Comma [0] 2 2 2 2 6" xfId="2917" xr:uid="{D97EA94B-158F-47CC-98AF-D3820B4C63A3}"/>
    <cellStyle name="Comma [0] 2 2 2 2 6 2" xfId="3904" xr:uid="{8C2BE2FE-3064-417D-A788-3924FEB746C4}"/>
    <cellStyle name="Comma [0] 2 2 2 3" xfId="587" xr:uid="{00000000-0005-0000-0000-00004B020000}"/>
    <cellStyle name="Comma [0] 2 2 2 3 2" xfId="588" xr:uid="{00000000-0005-0000-0000-00004C020000}"/>
    <cellStyle name="Comma [0] 2 2 2 3 2 2" xfId="3438" xr:uid="{39ABA5FE-C64E-4302-A239-00EDC0E2C8DF}"/>
    <cellStyle name="Comma [0] 2 2 2 3 3" xfId="2928" xr:uid="{8F58E73F-7294-40B6-89C7-70A4DFE29434}"/>
    <cellStyle name="Comma [0] 2 2 2 3 3 2" xfId="3915" xr:uid="{79160379-D519-417C-848C-15A397E03F6F}"/>
    <cellStyle name="Comma [0] 2 2 2 4" xfId="589" xr:uid="{00000000-0005-0000-0000-00004D020000}"/>
    <cellStyle name="Comma [0] 2 2 2 4 2" xfId="590" xr:uid="{00000000-0005-0000-0000-00004E020000}"/>
    <cellStyle name="Comma [0] 2 2 2 4 2 2" xfId="3439" xr:uid="{BF523186-878C-4D67-AF92-9D3A17EB20AF}"/>
    <cellStyle name="Comma [0] 2 2 2 4 3" xfId="2929" xr:uid="{E3A134D9-B0AD-4058-849B-3D50E615E9CC}"/>
    <cellStyle name="Comma [0] 2 2 2 4 3 2" xfId="3916" xr:uid="{ED541DB6-E4D2-4F00-87DC-DF31292B2590}"/>
    <cellStyle name="Comma [0] 2 2 2 5" xfId="591" xr:uid="{00000000-0005-0000-0000-00004F020000}"/>
    <cellStyle name="Comma [0] 2 2 2 5 2" xfId="592" xr:uid="{00000000-0005-0000-0000-000050020000}"/>
    <cellStyle name="Comma [0] 2 2 2 5 2 2" xfId="3440" xr:uid="{A776F1BB-9B47-4194-8839-89B5D75A4C6F}"/>
    <cellStyle name="Comma [0] 2 2 2 5 3" xfId="2930" xr:uid="{86A4FE35-4158-4CB0-BDFA-84069A519708}"/>
    <cellStyle name="Comma [0] 2 2 2 5 3 2" xfId="3917" xr:uid="{44D25324-C4CA-4B85-8A0B-87483C15A4FC}"/>
    <cellStyle name="Comma [0] 2 2 2 6" xfId="593" xr:uid="{00000000-0005-0000-0000-000051020000}"/>
    <cellStyle name="Comma [0] 2 2 2 6 2" xfId="3441" xr:uid="{E2743271-09E9-46CB-9D74-C43B55B4662E}"/>
    <cellStyle name="Comma [0] 2 2 2 7" xfId="2916" xr:uid="{18B6EB68-2BB8-4191-B63F-0E5543FD30D3}"/>
    <cellStyle name="Comma [0] 2 2 2 7 2" xfId="3903" xr:uid="{3B49F6D7-A2EE-4DAD-9228-FA54FF74FDE6}"/>
    <cellStyle name="Comma [0] 2 2 3" xfId="594" xr:uid="{00000000-0005-0000-0000-000052020000}"/>
    <cellStyle name="Comma [0] 2 2 3 2" xfId="2931" xr:uid="{32E5268B-9DF1-4288-BF30-D20B9C6D2E55}"/>
    <cellStyle name="Comma [0] 2 2 3 2 2" xfId="3918" xr:uid="{E7CA444E-FE6B-49FC-9A23-673DEE026F91}"/>
    <cellStyle name="Comma [0] 2 2 3 3" xfId="3442" xr:uid="{8465A534-6588-4534-A61F-15EAC8D2EED9}"/>
    <cellStyle name="Comma [0] 2 2 4" xfId="595" xr:uid="{00000000-0005-0000-0000-000053020000}"/>
    <cellStyle name="Comma [0] 2 2 4 2" xfId="2932" xr:uid="{C9CCE147-48D5-4E4B-9D1E-96FC8DCB7AAC}"/>
    <cellStyle name="Comma [0] 2 2 4 2 2" xfId="3919" xr:uid="{14D830AB-998F-4408-AA8C-0DBF8FADAB63}"/>
    <cellStyle name="Comma [0] 2 2 4 3" xfId="3443" xr:uid="{5F200270-CB0F-49AB-BFAC-073F04AD9E0A}"/>
    <cellStyle name="Comma [0] 2 2 5" xfId="596" xr:uid="{00000000-0005-0000-0000-000054020000}"/>
    <cellStyle name="Comma [0] 2 2 5 2" xfId="2933" xr:uid="{3BA5F741-83D3-4C00-B64C-5D0C44E1BDB1}"/>
    <cellStyle name="Comma [0] 2 2 5 2 2" xfId="3920" xr:uid="{93D00AB6-7C88-4099-B69E-F1F56D8A7096}"/>
    <cellStyle name="Comma [0] 2 2 5 3" xfId="3444" xr:uid="{6C1A4864-11B4-4C07-BCD3-37CEF0049421}"/>
    <cellStyle name="Comma [0] 2 2 6" xfId="597" xr:uid="{00000000-0005-0000-0000-000055020000}"/>
    <cellStyle name="Comma [0] 2 2 6 2" xfId="598" xr:uid="{00000000-0005-0000-0000-000056020000}"/>
    <cellStyle name="Comma [0] 2 2 6 2 2" xfId="3445" xr:uid="{792092A1-4846-40B0-AE85-8F68FC09F95B}"/>
    <cellStyle name="Comma [0] 2 2 6 3" xfId="2934" xr:uid="{482C77AC-D95B-44E0-BFAB-442C37BE3C0B}"/>
    <cellStyle name="Comma [0] 2 2 6 3 2" xfId="3921" xr:uid="{2A56C0EC-E2B7-47C9-A213-A4DE2DB55B9A}"/>
    <cellStyle name="Comma [0] 2 2 7" xfId="2915" xr:uid="{2396C483-A35D-4CC6-BD57-D086B88A80BF}"/>
    <cellStyle name="Comma [0] 2 2 7 2" xfId="3902" xr:uid="{B3F4FB92-D1A0-42B8-910E-5CA78BF1D928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2 2 2" xfId="3925" xr:uid="{3962D507-74E9-4A3C-9B45-5023CE0099BE}"/>
    <cellStyle name="Comma [0] 2 3 2 2 3" xfId="603" xr:uid="{00000000-0005-0000-0000-00005B020000}"/>
    <cellStyle name="Comma [0] 2 3 2 2 3 2" xfId="2939" xr:uid="{596BCF8D-5EF1-48DD-9FFF-413CD04DFD17}"/>
    <cellStyle name="Comma [0] 2 3 2 2 3 2 2" xfId="3926" xr:uid="{ED4D7258-EF20-468D-9524-09F1A17FB7C5}"/>
    <cellStyle name="Comma [0] 2 3 2 2 4" xfId="604" xr:uid="{00000000-0005-0000-0000-00005C020000}"/>
    <cellStyle name="Comma [0] 2 3 2 2 4 2" xfId="2940" xr:uid="{ECB1F4D2-57F4-4718-9001-76BBE3F6A732}"/>
    <cellStyle name="Comma [0] 2 3 2 2 4 2 2" xfId="3927" xr:uid="{98C47E77-2A35-4DF8-807F-CF7BB101A3BC}"/>
    <cellStyle name="Comma [0] 2 3 2 2 5" xfId="2937" xr:uid="{4F2065BE-C375-489B-AD1D-DDE89C9B7E76}"/>
    <cellStyle name="Comma [0] 2 3 2 2 5 2" xfId="3924" xr:uid="{C27E78CF-514F-4C6B-B2BE-D736443F3023}"/>
    <cellStyle name="Comma [0] 2 3 2 3" xfId="605" xr:uid="{00000000-0005-0000-0000-00005D020000}"/>
    <cellStyle name="Comma [0] 2 3 2 3 2" xfId="2941" xr:uid="{CED98DFE-1352-4E51-9F1A-3FA1B827D6EC}"/>
    <cellStyle name="Comma [0] 2 3 2 3 2 2" xfId="3928" xr:uid="{2D12313A-8017-4973-B248-6B53AAE12477}"/>
    <cellStyle name="Comma [0] 2 3 2 4" xfId="606" xr:uid="{00000000-0005-0000-0000-00005E020000}"/>
    <cellStyle name="Comma [0] 2 3 2 4 2" xfId="2942" xr:uid="{E98C71C7-A7C3-4B73-9F2A-70516F14EC44}"/>
    <cellStyle name="Comma [0] 2 3 2 4 2 2" xfId="3929" xr:uid="{1F7B59EC-CBA3-4887-A1B1-4A298F87F727}"/>
    <cellStyle name="Comma [0] 2 3 2 5" xfId="607" xr:uid="{00000000-0005-0000-0000-00005F020000}"/>
    <cellStyle name="Comma [0] 2 3 2 5 2" xfId="2943" xr:uid="{554DB2DB-A28C-4ECE-853F-60478B697195}"/>
    <cellStyle name="Comma [0] 2 3 2 5 2 2" xfId="3930" xr:uid="{F192A96B-2714-459C-BD3B-8DC87302C6A6}"/>
    <cellStyle name="Comma [0] 2 3 2 6" xfId="608" xr:uid="{00000000-0005-0000-0000-000060020000}"/>
    <cellStyle name="Comma [0] 2 3 2 6 2" xfId="3446" xr:uid="{F7043A39-5DD1-426B-8852-7D994FA33A55}"/>
    <cellStyle name="Comma [0] 2 3 2 7" xfId="2936" xr:uid="{8FA5589C-A35D-4B07-817D-AC38D77B0272}"/>
    <cellStyle name="Comma [0] 2 3 2 7 2" xfId="3923" xr:uid="{8548033C-0363-4ECE-9848-BC64C938AB7B}"/>
    <cellStyle name="Comma [0] 2 3 3" xfId="609" xr:uid="{00000000-0005-0000-0000-000061020000}"/>
    <cellStyle name="Comma [0] 2 3 3 2" xfId="2944" xr:uid="{75C07F8B-10FA-428F-B5AF-D7408772A93F}"/>
    <cellStyle name="Comma [0] 2 3 3 2 2" xfId="3931" xr:uid="{C2DA7032-C64C-46B0-AFDC-F436E4785A95}"/>
    <cellStyle name="Comma [0] 2 3 4" xfId="610" xr:uid="{00000000-0005-0000-0000-000062020000}"/>
    <cellStyle name="Comma [0] 2 3 4 2" xfId="2945" xr:uid="{99DA39E1-6D04-49F0-AA1D-4C9A9AA2DC2D}"/>
    <cellStyle name="Comma [0] 2 3 4 2 2" xfId="3932" xr:uid="{6C2EFD13-1EF7-445A-B075-7DDEFADCD54C}"/>
    <cellStyle name="Comma [0] 2 3 5" xfId="611" xr:uid="{00000000-0005-0000-0000-000063020000}"/>
    <cellStyle name="Comma [0] 2 3 5 2" xfId="2946" xr:uid="{88EB56F1-C5A9-4CA0-9060-8E9A1D34AD43}"/>
    <cellStyle name="Comma [0] 2 3 5 2 2" xfId="3933" xr:uid="{46488ECC-B0F3-43BE-B5EB-16135A580856}"/>
    <cellStyle name="Comma [0] 2 3 6" xfId="612" xr:uid="{00000000-0005-0000-0000-000064020000}"/>
    <cellStyle name="Comma [0] 2 3 6 2" xfId="2947" xr:uid="{0ABD82E6-C053-4F02-BAAF-725C3DAC707A}"/>
    <cellStyle name="Comma [0] 2 3 6 2 2" xfId="3934" xr:uid="{B43611FB-50D1-403E-AEA8-74D945A966A9}"/>
    <cellStyle name="Comma [0] 2 3 6 3" xfId="3447" xr:uid="{3834936C-5743-4F1A-9A84-24C7CA7F9607}"/>
    <cellStyle name="Comma [0] 2 3 7" xfId="613" xr:uid="{00000000-0005-0000-0000-000065020000}"/>
    <cellStyle name="Comma [0] 2 3 7 2" xfId="3448" xr:uid="{0A5F22BC-5B76-48A4-B859-FE5C7D9F81C3}"/>
    <cellStyle name="Comma [0] 2 3 8" xfId="614" xr:uid="{00000000-0005-0000-0000-000066020000}"/>
    <cellStyle name="Comma [0] 2 3 8 2" xfId="3449" xr:uid="{E37C5AD6-0F8B-4A98-9F0C-CB661A0A254D}"/>
    <cellStyle name="Comma [0] 2 3 9" xfId="2935" xr:uid="{5B83C799-0C03-4FA7-941F-EAC9384A8349}"/>
    <cellStyle name="Comma [0] 2 3 9 2" xfId="3922" xr:uid="{E27895B6-17A8-4F1D-B1A4-DC0CAA4CDCEB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2 2 2" xfId="3935" xr:uid="{928A6993-D016-41CD-B651-81D2E24A3341}"/>
    <cellStyle name="Comma [0] 2 4 3" xfId="617" xr:uid="{00000000-0005-0000-0000-000069020000}"/>
    <cellStyle name="Comma [0] 2 4 3 2" xfId="2949" xr:uid="{D22154D5-FB0A-4B6D-AFFB-A32EB77CEC45}"/>
    <cellStyle name="Comma [0] 2 4 3 2 2" xfId="3936" xr:uid="{C010B248-1E9D-4F90-A973-5E02E13B8219}"/>
    <cellStyle name="Comma [0] 2 4 4" xfId="618" xr:uid="{00000000-0005-0000-0000-00006A020000}"/>
    <cellStyle name="Comma [0] 2 4 4 2" xfId="2950" xr:uid="{93EE83AB-F827-45C5-A385-BB151E117EA5}"/>
    <cellStyle name="Comma [0] 2 4 4 2 2" xfId="3937" xr:uid="{1E3191E5-955D-4A85-B39D-ECB0822D600F}"/>
    <cellStyle name="Comma [0] 2 4 5" xfId="619" xr:uid="{00000000-0005-0000-0000-00006B020000}"/>
    <cellStyle name="Comma [0] 2 4 5 2" xfId="620" xr:uid="{00000000-0005-0000-0000-00006C020000}"/>
    <cellStyle name="Comma [0] 2 4 5 2 2" xfId="3450" xr:uid="{6CB39484-CF16-4426-A055-0DB7E2EA66CF}"/>
    <cellStyle name="Comma [0] 2 4 5 3" xfId="2951" xr:uid="{2F5E6198-7C1C-40ED-B127-FD6FB5EB3FE1}"/>
    <cellStyle name="Comma [0] 2 4 5 3 2" xfId="3938" xr:uid="{675CD176-471B-4CA8-A391-5001D5B85855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2 2 2" xfId="3940" xr:uid="{9B533C41-4B75-44D5-B6FA-05DDBA2880F3}"/>
    <cellStyle name="Comma [0] 2 5 3" xfId="624" xr:uid="{00000000-0005-0000-0000-000070020000}"/>
    <cellStyle name="Comma [0] 2 5 3 2" xfId="2954" xr:uid="{1CB494BF-573A-4AE9-9D86-1D5D1B966344}"/>
    <cellStyle name="Comma [0] 2 5 3 2 2" xfId="3941" xr:uid="{AFD0AA37-1BC4-41A8-96E2-4740D7F25BDB}"/>
    <cellStyle name="Comma [0] 2 5 4" xfId="625" xr:uid="{00000000-0005-0000-0000-000071020000}"/>
    <cellStyle name="Comma [0] 2 5 4 2" xfId="2955" xr:uid="{32F73D2A-93B2-43B1-BCA7-B5716CBCB738}"/>
    <cellStyle name="Comma [0] 2 5 4 2 2" xfId="3942" xr:uid="{44C8C6DA-BCE3-411E-AA89-6EB7161AA50A}"/>
    <cellStyle name="Comma [0] 2 5 5" xfId="2952" xr:uid="{26B3FA34-240A-4F6F-9103-476214700031}"/>
    <cellStyle name="Comma [0] 2 5 5 2" xfId="3939" xr:uid="{51AFE3DB-3CD0-41FF-ABBF-BE6FC025AA7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2 2 2" xfId="3948" xr:uid="{0ED47174-CCB3-4C33-BF21-C11EC28F5C9C}"/>
    <cellStyle name="Comma [0] 2 6 2 2 2 2 3" xfId="632" xr:uid="{00000000-0005-0000-0000-000078020000}"/>
    <cellStyle name="Comma [0] 2 6 2 2 2 2 3 2" xfId="2962" xr:uid="{5D16E8D0-318A-4419-8E68-6EFB4576E169}"/>
    <cellStyle name="Comma [0] 2 6 2 2 2 2 3 2 2" xfId="3949" xr:uid="{586872DB-A3ED-434F-909E-75A81AD141CB}"/>
    <cellStyle name="Comma [0] 2 6 2 2 2 2 4" xfId="633" xr:uid="{00000000-0005-0000-0000-000079020000}"/>
    <cellStyle name="Comma [0] 2 6 2 2 2 2 4 2" xfId="2963" xr:uid="{5187E8D2-8F63-4FBC-A55F-781986F95BA6}"/>
    <cellStyle name="Comma [0] 2 6 2 2 2 2 4 2 2" xfId="3950" xr:uid="{6CCA0ADE-9D6D-45DB-9DC5-20A139EC369C}"/>
    <cellStyle name="Comma [0] 2 6 2 2 2 2 5" xfId="634" xr:uid="{00000000-0005-0000-0000-00007A020000}"/>
    <cellStyle name="Comma [0] 2 6 2 2 2 2 5 2" xfId="2964" xr:uid="{36C86C94-3A2C-4805-8AD0-A9F48AA7FAFC}"/>
    <cellStyle name="Comma [0] 2 6 2 2 2 2 5 2 2" xfId="3951" xr:uid="{E3A45B52-A4BC-400B-8DB5-CCFE8C1B43DC}"/>
    <cellStyle name="Comma [0] 2 6 2 2 2 2 6" xfId="2960" xr:uid="{5ED57133-7263-4B49-8681-335DAB2B56FC}"/>
    <cellStyle name="Comma [0] 2 6 2 2 2 2 6 2" xfId="3947" xr:uid="{BCD891C6-B144-43C9-8CBA-B0A1DAEA3B0A}"/>
    <cellStyle name="Comma [0] 2 6 2 2 2 3" xfId="635" xr:uid="{00000000-0005-0000-0000-00007B020000}"/>
    <cellStyle name="Comma [0] 2 6 2 2 2 3 2" xfId="2965" xr:uid="{573B27F4-3C50-4DA4-9535-A3CAB1A8E888}"/>
    <cellStyle name="Comma [0] 2 6 2 2 2 3 2 2" xfId="3952" xr:uid="{6E207950-EBC8-4702-BCC5-EDFB202FCBC6}"/>
    <cellStyle name="Comma [0] 2 6 2 2 2 4" xfId="636" xr:uid="{00000000-0005-0000-0000-00007C020000}"/>
    <cellStyle name="Comma [0] 2 6 2 2 2 4 2" xfId="2966" xr:uid="{CA51E3C2-AE26-4B5B-A1A9-E6D37D6FDB80}"/>
    <cellStyle name="Comma [0] 2 6 2 2 2 4 2 2" xfId="3953" xr:uid="{4A95CFB6-C6B9-464F-AB7D-9D251B6FF33E}"/>
    <cellStyle name="Comma [0] 2 6 2 2 2 5" xfId="637" xr:uid="{00000000-0005-0000-0000-00007D020000}"/>
    <cellStyle name="Comma [0] 2 6 2 2 2 5 2" xfId="2967" xr:uid="{75C7D9BE-EBE6-48B5-AF3D-B42A805100BB}"/>
    <cellStyle name="Comma [0] 2 6 2 2 2 5 2 2" xfId="3954" xr:uid="{C86FC24C-99F8-4913-9ACA-95F38A2A9FBE}"/>
    <cellStyle name="Comma [0] 2 6 2 2 2 6" xfId="2959" xr:uid="{64914DA9-E908-4050-BD49-E4F63989D574}"/>
    <cellStyle name="Comma [0] 2 6 2 2 2 6 2" xfId="3946" xr:uid="{F821FDF8-AAB3-4068-9E52-C0B978F912D6}"/>
    <cellStyle name="Comma [0] 2 6 2 2 3" xfId="638" xr:uid="{00000000-0005-0000-0000-00007E020000}"/>
    <cellStyle name="Comma [0] 2 6 2 2 3 2" xfId="2968" xr:uid="{5D5240EB-ACE1-45A4-AF40-BECDEBAE9853}"/>
    <cellStyle name="Comma [0] 2 6 2 2 3 2 2" xfId="3955" xr:uid="{741F2B21-544A-40AB-B994-7C502BD32200}"/>
    <cellStyle name="Comma [0] 2 6 2 2 4" xfId="639" xr:uid="{00000000-0005-0000-0000-00007F020000}"/>
    <cellStyle name="Comma [0] 2 6 2 2 4 2" xfId="2969" xr:uid="{E7B1C0A4-7E2E-4353-8C1B-66B198346490}"/>
    <cellStyle name="Comma [0] 2 6 2 2 4 2 2" xfId="3956" xr:uid="{F0536B19-BEE0-419D-A84E-73E91F98499A}"/>
    <cellStyle name="Comma [0] 2 6 2 2 5" xfId="640" xr:uid="{00000000-0005-0000-0000-000080020000}"/>
    <cellStyle name="Comma [0] 2 6 2 2 5 2" xfId="2970" xr:uid="{1B776225-32D8-4A8E-AFC3-AF755FF1E99D}"/>
    <cellStyle name="Comma [0] 2 6 2 2 5 2 2" xfId="3957" xr:uid="{FA72BB5F-8DB3-4B06-8A83-055FBB8EE11A}"/>
    <cellStyle name="Comma [0] 2 6 2 2 6" xfId="2958" xr:uid="{80332999-120B-4891-AFDE-A9B76F570B94}"/>
    <cellStyle name="Comma [0] 2 6 2 2 6 2" xfId="3945" xr:uid="{86B5B994-A3A0-4933-8B85-57D787928EFF}"/>
    <cellStyle name="Comma [0] 2 6 2 3" xfId="641" xr:uid="{00000000-0005-0000-0000-000081020000}"/>
    <cellStyle name="Comma [0] 2 6 2 3 2" xfId="2971" xr:uid="{3DAD9B34-3DEA-4549-926C-F7996A1CD24F}"/>
    <cellStyle name="Comma [0] 2 6 2 3 2 2" xfId="3958" xr:uid="{6A8003EF-CFB5-45AE-844A-C7F1FBE32913}"/>
    <cellStyle name="Comma [0] 2 6 2 4" xfId="642" xr:uid="{00000000-0005-0000-0000-000082020000}"/>
    <cellStyle name="Comma [0] 2 6 2 4 2" xfId="2972" xr:uid="{DAC05CB6-3FDE-4AC4-AB10-6EDE70376440}"/>
    <cellStyle name="Comma [0] 2 6 2 4 2 2" xfId="3959" xr:uid="{F081D9E2-4A79-4A30-B13C-1C4F9D0D8124}"/>
    <cellStyle name="Comma [0] 2 6 2 5" xfId="643" xr:uid="{00000000-0005-0000-0000-000083020000}"/>
    <cellStyle name="Comma [0] 2 6 2 5 2" xfId="2973" xr:uid="{D82D8FF8-4E97-4260-B91E-9210B8F3D15D}"/>
    <cellStyle name="Comma [0] 2 6 2 5 2 2" xfId="3960" xr:uid="{E46C4DD4-6FE6-44E1-B7E8-A10DF6FB0CF1}"/>
    <cellStyle name="Comma [0] 2 6 2 6" xfId="2957" xr:uid="{3A1A5F73-B882-4D93-AB58-C1ABC3864011}"/>
    <cellStyle name="Comma [0] 2 6 2 6 2" xfId="3944" xr:uid="{25763090-9E27-4310-AC0E-7A81A31C7842}"/>
    <cellStyle name="Comma [0] 2 6 3" xfId="644" xr:uid="{00000000-0005-0000-0000-000084020000}"/>
    <cellStyle name="Comma [0] 2 6 3 2" xfId="2974" xr:uid="{2AA3CDD8-31FA-4E05-B029-6287B40C5C2C}"/>
    <cellStyle name="Comma [0] 2 6 3 2 2" xfId="3961" xr:uid="{859514F0-D4AA-4581-B54D-E78912D0EF48}"/>
    <cellStyle name="Comma [0] 2 6 4" xfId="645" xr:uid="{00000000-0005-0000-0000-000085020000}"/>
    <cellStyle name="Comma [0] 2 6 4 2" xfId="2975" xr:uid="{A45B843A-903C-4D28-BE2A-DFA62308DCEC}"/>
    <cellStyle name="Comma [0] 2 6 4 2 2" xfId="3962" xr:uid="{DBBC4009-5E4D-42EB-8FF4-E2E55F9BB9A9}"/>
    <cellStyle name="Comma [0] 2 6 5" xfId="646" xr:uid="{00000000-0005-0000-0000-000086020000}"/>
    <cellStyle name="Comma [0] 2 6 5 2" xfId="2976" xr:uid="{39B9C1A7-0CD9-4C18-88BB-1E7F7D48F97B}"/>
    <cellStyle name="Comma [0] 2 6 5 2 2" xfId="3963" xr:uid="{ED55B2CD-33DE-416D-B396-0C5526709ADA}"/>
    <cellStyle name="Comma [0] 2 6 6" xfId="2956" xr:uid="{A746D29E-45A2-45AE-9052-AD19E2FD2F49}"/>
    <cellStyle name="Comma [0] 2 6 6 2" xfId="3943" xr:uid="{49E85526-EC6D-4407-84DD-DCECCFAEA9EB}"/>
    <cellStyle name="Comma [0] 2 7" xfId="647" xr:uid="{00000000-0005-0000-0000-000087020000}"/>
    <cellStyle name="Comma [0] 2 7 2" xfId="648" xr:uid="{00000000-0005-0000-0000-000088020000}"/>
    <cellStyle name="Comma [0] 2 7 2 2" xfId="3451" xr:uid="{D0CE9C22-5732-4727-9D23-527FE9500361}"/>
    <cellStyle name="Comma [0] 2 7 3" xfId="2977" xr:uid="{9DED3F55-B962-4B15-A181-550B4AF4CFE4}"/>
    <cellStyle name="Comma [0] 2 7 3 2" xfId="3964" xr:uid="{76DE5803-FD0F-44F5-9D60-4F6BE01A1962}"/>
    <cellStyle name="Comma [0] 2 8" xfId="649" xr:uid="{00000000-0005-0000-0000-000089020000}"/>
    <cellStyle name="Comma [0] 2 8 2" xfId="2978" xr:uid="{3C7CD232-5543-4878-A7D0-A8E81E2AB151}"/>
    <cellStyle name="Comma [0] 2 8 2 2" xfId="3965" xr:uid="{AFADCAF1-DE9C-4087-B566-4AE7201FCF5B}"/>
    <cellStyle name="Comma [0] 2 9" xfId="650" xr:uid="{00000000-0005-0000-0000-00008A020000}"/>
    <cellStyle name="Comma [0] 2 9 2" xfId="2979" xr:uid="{2245032A-2CB2-471D-9872-56BBCE142C98}"/>
    <cellStyle name="Comma [0] 2 9 2 2" xfId="3966" xr:uid="{7CB2BDEC-4CFA-4619-A80D-7AE5A75AEC06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2 2 2" xfId="3967" xr:uid="{7E2BB843-441A-4C08-A337-DDA9F5EF5BB2}"/>
    <cellStyle name="Comma [0] 22 3" xfId="3452" xr:uid="{8161F243-FF11-4F1A-8506-6EA9A8143001}"/>
    <cellStyle name="Comma [0] 23" xfId="656" xr:uid="{00000000-0005-0000-0000-000090020000}"/>
    <cellStyle name="Comma [0] 23 2" xfId="2981" xr:uid="{F1385260-B0CB-4E72-8E4C-691543042BAB}"/>
    <cellStyle name="Comma [0] 23 2 2" xfId="3968" xr:uid="{DDC4C426-F395-4A47-A9F6-38EE0E24D5F1}"/>
    <cellStyle name="Comma [0] 23 3" xfId="3453" xr:uid="{113E6F38-00D6-4A26-8CFC-2D5BAA2D9BCB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454" xr:uid="{2877F798-8469-4892-BEA9-71A18C3CD306}"/>
    <cellStyle name="Comma [0] 24 2 3" xfId="2983" xr:uid="{D44D7F46-8DFB-4ED0-826F-5990A21DF477}"/>
    <cellStyle name="Comma [0] 24 2 3 2" xfId="3970" xr:uid="{CD3255DF-316E-4D71-8E1A-158ABB6E9DC5}"/>
    <cellStyle name="Comma [0] 24 3" xfId="660" xr:uid="{00000000-0005-0000-0000-000094020000}"/>
    <cellStyle name="Comma [0] 24 3 2" xfId="3455" xr:uid="{56A3F9A1-C6B7-4EC9-A16E-BD0986A5B3E1}"/>
    <cellStyle name="Comma [0] 24 4" xfId="2982" xr:uid="{831DD181-2641-45C3-9EC6-10D3C9CC518B}"/>
    <cellStyle name="Comma [0] 24 4 2" xfId="3969" xr:uid="{CF786578-D1DF-4425-8818-EAD031DFD068}"/>
    <cellStyle name="Comma [0] 25" xfId="661" xr:uid="{00000000-0005-0000-0000-000095020000}"/>
    <cellStyle name="Comma [0] 25 2" xfId="2984" xr:uid="{6628C05C-7FA3-4B8D-A85D-4B8C4245C18D}"/>
    <cellStyle name="Comma [0] 25 2 2" xfId="3971" xr:uid="{96FEB1A8-8D4F-4D69-9B72-2E77C455C2E6}"/>
    <cellStyle name="Comma [0] 25 3" xfId="3456" xr:uid="{D27340E6-70B4-4D61-B978-8316AFB7E41D}"/>
    <cellStyle name="Comma [0] 26" xfId="662" xr:uid="{00000000-0005-0000-0000-000096020000}"/>
    <cellStyle name="Comma [0] 26 2" xfId="3457" xr:uid="{1646B0EE-39B1-4E82-85D0-1D89839D08F2}"/>
    <cellStyle name="Comma [0] 27" xfId="663" xr:uid="{00000000-0005-0000-0000-000097020000}"/>
    <cellStyle name="Comma [0] 27 2" xfId="664" xr:uid="{00000000-0005-0000-0000-000098020000}"/>
    <cellStyle name="Comma [0] 27 2 2" xfId="3458" xr:uid="{9BDF0DE2-11D0-48F6-8330-0BF7E68685DF}"/>
    <cellStyle name="Comma [0] 27 3" xfId="2985" xr:uid="{93C28C36-7A54-4C67-A9B8-2CB1E65E9557}"/>
    <cellStyle name="Comma [0] 27 3 2" xfId="3972" xr:uid="{257FAC6E-18E1-4870-8BDD-4898321178BE}"/>
    <cellStyle name="Comma [0] 28" xfId="3847" xr:uid="{3581D87F-CFE9-49DF-B3F5-0EA035FEA6F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2 2 2" xfId="3974" xr:uid="{083B107E-38C5-42CC-B608-74AE4ACBCAE4}"/>
    <cellStyle name="Comma [0] 3 2 3" xfId="668" xr:uid="{00000000-0005-0000-0000-00009C020000}"/>
    <cellStyle name="Comma [0] 3 2 3 2" xfId="3459" xr:uid="{6AFA2517-F99B-412F-8B72-48EE554F38F5}"/>
    <cellStyle name="Comma [0] 3 2 4" xfId="2986" xr:uid="{3E11F46F-86BF-457D-AAF8-F36350F33CFF}"/>
    <cellStyle name="Comma [0] 3 2 4 2" xfId="3973" xr:uid="{3768BFEE-23C3-4691-9F58-BB2D607941CF}"/>
    <cellStyle name="Comma [0] 3 3" xfId="669" xr:uid="{00000000-0005-0000-0000-00009D020000}"/>
    <cellStyle name="Comma [0] 3 3 2" xfId="3460" xr:uid="{7CEC013C-E9E0-4FD3-ACEE-1D66D3C345F0}"/>
    <cellStyle name="Comma [0] 3 4" xfId="2693" xr:uid="{06019007-843E-48D4-8660-79F251C430F9}"/>
    <cellStyle name="Comma [0] 3 4 2" xfId="3856" xr:uid="{9A47EBEF-424D-45C3-91A1-597CF2F54BD1}"/>
    <cellStyle name="Comma [0] 32" xfId="670" xr:uid="{00000000-0005-0000-0000-00009E020000}"/>
    <cellStyle name="Comma [0] 32 2" xfId="671" xr:uid="{00000000-0005-0000-0000-00009F020000}"/>
    <cellStyle name="Comma [0] 32 2 2" xfId="3461" xr:uid="{D3539F91-7DDB-436A-954D-9215E489EC08}"/>
    <cellStyle name="Comma [0] 32 3" xfId="2988" xr:uid="{260C6648-A96A-4401-97C7-6D708A1D393D}"/>
    <cellStyle name="Comma [0] 32 3 2" xfId="3975" xr:uid="{BE23E3C5-1B37-4B21-B8DC-273837AB69AB}"/>
    <cellStyle name="Comma [0] 35" xfId="672" xr:uid="{00000000-0005-0000-0000-0000A0020000}"/>
    <cellStyle name="Comma [0] 35 2" xfId="2989" xr:uid="{40F35AD8-CDA9-4210-A287-C9C7D75C0098}"/>
    <cellStyle name="Comma [0] 35 2 2" xfId="3976" xr:uid="{A3A0EC54-EE26-4A8F-8D28-965D42C7CE1C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462" xr:uid="{CCB58F83-2E5D-4F89-A1B6-DB8E8667AACB}"/>
    <cellStyle name="Comma [0] 4 2 3" xfId="2991" xr:uid="{5A0BD2ED-0F18-4EF9-A0EE-26594B54A475}"/>
    <cellStyle name="Comma [0] 4 2 3 2" xfId="3978" xr:uid="{17A14911-6F45-4AAC-8671-C11E9DDED6DA}"/>
    <cellStyle name="Comma [0] 4 3" xfId="676" xr:uid="{00000000-0005-0000-0000-0000A4020000}"/>
    <cellStyle name="Comma [0] 4 3 2" xfId="677" xr:uid="{00000000-0005-0000-0000-0000A5020000}"/>
    <cellStyle name="Comma [0] 4 3 2 2" xfId="3463" xr:uid="{1439CF7E-C8CC-4444-A916-4CD33E154838}"/>
    <cellStyle name="Comma [0] 4 3 3" xfId="2992" xr:uid="{4389622B-B0E1-426E-93D0-7F1D9F576110}"/>
    <cellStyle name="Comma [0] 4 3 3 2" xfId="3979" xr:uid="{995F5E34-6DE1-468F-9B2E-05D7B5C68619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464" xr:uid="{A66C6969-05C7-4DCB-B9A4-7BD15D0F942F}"/>
    <cellStyle name="Comma [0] 4 6" xfId="681" xr:uid="{00000000-0005-0000-0000-0000A9020000}"/>
    <cellStyle name="Comma [0] 4 6 2" xfId="3465" xr:uid="{B632122B-DEDC-4DF6-A1E1-20E1F123B833}"/>
    <cellStyle name="Comma [0] 4 7" xfId="2990" xr:uid="{584A83D2-2DB0-4440-A3F4-AC34826F5805}"/>
    <cellStyle name="Comma [0] 4 7 2" xfId="3977" xr:uid="{0070B4A7-B5EB-476F-880A-BEFF9DCA7AEE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2 2 2" xfId="3981" xr:uid="{B968F309-27BA-4BD4-858E-76426EA2778A}"/>
    <cellStyle name="Comma [0] 5 3" xfId="684" xr:uid="{00000000-0005-0000-0000-0000AC020000}"/>
    <cellStyle name="Comma [0] 5 3 2" xfId="2995" xr:uid="{C96C6F93-357F-45C2-AB12-52E153BFACDC}"/>
    <cellStyle name="Comma [0] 5 3 2 2" xfId="3982" xr:uid="{A273A68B-8B6B-4C2E-945A-BD35160CD12E}"/>
    <cellStyle name="Comma [0] 5 4" xfId="2993" xr:uid="{BCBC6E3E-D099-4B6C-A6E0-3D59FC851EEE}"/>
    <cellStyle name="Comma [0] 5 4 2" xfId="3980" xr:uid="{113A759A-399C-4269-9A7B-87253C4F6AC5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2 2 2" xfId="3984" xr:uid="{54616408-429D-4BB3-9F1D-C5F8054FCB9C}"/>
    <cellStyle name="Comma [0] 6 3" xfId="687" xr:uid="{00000000-0005-0000-0000-0000AF020000}"/>
    <cellStyle name="Comma [0] 6 3 2" xfId="688" xr:uid="{00000000-0005-0000-0000-0000B0020000}"/>
    <cellStyle name="Comma [0] 6 3 2 2" xfId="3466" xr:uid="{4C71B9FE-F067-45E1-897D-1C37E29F7AD2}"/>
    <cellStyle name="Comma [0] 6 3 3" xfId="2998" xr:uid="{CEC9136D-1201-44F7-8F55-5B4F4D851578}"/>
    <cellStyle name="Comma [0] 6 3 3 2" xfId="3985" xr:uid="{C50B5C71-326A-48A2-AD6F-872DEC3B0C75}"/>
    <cellStyle name="Comma [0] 6 4" xfId="2996" xr:uid="{689AA435-C4B9-449E-B61E-493F7683EB8D}"/>
    <cellStyle name="Comma [0] 6 4 2" xfId="3983" xr:uid="{FB3BE6E1-95EB-456A-802D-F6AD242E8C4A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467" xr:uid="{51422A50-34EE-4382-8636-6A0EB9B9FD37}"/>
    <cellStyle name="Comma [0] 7 2 3" xfId="2999" xr:uid="{364155C0-2E3D-4BA2-8A2E-9904044350FB}"/>
    <cellStyle name="Comma [0] 7 2 3 2" xfId="3986" xr:uid="{938E1C3D-290A-4D7A-859E-D5B6C4FA9DDA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468" xr:uid="{94AD0DDB-3468-4178-884E-0DAD99F795C0}"/>
    <cellStyle name="Comma [0] 8 2 3" xfId="3001" xr:uid="{2EE20CAE-C42B-4908-892E-29A2FE96F83A}"/>
    <cellStyle name="Comma [0] 8 2 3 2" xfId="3988" xr:uid="{8542850D-A121-41FC-9315-EFF0A8B5873A}"/>
    <cellStyle name="Comma [0] 8 3" xfId="696" xr:uid="{00000000-0005-0000-0000-0000B8020000}"/>
    <cellStyle name="Comma [0] 8 3 2" xfId="697" xr:uid="{00000000-0005-0000-0000-0000B9020000}"/>
    <cellStyle name="Comma [0] 8 3 2 2" xfId="3469" xr:uid="{CCF1A3B9-F0E2-4237-837C-BD74F1902D1D}"/>
    <cellStyle name="Comma [0] 8 3 3" xfId="3002" xr:uid="{FD19AC32-37E0-467E-AD02-D38723F54C9E}"/>
    <cellStyle name="Comma [0] 8 3 3 2" xfId="3989" xr:uid="{424FC6CF-960A-4DA2-AB5E-0DB849C11705}"/>
    <cellStyle name="Comma [0] 8 4" xfId="698" xr:uid="{00000000-0005-0000-0000-0000BA020000}"/>
    <cellStyle name="Comma [0] 8 4 2" xfId="3470" xr:uid="{535D6E54-C057-478C-8062-5C29F2A1813D}"/>
    <cellStyle name="Comma [0] 8 5" xfId="3000" xr:uid="{9B9374DF-C3A1-44DF-9774-A1FB930B93BE}"/>
    <cellStyle name="Comma [0] 8 5 2" xfId="3987" xr:uid="{DD4204C0-F26E-496D-9FF6-7CD697BC29D3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471" xr:uid="{010FB023-0C86-4974-AC60-A148A6314E73}"/>
    <cellStyle name="Comma [0] 9 2 3" xfId="3004" xr:uid="{D3CE5C44-B65A-43F6-A17E-3A97422DD89C}"/>
    <cellStyle name="Comma [0] 9 2 3 2" xfId="3991" xr:uid="{EE1B6BAD-6EB3-40EA-9E2A-DE32A8CE835F}"/>
    <cellStyle name="Comma [0] 9 3" xfId="702" xr:uid="{00000000-0005-0000-0000-0000BE020000}"/>
    <cellStyle name="Comma [0] 9 3 2" xfId="703" xr:uid="{00000000-0005-0000-0000-0000BF020000}"/>
    <cellStyle name="Comma [0] 9 3 2 2" xfId="3472" xr:uid="{DF8F8940-FF5F-478A-9CEA-D4409D8F1430}"/>
    <cellStyle name="Comma [0] 9 3 3" xfId="3005" xr:uid="{E6AB02D5-953B-4829-8BB2-E1CF3E132D53}"/>
    <cellStyle name="Comma [0] 9 3 3 2" xfId="3992" xr:uid="{EE844CF9-F4C5-47B4-84D7-5754CDBB7D27}"/>
    <cellStyle name="Comma [0] 9 4" xfId="3003" xr:uid="{F49A75C6-0625-46F4-9683-B2B3464141AF}"/>
    <cellStyle name="Comma [0] 9 4 2" xfId="3990" xr:uid="{E0EC3089-F0D1-4D92-8E8D-6C3156093477}"/>
    <cellStyle name="Comma [0] 90" xfId="704" xr:uid="{00000000-0005-0000-0000-0000C0020000}"/>
    <cellStyle name="Comma [0] 90 2" xfId="705" xr:uid="{00000000-0005-0000-0000-0000C1020000}"/>
    <cellStyle name="Comma [0] 90 2 2" xfId="3473" xr:uid="{42D4AFE0-3610-4F14-BF7A-D5A8CEDD4F27}"/>
    <cellStyle name="Comma [0] 90 3" xfId="3006" xr:uid="{628D72EC-5D70-47CB-91B6-8C6E02BD8DAF}"/>
    <cellStyle name="Comma [0] 90 3 2" xfId="3993" xr:uid="{917E3261-EAE8-42AB-BD8B-3A8157DCCD55}"/>
    <cellStyle name="Comma [0] 91" xfId="706" xr:uid="{00000000-0005-0000-0000-0000C2020000}"/>
    <cellStyle name="Comma [0] 91 2" xfId="707" xr:uid="{00000000-0005-0000-0000-0000C3020000}"/>
    <cellStyle name="Comma [0] 91 2 2" xfId="3474" xr:uid="{03805C6C-9A02-49C6-B1EC-F7A5DFBC144A}"/>
    <cellStyle name="Comma [0] 91 3" xfId="3007" xr:uid="{5EE2001C-3365-470B-BFC7-B473AD723C29}"/>
    <cellStyle name="Comma [0] 91 3 2" xfId="3994" xr:uid="{895D56AF-1E31-48C5-A2AA-538B3FE56623}"/>
    <cellStyle name="Comma [0] 93" xfId="708" xr:uid="{00000000-0005-0000-0000-0000C4020000}"/>
    <cellStyle name="Comma [0] 93 2" xfId="709" xr:uid="{00000000-0005-0000-0000-0000C5020000}"/>
    <cellStyle name="Comma [0] 93 2 2" xfId="3475" xr:uid="{157AD30B-839A-45E3-9351-CEFF26EEE724}"/>
    <cellStyle name="Comma [0] 93 3" xfId="3008" xr:uid="{13245267-8EC3-4BC1-9B8D-2E6966E1B07E}"/>
    <cellStyle name="Comma [0] 93 3 2" xfId="3995" xr:uid="{21213359-8FEC-49B9-B356-193939F15BF6}"/>
    <cellStyle name="Comma [0] 94" xfId="710" xr:uid="{00000000-0005-0000-0000-0000C6020000}"/>
    <cellStyle name="Comma [0] 94 2" xfId="711" xr:uid="{00000000-0005-0000-0000-0000C7020000}"/>
    <cellStyle name="Comma [0] 94 2 2" xfId="3476" xr:uid="{A1101818-07DB-49F3-87FB-F92843888AD8}"/>
    <cellStyle name="Comma [0] 94 3" xfId="3009" xr:uid="{5B4517B4-D4D3-4809-BC2B-28107A57AFCC}"/>
    <cellStyle name="Comma [0] 94 3 2" xfId="3996" xr:uid="{56D68318-DCE5-49E6-BB28-20371F2C5EED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2 2 2" xfId="4231" xr:uid="{83D1B350-824C-4927-973B-31E747390CB4}"/>
    <cellStyle name="Comma 10 2 2 3" xfId="3011" xr:uid="{E8BADA5B-B244-4ED0-8E19-35CF583BD885}"/>
    <cellStyle name="Comma 10 2 2 3 2" xfId="3998" xr:uid="{EC5D60E9-673D-4169-8C06-83F437BF1368}"/>
    <cellStyle name="Comma 10 2 3" xfId="718" xr:uid="{00000000-0005-0000-0000-0000CE020000}"/>
    <cellStyle name="Comma 10 2 3 2" xfId="3477" xr:uid="{A98DE55B-637A-44BC-82D3-060F201FD849}"/>
    <cellStyle name="Comma 10 2 4" xfId="3010" xr:uid="{99181324-E410-4597-9316-24B260B66653}"/>
    <cellStyle name="Comma 10 2 4 2" xfId="3997" xr:uid="{9958B459-5FB4-4E74-A23C-0F6749443C3E}"/>
    <cellStyle name="Comma 10 3" xfId="719" xr:uid="{00000000-0005-0000-0000-0000CF020000}"/>
    <cellStyle name="Comma 10 3 2" xfId="720" xr:uid="{00000000-0005-0000-0000-0000D0020000}"/>
    <cellStyle name="Comma 10 3 2 2" xfId="3478" xr:uid="{8EF35088-5319-43AA-AD5D-EF27D03F23D0}"/>
    <cellStyle name="Comma 10 3 3" xfId="3012" xr:uid="{1624CF20-D95A-4D5D-870D-F266408B6BF9}"/>
    <cellStyle name="Comma 10 3 3 2" xfId="3999" xr:uid="{4AF21F8C-1D60-4B4E-8DA7-089AC60C47D5}"/>
    <cellStyle name="Comma 10 4" xfId="721" xr:uid="{00000000-0005-0000-0000-0000D1020000}"/>
    <cellStyle name="Comma 10 4 2" xfId="722" xr:uid="{00000000-0005-0000-0000-0000D2020000}"/>
    <cellStyle name="Comma 10 4 2 2" xfId="3479" xr:uid="{9116997C-0727-42B3-9904-7686B0BEDB3F}"/>
    <cellStyle name="Comma 10 4 3" xfId="3013" xr:uid="{CBDB3A1A-05BF-42E2-88DB-16D724BCEA5D}"/>
    <cellStyle name="Comma 10 4 3 2" xfId="4000" xr:uid="{1F590B9B-4524-467E-B0EB-08BC2E8F0ED2}"/>
    <cellStyle name="Comma 10 5" xfId="723" xr:uid="{00000000-0005-0000-0000-0000D3020000}"/>
    <cellStyle name="Comma 10 5 2" xfId="724" xr:uid="{00000000-0005-0000-0000-0000D4020000}"/>
    <cellStyle name="Comma 10 5 2 2" xfId="3480" xr:uid="{CBAC95CB-78CA-4D98-A375-39ABD8D45BCC}"/>
    <cellStyle name="Comma 10 5 3" xfId="3014" xr:uid="{E74DF241-6BBB-4A92-BBA4-0EC2E944545B}"/>
    <cellStyle name="Comma 10 5 3 2" xfId="4001" xr:uid="{398441FD-D0F2-4CB3-8067-CFD9E1438DF2}"/>
    <cellStyle name="Comma 10 6" xfId="725" xr:uid="{00000000-0005-0000-0000-0000D5020000}"/>
    <cellStyle name="Comma 10 6 2" xfId="726" xr:uid="{00000000-0005-0000-0000-0000D6020000}"/>
    <cellStyle name="Comma 10 6 2 2" xfId="3481" xr:uid="{99D75B9B-2968-443F-A93E-8D2605D4004D}"/>
    <cellStyle name="Comma 10 6 3" xfId="3015" xr:uid="{D4296D05-C153-46E6-89B9-366396362C85}"/>
    <cellStyle name="Comma 10 6 3 2" xfId="4002" xr:uid="{392FD60C-2CE8-4069-BF63-2CA24BE69736}"/>
    <cellStyle name="Comma 10 7" xfId="727" xr:uid="{00000000-0005-0000-0000-0000D7020000}"/>
    <cellStyle name="Comma 10 7 2" xfId="3482" xr:uid="{E1FB8805-A51F-47DE-80BE-207E1F03CC23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483" xr:uid="{A8D33A52-EB52-4DB0-906E-255B5B8E62AA}"/>
    <cellStyle name="Comma 11 3" xfId="3016" xr:uid="{9FC251BF-A771-4649-8466-627F29FEC021}"/>
    <cellStyle name="Comma 11 3 2" xfId="4003" xr:uid="{0CCEDE3C-C2AE-4EDB-936F-2049894677EA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484" xr:uid="{82BC2FC1-BEB0-483A-8EFA-296ACE7DD6CF}"/>
    <cellStyle name="Comma 12 2 3" xfId="3018" xr:uid="{0CE27C64-6D45-45A6-B755-C4C815B16A30}"/>
    <cellStyle name="Comma 12 2 3 2" xfId="4005" xr:uid="{F4C5EA74-A940-4B4B-A98F-DE0699457927}"/>
    <cellStyle name="Comma 12 3" xfId="734" xr:uid="{00000000-0005-0000-0000-0000DE020000}"/>
    <cellStyle name="Comma 12 3 2" xfId="735" xr:uid="{00000000-0005-0000-0000-0000DF020000}"/>
    <cellStyle name="Comma 12 3 2 2" xfId="3485" xr:uid="{3A3731C6-8D90-4392-8638-D4B439D30F27}"/>
    <cellStyle name="Comma 12 3 3" xfId="3019" xr:uid="{EC12DBA7-118E-4954-A2ED-43568E70BEDA}"/>
    <cellStyle name="Comma 12 3 3 2" xfId="4006" xr:uid="{81090A76-712D-4885-A930-77ABFBEB126C}"/>
    <cellStyle name="Comma 12 4" xfId="736" xr:uid="{00000000-0005-0000-0000-0000E0020000}"/>
    <cellStyle name="Comma 12 4 2" xfId="737" xr:uid="{00000000-0005-0000-0000-0000E1020000}"/>
    <cellStyle name="Comma 12 4 2 2" xfId="3486" xr:uid="{32C26BA1-6179-43B7-8714-5CE0F3028C53}"/>
    <cellStyle name="Comma 12 4 3" xfId="3020" xr:uid="{B577EB1F-DDDA-4B07-A6D3-CA5525E99349}"/>
    <cellStyle name="Comma 12 4 3 2" xfId="4007" xr:uid="{539780A8-2F23-464E-B739-B47BFA73900B}"/>
    <cellStyle name="Comma 12 5" xfId="738" xr:uid="{00000000-0005-0000-0000-0000E2020000}"/>
    <cellStyle name="Comma 12 5 2" xfId="739" xr:uid="{00000000-0005-0000-0000-0000E3020000}"/>
    <cellStyle name="Comma 12 5 2 2" xfId="3487" xr:uid="{1F17379C-B3ED-4B7A-A713-C96BED244D01}"/>
    <cellStyle name="Comma 12 5 3" xfId="3021" xr:uid="{26212CBF-2E83-43C5-A1A5-C31C7EEAE8BB}"/>
    <cellStyle name="Comma 12 5 3 2" xfId="4008" xr:uid="{D13044BC-DA0F-47F2-89C4-63FB25034DC8}"/>
    <cellStyle name="Comma 12 6" xfId="740" xr:uid="{00000000-0005-0000-0000-0000E4020000}"/>
    <cellStyle name="Comma 12 6 2" xfId="741" xr:uid="{00000000-0005-0000-0000-0000E5020000}"/>
    <cellStyle name="Comma 12 6 2 2" xfId="3488" xr:uid="{BCD09770-4449-422C-8D0B-99DF5E217A49}"/>
    <cellStyle name="Comma 12 6 3" xfId="3022" xr:uid="{339E7626-38FF-4328-818B-93BEDF3DD077}"/>
    <cellStyle name="Comma 12 6 3 2" xfId="4009" xr:uid="{A6C259D9-E83C-4CCB-AE53-86C183911E06}"/>
    <cellStyle name="Comma 12 7" xfId="742" xr:uid="{00000000-0005-0000-0000-0000E6020000}"/>
    <cellStyle name="Comma 12 7 2" xfId="3489" xr:uid="{A3FE3ACD-8C00-4A10-AC8F-DAD7B0807AF5}"/>
    <cellStyle name="Comma 12 8" xfId="3017" xr:uid="{9622A994-3874-46B0-958A-D389F7E731EE}"/>
    <cellStyle name="Comma 12 8 2" xfId="4004" xr:uid="{EEE2ECD2-6763-40B6-A0E8-7060114EA52A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490" xr:uid="{17BB0445-DA8B-44D8-BE34-9057D95DC721}"/>
    <cellStyle name="Comma 13 2 3" xfId="3024" xr:uid="{F1E36446-09C1-480C-B039-710911FC658F}"/>
    <cellStyle name="Comma 13 2 3 2" xfId="4011" xr:uid="{D2BC22F5-BF13-4B10-83BB-67A7D8E0CCCD}"/>
    <cellStyle name="Comma 13 3" xfId="746" xr:uid="{00000000-0005-0000-0000-0000EA020000}"/>
    <cellStyle name="Comma 13 3 2" xfId="3491" xr:uid="{14CB52EE-F748-45EB-A1A2-7D38037D9E17}"/>
    <cellStyle name="Comma 13 4" xfId="3023" xr:uid="{E775B676-91F3-4A22-9CFD-58DF5296FCB8}"/>
    <cellStyle name="Comma 13 4 2" xfId="4010" xr:uid="{63ED7152-7D8C-498D-9A29-E91EAD965D4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492" xr:uid="{8DDB6C1C-3665-4491-A2F1-00270AF89DC6}"/>
    <cellStyle name="Comma 14 2 2 3" xfId="3027" xr:uid="{83581F20-972A-43C9-8419-BFF7BF04B014}"/>
    <cellStyle name="Comma 14 2 2 3 2" xfId="4014" xr:uid="{48231F95-7DE0-4BFA-A923-B021FE48481C}"/>
    <cellStyle name="Comma 14 2 3" xfId="751" xr:uid="{00000000-0005-0000-0000-0000EF020000}"/>
    <cellStyle name="Comma 14 2 3 2" xfId="3493" xr:uid="{A8557BCF-53C4-4EFA-8681-2A76B026A4E0}"/>
    <cellStyle name="Comma 14 2 4" xfId="3026" xr:uid="{F8247EB5-E4C0-491D-8563-509141C72D57}"/>
    <cellStyle name="Comma 14 2 4 2" xfId="4013" xr:uid="{3C8DE44D-6FE4-43B3-A8EA-A5AC0EE6FACF}"/>
    <cellStyle name="Comma 14 3" xfId="752" xr:uid="{00000000-0005-0000-0000-0000F0020000}"/>
    <cellStyle name="Comma 14 3 2" xfId="3494" xr:uid="{7A576891-1EF6-4039-9354-06742047CECF}"/>
    <cellStyle name="Comma 14 4" xfId="3025" xr:uid="{3E868230-2BCF-4773-82E0-2FE389D429C7}"/>
    <cellStyle name="Comma 14 4 2" xfId="4012" xr:uid="{3E859593-6A32-4509-BEF8-F82D43ACF8CD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3495" xr:uid="{6DF3EE8E-4529-4571-8D6B-7607ECFA5B0F}"/>
    <cellStyle name="Comma 15 2 3" xfId="3029" xr:uid="{E0483F5D-D232-4AE4-94C0-C42CD7321A70}"/>
    <cellStyle name="Comma 15 2 3 2" xfId="4016" xr:uid="{9B8B539E-947E-4F74-B81C-235018955C89}"/>
    <cellStyle name="Comma 15 3" xfId="756" xr:uid="{00000000-0005-0000-0000-0000F4020000}"/>
    <cellStyle name="Comma 15 3 2" xfId="757" xr:uid="{00000000-0005-0000-0000-0000F5020000}"/>
    <cellStyle name="Comma 15 3 2 2" xfId="3496" xr:uid="{84E55191-BCDD-4B7A-BB55-68178DB517B6}"/>
    <cellStyle name="Comma 15 3 3" xfId="3030" xr:uid="{C1B63D54-D6EC-4F58-96FB-5D3460398CFC}"/>
    <cellStyle name="Comma 15 3 3 2" xfId="4017" xr:uid="{D0A1DAD2-9432-454F-9AC5-BB672CF2A14E}"/>
    <cellStyle name="Comma 15 4" xfId="758" xr:uid="{00000000-0005-0000-0000-0000F6020000}"/>
    <cellStyle name="Comma 15 4 2" xfId="759" xr:uid="{00000000-0005-0000-0000-0000F7020000}"/>
    <cellStyle name="Comma 15 4 2 2" xfId="3497" xr:uid="{D6547F47-6B78-49B4-8FEC-B860B0DA0EF5}"/>
    <cellStyle name="Comma 15 4 3" xfId="3031" xr:uid="{57FE5085-1B76-45BD-9075-347E7B7AF522}"/>
    <cellStyle name="Comma 15 4 3 2" xfId="4018" xr:uid="{859C5165-CD66-41F3-84EC-51613C98F40E}"/>
    <cellStyle name="Comma 15 5" xfId="760" xr:uid="{00000000-0005-0000-0000-0000F8020000}"/>
    <cellStyle name="Comma 15 5 2" xfId="3498" xr:uid="{1482C54F-3BAB-40B7-989E-185B48283A41}"/>
    <cellStyle name="Comma 15 6" xfId="3028" xr:uid="{926798E8-FE64-4907-ABF2-6474000ACCCD}"/>
    <cellStyle name="Comma 15 6 2" xfId="4015" xr:uid="{2E218C85-8B1D-4EB6-B104-67FA3BC8E667}"/>
    <cellStyle name="Comma 16" xfId="761" xr:uid="{00000000-0005-0000-0000-0000F9020000}"/>
    <cellStyle name="Comma 16 2" xfId="762" xr:uid="{00000000-0005-0000-0000-0000FA020000}"/>
    <cellStyle name="Comma 16 2 2" xfId="3499" xr:uid="{F48FF955-C1B1-4A90-9013-603A6E056E33}"/>
    <cellStyle name="Comma 16 3" xfId="3032" xr:uid="{E83CAA48-E04A-4993-B356-EE20FCF63485}"/>
    <cellStyle name="Comma 16 3 2" xfId="4019" xr:uid="{0D937AFF-FA58-4B54-9B12-1BE04378A7CC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3500" xr:uid="{970E8869-75AC-44C4-8B01-5C20AFAC5C80}"/>
    <cellStyle name="Comma 17 2 3" xfId="3034" xr:uid="{9FB43039-52D9-4443-B3DC-1EC7323B277D}"/>
    <cellStyle name="Comma 17 2 3 2" xfId="4021" xr:uid="{E88FBA82-78B4-4A3E-999C-087B33F848CD}"/>
    <cellStyle name="Comma 17 3" xfId="3033" xr:uid="{818BF886-F484-4354-BBF0-E51D3F2320F9}"/>
    <cellStyle name="Comma 17 3 2" xfId="4020" xr:uid="{A8E72331-0D9A-4213-9F17-E2412F96280D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3501" xr:uid="{91495904-2001-4053-97E6-7381BDA02C31}"/>
    <cellStyle name="Comma 18 2 3" xfId="3036" xr:uid="{79EB30D2-A693-4775-8421-B8C559DA9B2E}"/>
    <cellStyle name="Comma 18 2 3 2" xfId="4023" xr:uid="{17BB7490-715E-4C01-872C-8269332F0F9C}"/>
    <cellStyle name="Comma 18 3" xfId="769" xr:uid="{00000000-0005-0000-0000-000001030000}"/>
    <cellStyle name="Comma 18 3 2" xfId="3502" xr:uid="{A1C46232-6714-4DCC-9E77-8D0F37E10AF2}"/>
    <cellStyle name="Comma 18 4" xfId="3035" xr:uid="{29BFFF8D-B5C7-4E68-A716-E2340A67FDF9}"/>
    <cellStyle name="Comma 18 4 2" xfId="4022" xr:uid="{D1DEE113-632E-4889-8D1E-6B931A2B5524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2 2 2" xfId="4025" xr:uid="{000EB014-B246-4613-BDCD-C101CA98AD46}"/>
    <cellStyle name="Comma 19 3" xfId="772" xr:uid="{00000000-0005-0000-0000-000004030000}"/>
    <cellStyle name="Comma 19 3 2" xfId="3039" xr:uid="{7D4004BC-F4C9-4715-9D24-8C30366989F3}"/>
    <cellStyle name="Comma 19 3 2 2" xfId="4026" xr:uid="{42EFE24E-97A1-4537-B510-B49F2DC90DFC}"/>
    <cellStyle name="Comma 19 4" xfId="773" xr:uid="{00000000-0005-0000-0000-000005030000}"/>
    <cellStyle name="Comma 19 4 2" xfId="3040" xr:uid="{45986635-CE21-460F-AF39-154B29ED41E2}"/>
    <cellStyle name="Comma 19 4 2 2" xfId="4027" xr:uid="{83B2B127-51A5-4F1E-AA5E-9D72A60F228A}"/>
    <cellStyle name="Comma 19 5" xfId="774" xr:uid="{00000000-0005-0000-0000-000006030000}"/>
    <cellStyle name="Comma 19 5 2" xfId="3503" xr:uid="{0F68BFF4-6448-4E32-B114-ADE1A26C6113}"/>
    <cellStyle name="Comma 19 6" xfId="3037" xr:uid="{17B7C024-8B2E-412E-A021-999A180B4901}"/>
    <cellStyle name="Comma 19 6 2" xfId="4024" xr:uid="{4CD31968-5A48-4CAA-8688-FF51D7F1D21D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3504" xr:uid="{56D05D80-CD72-44C5-83F2-C1C8A6277619}"/>
    <cellStyle name="Comma 2 10 3" xfId="3041" xr:uid="{AFDCCA69-8CEF-419A-B182-CBB2CE732D20}"/>
    <cellStyle name="Comma 2 10 3 2" xfId="4028" xr:uid="{1DA838ED-92FF-4897-A57F-62C5EB5CD6D8}"/>
    <cellStyle name="Comma 2 11" xfId="778" xr:uid="{00000000-0005-0000-0000-00000A030000}"/>
    <cellStyle name="Comma 2 11 2" xfId="779" xr:uid="{00000000-0005-0000-0000-00000B030000}"/>
    <cellStyle name="Comma 2 11 2 2" xfId="3505" xr:uid="{14F9B750-DFEF-49A3-A79E-91A16A918471}"/>
    <cellStyle name="Comma 2 11 3" xfId="3042" xr:uid="{E310980C-D64F-4876-96FD-327EF60F17ED}"/>
    <cellStyle name="Comma 2 11 3 2" xfId="4029" xr:uid="{0B050861-5083-46CA-8F00-626A25C46F98}"/>
    <cellStyle name="Comma 2 12" xfId="780" xr:uid="{00000000-0005-0000-0000-00000C030000}"/>
    <cellStyle name="Comma 2 12 2" xfId="781" xr:uid="{00000000-0005-0000-0000-00000D030000}"/>
    <cellStyle name="Comma 2 12 2 2" xfId="3506" xr:uid="{C5AA285A-5AE1-4A32-80D1-FF7B361C1398}"/>
    <cellStyle name="Comma 2 12 3" xfId="3043" xr:uid="{5377AD1D-0AC1-4406-905A-530FBD74D56B}"/>
    <cellStyle name="Comma 2 12 3 2" xfId="4030" xr:uid="{34205396-1FFB-4AF7-8B55-4FE57530A722}"/>
    <cellStyle name="Comma 2 13" xfId="782" xr:uid="{00000000-0005-0000-0000-00000E030000}"/>
    <cellStyle name="Comma 2 13 2" xfId="783" xr:uid="{00000000-0005-0000-0000-00000F030000}"/>
    <cellStyle name="Comma 2 13 2 2" xfId="3507" xr:uid="{6B474D8E-4C9E-46DA-81F9-EE70CF028136}"/>
    <cellStyle name="Comma 2 13 3" xfId="3044" xr:uid="{A199919F-E13B-4CE3-B1D7-593EF98959B7}"/>
    <cellStyle name="Comma 2 13 3 2" xfId="4031" xr:uid="{7354D7A0-F316-4D0C-8D62-41675618C38F}"/>
    <cellStyle name="Comma 2 14" xfId="784" xr:uid="{00000000-0005-0000-0000-000010030000}"/>
    <cellStyle name="Comma 2 14 2" xfId="785" xr:uid="{00000000-0005-0000-0000-000011030000}"/>
    <cellStyle name="Comma 2 14 2 2" xfId="3508" xr:uid="{FCA3E046-7C0D-422F-B3A0-3E2C57A4FAF6}"/>
    <cellStyle name="Comma 2 14 3" xfId="3045" xr:uid="{C1867373-29E9-44CF-972B-80471AB9ADD5}"/>
    <cellStyle name="Comma 2 14 3 2" xfId="4032" xr:uid="{861B5A07-1073-49F0-93AB-720BB1DC8DA7}"/>
    <cellStyle name="Comma 2 15" xfId="786" xr:uid="{00000000-0005-0000-0000-000012030000}"/>
    <cellStyle name="Comma 2 15 2" xfId="787" xr:uid="{00000000-0005-0000-0000-000013030000}"/>
    <cellStyle name="Comma 2 15 2 2" xfId="3509" xr:uid="{E234DFC6-9CA7-4EE2-9128-1E91C554D437}"/>
    <cellStyle name="Comma 2 15 3" xfId="3046" xr:uid="{6D140B16-DFF5-4A8A-B483-1270625595C1}"/>
    <cellStyle name="Comma 2 15 3 2" xfId="4033" xr:uid="{37826C48-0370-4153-B1FB-482BE6860781}"/>
    <cellStyle name="Comma 2 16" xfId="788" xr:uid="{00000000-0005-0000-0000-000014030000}"/>
    <cellStyle name="Comma 2 16 2" xfId="789" xr:uid="{00000000-0005-0000-0000-000015030000}"/>
    <cellStyle name="Comma 2 16 2 2" xfId="3510" xr:uid="{E0364B70-7091-4B11-83C5-59F43B711A83}"/>
    <cellStyle name="Comma 2 16 3" xfId="3047" xr:uid="{AD5BC0A1-950A-4B5A-817C-07A09B538519}"/>
    <cellStyle name="Comma 2 16 3 2" xfId="4034" xr:uid="{06697BBC-42C8-42C6-BA7A-AE5352DEFD04}"/>
    <cellStyle name="Comma 2 17" xfId="790" xr:uid="{00000000-0005-0000-0000-000016030000}"/>
    <cellStyle name="Comma 2 17 2" xfId="791" xr:uid="{00000000-0005-0000-0000-000017030000}"/>
    <cellStyle name="Comma 2 17 2 2" xfId="3511" xr:uid="{F526C323-DB13-4974-9002-0CD485C4DDDC}"/>
    <cellStyle name="Comma 2 17 3" xfId="3048" xr:uid="{F3A5BB1F-D4A4-43F7-88AF-17534208AEC9}"/>
    <cellStyle name="Comma 2 17 3 2" xfId="4035" xr:uid="{7D21583D-C9EB-472A-A19B-8BB4990EBA12}"/>
    <cellStyle name="Comma 2 18" xfId="792" xr:uid="{00000000-0005-0000-0000-000018030000}"/>
    <cellStyle name="Comma 2 18 2" xfId="793" xr:uid="{00000000-0005-0000-0000-000019030000}"/>
    <cellStyle name="Comma 2 18 2 2" xfId="3512" xr:uid="{F00D2E2A-92C8-42B1-9FC9-5ED6C1D3D799}"/>
    <cellStyle name="Comma 2 18 3" xfId="3049" xr:uid="{E838855B-EDCB-4EF6-8DD5-A81244DBBB83}"/>
    <cellStyle name="Comma 2 18 3 2" xfId="4036" xr:uid="{6AA17893-47C0-4629-93F6-ED45AF3EEAC8}"/>
    <cellStyle name="Comma 2 19" xfId="794" xr:uid="{00000000-0005-0000-0000-00001A030000}"/>
    <cellStyle name="Comma 2 19 2" xfId="795" xr:uid="{00000000-0005-0000-0000-00001B030000}"/>
    <cellStyle name="Comma 2 19 2 2" xfId="3513" xr:uid="{EBC7DC7D-F556-4B26-B2A4-94C830DBEEFC}"/>
    <cellStyle name="Comma 2 19 3" xfId="3050" xr:uid="{B0C17B82-5F9A-438B-B4A3-C807CF362E1C}"/>
    <cellStyle name="Comma 2 19 3 2" xfId="4037" xr:uid="{BA80C0C8-396A-463D-B490-5E8596CE098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3516" xr:uid="{CA761DD1-7CC6-4467-9CDA-A4A8E6D78E70}"/>
    <cellStyle name="Comma 2 2 2 2 2 2 2 2 3" xfId="3056" xr:uid="{CE538DE6-5D58-44B6-A6B2-39323CBDC972}"/>
    <cellStyle name="Comma 2 2 2 2 2 2 2 2 3 2" xfId="4043" xr:uid="{60FA243C-C869-493A-B076-65CD7537A6A1}"/>
    <cellStyle name="Comma 2 2 2 2 2 2 2 3" xfId="804" xr:uid="{00000000-0005-0000-0000-000024030000}"/>
    <cellStyle name="Comma 2 2 2 2 2 2 2 3 2" xfId="805" xr:uid="{00000000-0005-0000-0000-000025030000}"/>
    <cellStyle name="Comma 2 2 2 2 2 2 2 3 2 2" xfId="3517" xr:uid="{AABEDDA1-F245-4072-8BBE-E68A8397DC6F}"/>
    <cellStyle name="Comma 2 2 2 2 2 2 2 3 3" xfId="3057" xr:uid="{A912B6DB-EE4A-4651-A2DC-3EF2FC964E42}"/>
    <cellStyle name="Comma 2 2 2 2 2 2 2 3 3 2" xfId="4044" xr:uid="{5611D881-10F5-4F56-BBB1-63EC2C52BBA5}"/>
    <cellStyle name="Comma 2 2 2 2 2 2 2 4" xfId="3055" xr:uid="{A5F63825-5350-4D7B-9D88-09A52BA42B0B}"/>
    <cellStyle name="Comma 2 2 2 2 2 2 2 4 2" xfId="4042" xr:uid="{E6C77C4D-00B5-4458-9758-A56D8BF0CDFF}"/>
    <cellStyle name="Comma 2 2 2 2 2 2 2 5" xfId="3515" xr:uid="{97CAF5D0-8B72-44F5-903F-98A887D0B0C4}"/>
    <cellStyle name="Comma 2 2 2 2 2 2 3" xfId="806" xr:uid="{00000000-0005-0000-0000-000026030000}"/>
    <cellStyle name="Comma 2 2 2 2 2 2 3 2" xfId="3058" xr:uid="{4D2EF11E-6DB9-49E1-A02C-F3AC680431D3}"/>
    <cellStyle name="Comma 2 2 2 2 2 2 3 2 2" xfId="4045" xr:uid="{C4130A6E-B291-4300-9EB6-8E83E7AD6FD6}"/>
    <cellStyle name="Comma 2 2 2 2 2 2 3 3" xfId="3518" xr:uid="{F01871C2-D342-4D40-9959-1FDB5DADD868}"/>
    <cellStyle name="Comma 2 2 2 2 2 2 4" xfId="807" xr:uid="{00000000-0005-0000-0000-000027030000}"/>
    <cellStyle name="Comma 2 2 2 2 2 2 4 2" xfId="3519" xr:uid="{D0B39ED5-0EC2-4F3B-9736-FD25AD7654DE}"/>
    <cellStyle name="Comma 2 2 2 2 2 2 5" xfId="3054" xr:uid="{434ED6B4-2D43-4A57-86AA-96BE2AA2CC6A}"/>
    <cellStyle name="Comma 2 2 2 2 2 2 5 2" xfId="4041" xr:uid="{EC998431-DD09-44B0-87A8-2AD568B4793D}"/>
    <cellStyle name="Comma 2 2 2 2 2 3" xfId="808" xr:uid="{00000000-0005-0000-0000-000028030000}"/>
    <cellStyle name="Comma 2 2 2 2 2 3 2" xfId="809" xr:uid="{00000000-0005-0000-0000-000029030000}"/>
    <cellStyle name="Comma 2 2 2 2 2 3 2 2" xfId="3520" xr:uid="{3F0DFBF4-D03D-4A00-BA73-668255181164}"/>
    <cellStyle name="Comma 2 2 2 2 2 3 3" xfId="3059" xr:uid="{9C1EF324-FD74-4990-9639-835EB22A52A4}"/>
    <cellStyle name="Comma 2 2 2 2 2 3 3 2" xfId="4046" xr:uid="{BFB1CC13-47B3-4A44-B9D8-E0C471ABF414}"/>
    <cellStyle name="Comma 2 2 2 2 2 4" xfId="810" xr:uid="{00000000-0005-0000-0000-00002A030000}"/>
    <cellStyle name="Comma 2 2 2 2 2 4 2" xfId="811" xr:uid="{00000000-0005-0000-0000-00002B030000}"/>
    <cellStyle name="Comma 2 2 2 2 2 4 2 2" xfId="3521" xr:uid="{20206328-BA80-4A8F-A102-171D58764BD4}"/>
    <cellStyle name="Comma 2 2 2 2 2 4 3" xfId="3060" xr:uid="{C2B9D5D3-AEF7-4D9C-8441-9C787B46E48A}"/>
    <cellStyle name="Comma 2 2 2 2 2 4 3 2" xfId="4047" xr:uid="{C668ABDC-3D37-45B5-8545-FE5F866993AA}"/>
    <cellStyle name="Comma 2 2 2 2 2 5" xfId="3053" xr:uid="{292E16A3-50C0-4300-B2A0-C61C77350C20}"/>
    <cellStyle name="Comma 2 2 2 2 2 5 2" xfId="4040" xr:uid="{1E064E6F-027B-4AE2-84D7-935862B511D2}"/>
    <cellStyle name="Comma 2 2 2 2 2 6" xfId="3514" xr:uid="{542A0CEF-8682-434B-90DF-2157D7AB5BCA}"/>
    <cellStyle name="Comma 2 2 2 2 3" xfId="812" xr:uid="{00000000-0005-0000-0000-00002C030000}"/>
    <cellStyle name="Comma 2 2 2 2 3 2" xfId="3061" xr:uid="{77E7F2D4-EB1C-49C4-B9B2-4930A683FA23}"/>
    <cellStyle name="Comma 2 2 2 2 3 2 2" xfId="4048" xr:uid="{DF11D86F-DCB4-41E6-9A9D-A3747B2D5E52}"/>
    <cellStyle name="Comma 2 2 2 2 3 3" xfId="3522" xr:uid="{8C89904B-D50A-477B-9EA0-4F5F3E631A7A}"/>
    <cellStyle name="Comma 2 2 2 2 4" xfId="813" xr:uid="{00000000-0005-0000-0000-00002D030000}"/>
    <cellStyle name="Comma 2 2 2 2 4 2" xfId="3062" xr:uid="{EF259039-703B-4878-97EA-1EF79FAA0879}"/>
    <cellStyle name="Comma 2 2 2 2 4 2 2" xfId="4049" xr:uid="{3DFD167B-E663-44F6-A7AB-A648D06CA9D7}"/>
    <cellStyle name="Comma 2 2 2 2 4 3" xfId="3523" xr:uid="{0ED6072A-18ED-4686-9478-62117A4E4C85}"/>
    <cellStyle name="Comma 2 2 2 2 5" xfId="814" xr:uid="{00000000-0005-0000-0000-00002E030000}"/>
    <cellStyle name="Comma 2 2 2 2 5 2" xfId="3524" xr:uid="{53159567-5243-4EE0-930F-A2E19AE8648B}"/>
    <cellStyle name="Comma 2 2 2 2 6" xfId="3052" xr:uid="{0373272B-0826-49BA-9FF1-39B70AE684DF}"/>
    <cellStyle name="Comma 2 2 2 2 6 2" xfId="4039" xr:uid="{F8A6EC03-F7AB-4CB5-ACC5-4A4FEC7CE8C0}"/>
    <cellStyle name="Comma 2 2 2 3" xfId="815" xr:uid="{00000000-0005-0000-0000-00002F030000}"/>
    <cellStyle name="Comma 2 2 2 3 2" xfId="816" xr:uid="{00000000-0005-0000-0000-000030030000}"/>
    <cellStyle name="Comma 2 2 2 3 2 2" xfId="3525" xr:uid="{421A42B7-C04D-4B82-B355-8439BE6ACC2B}"/>
    <cellStyle name="Comma 2 2 2 3 3" xfId="3063" xr:uid="{B8EB6C39-C34F-4D87-9075-EEFBF0382F10}"/>
    <cellStyle name="Comma 2 2 2 3 3 2" xfId="4050" xr:uid="{471DFC3B-48A5-4ECE-86E6-B6D72BF5920D}"/>
    <cellStyle name="Comma 2 2 2 4" xfId="817" xr:uid="{00000000-0005-0000-0000-000031030000}"/>
    <cellStyle name="Comma 2 2 2 4 2" xfId="818" xr:uid="{00000000-0005-0000-0000-000032030000}"/>
    <cellStyle name="Comma 2 2 2 4 2 2" xfId="3526" xr:uid="{5D3A7948-D259-4EBB-A7D7-901179A92221}"/>
    <cellStyle name="Comma 2 2 2 4 3" xfId="3064" xr:uid="{C8DB41C1-0628-4707-A6A3-C0449242A08C}"/>
    <cellStyle name="Comma 2 2 2 4 3 2" xfId="4051" xr:uid="{DA22154A-25AE-4CDA-AE59-F880505E5548}"/>
    <cellStyle name="Comma 2 2 2 5" xfId="819" xr:uid="{00000000-0005-0000-0000-000033030000}"/>
    <cellStyle name="Comma 2 2 2 5 2" xfId="820" xr:uid="{00000000-0005-0000-0000-000034030000}"/>
    <cellStyle name="Comma 2 2 2 5 2 2" xfId="3527" xr:uid="{C587E0BF-B2B8-4DD0-A97F-6C7DC3B7DEBD}"/>
    <cellStyle name="Comma 2 2 2 5 3" xfId="3065" xr:uid="{2A1B62FC-872C-48CF-8C35-6E29BB6A25EB}"/>
    <cellStyle name="Comma 2 2 2 5 3 2" xfId="4052" xr:uid="{9C406964-E301-4EED-A4AA-80909923F274}"/>
    <cellStyle name="Comma 2 2 2 6" xfId="3051" xr:uid="{6BB74C52-7C4A-42E6-8EEE-864D18B444ED}"/>
    <cellStyle name="Comma 2 2 2 6 2" xfId="4038" xr:uid="{DCD91A8B-D114-4063-883F-E9FDEA44A07C}"/>
    <cellStyle name="Comma 2 2 3" xfId="821" xr:uid="{00000000-0005-0000-0000-000035030000}"/>
    <cellStyle name="Comma 2 2 3 2" xfId="822" xr:uid="{00000000-0005-0000-0000-000036030000}"/>
    <cellStyle name="Comma 2 2 3 2 2" xfId="3528" xr:uid="{83AB7B58-68BE-4264-8488-4CBFC415E21B}"/>
    <cellStyle name="Comma 2 2 3 3" xfId="3066" xr:uid="{10AA6034-2BB7-45AC-AF3E-BA103CE5F44B}"/>
    <cellStyle name="Comma 2 2 3 3 2" xfId="4053" xr:uid="{50D38FDB-FBF9-414F-BB66-488179DAC9AB}"/>
    <cellStyle name="Comma 2 2 4" xfId="823" xr:uid="{00000000-0005-0000-0000-000037030000}"/>
    <cellStyle name="Comma 2 2 4 2" xfId="3067" xr:uid="{D327E1DC-367F-4D39-84A6-E24CC3A29998}"/>
    <cellStyle name="Comma 2 2 4 2 2" xfId="4054" xr:uid="{AA576E24-A7E1-4B39-9C82-4D9E4F5645B8}"/>
    <cellStyle name="Comma 2 2 4 3" xfId="3529" xr:uid="{8652F868-9073-49D2-8998-B709E21AB8B9}"/>
    <cellStyle name="Comma 2 2 5" xfId="824" xr:uid="{00000000-0005-0000-0000-000038030000}"/>
    <cellStyle name="Comma 2 2 5 2" xfId="3068" xr:uid="{4BC0779D-8E6A-4D1A-A3B3-265220889FF9}"/>
    <cellStyle name="Comma 2 2 5 2 2" xfId="4055" xr:uid="{30BA737F-7709-4210-9C56-9F6233D69E66}"/>
    <cellStyle name="Comma 2 2 5 3" xfId="3530" xr:uid="{5C84B02F-8FE6-4598-8DEC-8E02F3B904ED}"/>
    <cellStyle name="Comma 2 2 6" xfId="825" xr:uid="{00000000-0005-0000-0000-000039030000}"/>
    <cellStyle name="Comma 2 2 6 2" xfId="3069" xr:uid="{FC8A6416-4D38-4252-93E9-24DDFD334EFF}"/>
    <cellStyle name="Comma 2 2 6 2 2" xfId="4056" xr:uid="{633DFE38-2D17-4825-BA1A-65DB642A8999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3531" xr:uid="{5A360296-9586-4595-BAD9-3E5941376124}"/>
    <cellStyle name="Comma 2 20 3" xfId="3070" xr:uid="{E8504335-EF0B-40B3-BB11-27915C02D1DC}"/>
    <cellStyle name="Comma 2 20 3 2" xfId="4057" xr:uid="{30393559-E99B-49AD-BCD4-44F2D3F2A927}"/>
    <cellStyle name="Comma 2 21" xfId="829" xr:uid="{00000000-0005-0000-0000-00003D030000}"/>
    <cellStyle name="Comma 2 21 2" xfId="830" xr:uid="{00000000-0005-0000-0000-00003E030000}"/>
    <cellStyle name="Comma 2 21 2 2" xfId="3532" xr:uid="{DD628CE3-56F7-4D3B-B298-C91A42A207DB}"/>
    <cellStyle name="Comma 2 21 3" xfId="3071" xr:uid="{534A85AA-F339-4927-8E0A-7F27368C88BB}"/>
    <cellStyle name="Comma 2 21 3 2" xfId="4058" xr:uid="{5A92A651-55BC-4C68-8B7E-74D59A00422E}"/>
    <cellStyle name="Comma 2 22" xfId="831" xr:uid="{00000000-0005-0000-0000-00003F030000}"/>
    <cellStyle name="Comma 2 22 2" xfId="832" xr:uid="{00000000-0005-0000-0000-000040030000}"/>
    <cellStyle name="Comma 2 22 2 2" xfId="3533" xr:uid="{550BB4FE-AD40-4CAF-8B77-5BA1C669F6B5}"/>
    <cellStyle name="Comma 2 22 3" xfId="3072" xr:uid="{019EDD3C-1E42-4A89-9D85-4F854F325998}"/>
    <cellStyle name="Comma 2 22 3 2" xfId="4059" xr:uid="{F9BB6748-97D1-467A-AED7-B28468D9A75D}"/>
    <cellStyle name="Comma 2 23" xfId="833" xr:uid="{00000000-0005-0000-0000-000041030000}"/>
    <cellStyle name="Comma 2 23 2" xfId="834" xr:uid="{00000000-0005-0000-0000-000042030000}"/>
    <cellStyle name="Comma 2 23 2 2" xfId="3534" xr:uid="{EA0EA574-9ADB-471E-BE8C-24CFDDE6E8B8}"/>
    <cellStyle name="Comma 2 23 3" xfId="3073" xr:uid="{CE5A0BC8-EFDA-470A-925C-0AE092386415}"/>
    <cellStyle name="Comma 2 23 3 2" xfId="4060" xr:uid="{3D089945-D3FB-4A5F-887C-6817553821CD}"/>
    <cellStyle name="Comma 2 24" xfId="835" xr:uid="{00000000-0005-0000-0000-000043030000}"/>
    <cellStyle name="Comma 2 24 2" xfId="836" xr:uid="{00000000-0005-0000-0000-000044030000}"/>
    <cellStyle name="Comma 2 24 2 2" xfId="3535" xr:uid="{80A8ED91-BE77-4394-A426-F1631E2A802F}"/>
    <cellStyle name="Comma 2 24 3" xfId="3074" xr:uid="{66A82A04-1B58-4C2E-9645-23D94777C17A}"/>
    <cellStyle name="Comma 2 24 3 2" xfId="4061" xr:uid="{F5D49192-38B8-4D74-A21F-4E66F60AB060}"/>
    <cellStyle name="Comma 2 25" xfId="837" xr:uid="{00000000-0005-0000-0000-000045030000}"/>
    <cellStyle name="Comma 2 25 2" xfId="838" xr:uid="{00000000-0005-0000-0000-000046030000}"/>
    <cellStyle name="Comma 2 25 2 2" xfId="3536" xr:uid="{4F2C4AD4-0086-4785-A43C-E501FC723523}"/>
    <cellStyle name="Comma 2 25 3" xfId="3075" xr:uid="{D4192D6C-4BA9-41C4-A724-B2A0FF9D1918}"/>
    <cellStyle name="Comma 2 25 3 2" xfId="4062" xr:uid="{E02B044A-410D-41CA-A6CA-51F4DBAC0C45}"/>
    <cellStyle name="Comma 2 26" xfId="839" xr:uid="{00000000-0005-0000-0000-000047030000}"/>
    <cellStyle name="Comma 2 26 2" xfId="840" xr:uid="{00000000-0005-0000-0000-000048030000}"/>
    <cellStyle name="Comma 2 26 2 2" xfId="3537" xr:uid="{8C06619F-3AB0-41B0-B1B6-744CC31A9D0B}"/>
    <cellStyle name="Comma 2 26 3" xfId="3076" xr:uid="{735FA171-3D24-4D5C-AB35-83AB490C0D30}"/>
    <cellStyle name="Comma 2 26 3 2" xfId="4063" xr:uid="{DCE91258-3B81-4648-BCE7-04A7D702A480}"/>
    <cellStyle name="Comma 2 27" xfId="841" xr:uid="{00000000-0005-0000-0000-000049030000}"/>
    <cellStyle name="Comma 2 27 2" xfId="842" xr:uid="{00000000-0005-0000-0000-00004A030000}"/>
    <cellStyle name="Comma 2 27 2 2" xfId="3538" xr:uid="{E8A3EF06-2D27-432D-A48D-E0A943812497}"/>
    <cellStyle name="Comma 2 27 3" xfId="3077" xr:uid="{4F40CF85-B1C9-49D3-A52B-2C972B4DFC2A}"/>
    <cellStyle name="Comma 2 27 3 2" xfId="4064" xr:uid="{F57B61C1-B703-4F3E-BD7A-9A72C610468A}"/>
    <cellStyle name="Comma 2 28" xfId="843" xr:uid="{00000000-0005-0000-0000-00004B030000}"/>
    <cellStyle name="Comma 2 28 2" xfId="844" xr:uid="{00000000-0005-0000-0000-00004C030000}"/>
    <cellStyle name="Comma 2 28 2 2" xfId="3539" xr:uid="{B22884CD-B239-4369-B238-635DBBB14483}"/>
    <cellStyle name="Comma 2 28 3" xfId="3078" xr:uid="{A4DA0430-6849-4B2C-A5F5-72BA4228DB00}"/>
    <cellStyle name="Comma 2 28 3 2" xfId="4065" xr:uid="{52011292-2077-4E94-9CC4-D153E6008875}"/>
    <cellStyle name="Comma 2 29" xfId="845" xr:uid="{00000000-0005-0000-0000-00004D030000}"/>
    <cellStyle name="Comma 2 29 2" xfId="846" xr:uid="{00000000-0005-0000-0000-00004E030000}"/>
    <cellStyle name="Comma 2 29 2 2" xfId="3540" xr:uid="{BFF2683B-1627-4F00-A840-DB6C81579A47}"/>
    <cellStyle name="Comma 2 29 3" xfId="3079" xr:uid="{7BD30170-43AC-4F85-A55B-43E9215E9B3A}"/>
    <cellStyle name="Comma 2 29 3 2" xfId="4066" xr:uid="{7CA68BCD-27D9-41E6-9954-09BF0D8B8779}"/>
    <cellStyle name="Comma 2 3" xfId="847" xr:uid="{00000000-0005-0000-0000-00004F030000}"/>
    <cellStyle name="Comma 2 3 2" xfId="848" xr:uid="{00000000-0005-0000-0000-000050030000}"/>
    <cellStyle name="Comma 2 3 2 2" xfId="3541" xr:uid="{AC9A4B63-3D6B-4978-8F36-A255AFC5E5B8}"/>
    <cellStyle name="Comma 2 3 3" xfId="3080" xr:uid="{60D14EEC-05C6-49B0-9F35-6D37685098FC}"/>
    <cellStyle name="Comma 2 3 3 2" xfId="4067" xr:uid="{3D0D3F01-F7A2-442A-950E-7A8D134535BE}"/>
    <cellStyle name="Comma 2 30" xfId="849" xr:uid="{00000000-0005-0000-0000-000051030000}"/>
    <cellStyle name="Comma 2 30 2" xfId="850" xr:uid="{00000000-0005-0000-0000-000052030000}"/>
    <cellStyle name="Comma 2 30 2 2" xfId="3542" xr:uid="{0523BE0A-1E85-4C26-8317-183E094CEC71}"/>
    <cellStyle name="Comma 2 30 3" xfId="3081" xr:uid="{548602E8-C7B2-4F42-BCEA-7A01F379E763}"/>
    <cellStyle name="Comma 2 30 3 2" xfId="4068" xr:uid="{FB036AD8-9936-4F34-B5F4-83DD9B9E62D6}"/>
    <cellStyle name="Comma 2 31" xfId="851" xr:uid="{00000000-0005-0000-0000-000053030000}"/>
    <cellStyle name="Comma 2 31 2" xfId="852" xr:uid="{00000000-0005-0000-0000-000054030000}"/>
    <cellStyle name="Comma 2 31 2 2" xfId="3543" xr:uid="{2914259E-F44E-4B49-886D-50F750250678}"/>
    <cellStyle name="Comma 2 31 3" xfId="3082" xr:uid="{74D0E64C-66D9-49E9-9B5B-362590BC2750}"/>
    <cellStyle name="Comma 2 31 3 2" xfId="4069" xr:uid="{53755C9A-A983-4FDB-825B-3BBFAB08290B}"/>
    <cellStyle name="Comma 2 32" xfId="853" xr:uid="{00000000-0005-0000-0000-000055030000}"/>
    <cellStyle name="Comma 2 32 2" xfId="854" xr:uid="{00000000-0005-0000-0000-000056030000}"/>
    <cellStyle name="Comma 2 32 2 2" xfId="3544" xr:uid="{CC31837F-B651-4612-9339-57EA9280AEF7}"/>
    <cellStyle name="Comma 2 32 3" xfId="3083" xr:uid="{0C681DF3-E95C-4D7B-B92D-5B49C8453D07}"/>
    <cellStyle name="Comma 2 32 3 2" xfId="4070" xr:uid="{C387A98C-4817-41E6-834B-E2D400936AB8}"/>
    <cellStyle name="Comma 2 33" xfId="855" xr:uid="{00000000-0005-0000-0000-000057030000}"/>
    <cellStyle name="Comma 2 33 2" xfId="856" xr:uid="{00000000-0005-0000-0000-000058030000}"/>
    <cellStyle name="Comma 2 33 2 2" xfId="3545" xr:uid="{9CB551E6-2D65-4B93-B5D8-F1497CA772F9}"/>
    <cellStyle name="Comma 2 33 3" xfId="3084" xr:uid="{98EEB5A4-45EA-41AF-817C-639CA65141CA}"/>
    <cellStyle name="Comma 2 33 3 2" xfId="4071" xr:uid="{3F2EB67D-B0B5-418B-BD07-A1F4043370BC}"/>
    <cellStyle name="Comma 2 34" xfId="857" xr:uid="{00000000-0005-0000-0000-000059030000}"/>
    <cellStyle name="Comma 2 34 2" xfId="858" xr:uid="{00000000-0005-0000-0000-00005A030000}"/>
    <cellStyle name="Comma 2 34 2 2" xfId="3546" xr:uid="{EC2F2A32-C6E9-4579-8ACA-6BD2D69AA1F8}"/>
    <cellStyle name="Comma 2 34 3" xfId="3085" xr:uid="{95E30297-53F3-42D2-BF25-79B3DAB2AA0A}"/>
    <cellStyle name="Comma 2 34 3 2" xfId="4072" xr:uid="{0A918703-75E8-4B36-8149-754986FAFBF7}"/>
    <cellStyle name="Comma 2 35" xfId="859" xr:uid="{00000000-0005-0000-0000-00005B030000}"/>
    <cellStyle name="Comma 2 35 2" xfId="860" xr:uid="{00000000-0005-0000-0000-00005C030000}"/>
    <cellStyle name="Comma 2 35 2 2" xfId="3547" xr:uid="{CBCABC52-0BBB-4D7A-A466-16B5E650B7F6}"/>
    <cellStyle name="Comma 2 35 3" xfId="3086" xr:uid="{D49C1B0E-A666-45C7-AEE7-D8319AEFCB3D}"/>
    <cellStyle name="Comma 2 35 3 2" xfId="4073" xr:uid="{FB2EDF09-E6AE-49FD-B1EE-831B7D2CF1F3}"/>
    <cellStyle name="Comma 2 36" xfId="861" xr:uid="{00000000-0005-0000-0000-00005D030000}"/>
    <cellStyle name="Comma 2 36 2" xfId="862" xr:uid="{00000000-0005-0000-0000-00005E030000}"/>
    <cellStyle name="Comma 2 36 2 2" xfId="3548" xr:uid="{94673B76-541F-4BB8-A470-7E553D459B93}"/>
    <cellStyle name="Comma 2 36 3" xfId="3087" xr:uid="{9082B455-17FA-4C1A-8D63-E796ADE46D61}"/>
    <cellStyle name="Comma 2 36 3 2" xfId="4074" xr:uid="{F6FC5C54-2C1F-4E57-806F-29DAEE13E352}"/>
    <cellStyle name="Comma 2 37" xfId="863" xr:uid="{00000000-0005-0000-0000-00005F030000}"/>
    <cellStyle name="Comma 2 37 2" xfId="864" xr:uid="{00000000-0005-0000-0000-000060030000}"/>
    <cellStyle name="Comma 2 37 2 2" xfId="3549" xr:uid="{99BCD83A-666F-4320-9E73-4A0A0143ED19}"/>
    <cellStyle name="Comma 2 37 3" xfId="3088" xr:uid="{6FD2996F-B042-47C1-A7A4-E645E12016AF}"/>
    <cellStyle name="Comma 2 37 3 2" xfId="4075" xr:uid="{14BF0AA1-046B-4574-B27F-DB79D4FC8C91}"/>
    <cellStyle name="Comma 2 38" xfId="865" xr:uid="{00000000-0005-0000-0000-000061030000}"/>
    <cellStyle name="Comma 2 38 2" xfId="866" xr:uid="{00000000-0005-0000-0000-000062030000}"/>
    <cellStyle name="Comma 2 38 2 2" xfId="3550" xr:uid="{8A2960DC-0008-4DDE-848C-75371BD78451}"/>
    <cellStyle name="Comma 2 38 3" xfId="3089" xr:uid="{19A2A224-DC0F-40C6-B85F-3C7438EB6AF8}"/>
    <cellStyle name="Comma 2 38 3 2" xfId="4076" xr:uid="{658E80AF-D840-4AF4-A8D6-B2EC6EB0C36E}"/>
    <cellStyle name="Comma 2 39" xfId="867" xr:uid="{00000000-0005-0000-0000-000063030000}"/>
    <cellStyle name="Comma 2 39 2" xfId="868" xr:uid="{00000000-0005-0000-0000-000064030000}"/>
    <cellStyle name="Comma 2 39 2 2" xfId="3551" xr:uid="{0248E4AC-3C06-4F24-9C16-17455D938633}"/>
    <cellStyle name="Comma 2 39 3" xfId="3090" xr:uid="{8D82E791-171C-48D3-B277-B43C69149260}"/>
    <cellStyle name="Comma 2 39 3 2" xfId="4077" xr:uid="{8E791167-1115-4B0A-90CD-0E07CBC69080}"/>
    <cellStyle name="Comma 2 4" xfId="869" xr:uid="{00000000-0005-0000-0000-000065030000}"/>
    <cellStyle name="Comma 2 4 2" xfId="870" xr:uid="{00000000-0005-0000-0000-000066030000}"/>
    <cellStyle name="Comma 2 4 2 2" xfId="3552" xr:uid="{C7BB7FAA-7EA3-41B1-A88B-0A584DBB3417}"/>
    <cellStyle name="Comma 2 4 3" xfId="871" xr:uid="{00000000-0005-0000-0000-000067030000}"/>
    <cellStyle name="Comma 2 4 3 2" xfId="3553" xr:uid="{6C79D328-A269-4CC6-8BD8-41681186DFF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3554" xr:uid="{4515A323-10B0-4314-A027-004718AA93B6}"/>
    <cellStyle name="Comma 2 40 3" xfId="3091" xr:uid="{E1BE61A9-2B6C-484E-B003-1D61146AFE42}"/>
    <cellStyle name="Comma 2 40 3 2" xfId="4078" xr:uid="{8C1DD0F1-8AD0-4F73-B3D6-0C5FFD25A5D6}"/>
    <cellStyle name="Comma 2 41" xfId="875" xr:uid="{00000000-0005-0000-0000-00006B030000}"/>
    <cellStyle name="Comma 2 41 2" xfId="876" xr:uid="{00000000-0005-0000-0000-00006C030000}"/>
    <cellStyle name="Comma 2 41 2 2" xfId="3555" xr:uid="{97372978-FF5C-4A56-BD60-2B5F498B584A}"/>
    <cellStyle name="Comma 2 41 3" xfId="3092" xr:uid="{23D27F6F-D27C-4011-A778-6AFA311F3030}"/>
    <cellStyle name="Comma 2 41 3 2" xfId="4079" xr:uid="{E5A555AD-0C97-43C2-BE75-CE53C86BF47A}"/>
    <cellStyle name="Comma 2 42" xfId="877" xr:uid="{00000000-0005-0000-0000-00006D030000}"/>
    <cellStyle name="Comma 2 42 2" xfId="878" xr:uid="{00000000-0005-0000-0000-00006E030000}"/>
    <cellStyle name="Comma 2 42 2 2" xfId="3556" xr:uid="{A203565C-F73A-4EE4-8997-BB00A5651C82}"/>
    <cellStyle name="Comma 2 42 3" xfId="3093" xr:uid="{CA392237-F2D7-41A8-BC19-3D872EA343EE}"/>
    <cellStyle name="Comma 2 42 3 2" xfId="4080" xr:uid="{C022753A-7C84-4639-B366-7A1E4FEBEFC1}"/>
    <cellStyle name="Comma 2 43" xfId="879" xr:uid="{00000000-0005-0000-0000-00006F030000}"/>
    <cellStyle name="Comma 2 43 2" xfId="880" xr:uid="{00000000-0005-0000-0000-000070030000}"/>
    <cellStyle name="Comma 2 43 2 2" xfId="3557" xr:uid="{E63BD7BB-B000-4B12-9101-7BD9894C5E4C}"/>
    <cellStyle name="Comma 2 43 3" xfId="3094" xr:uid="{F11FB0F4-086E-4415-9358-B340202D30C7}"/>
    <cellStyle name="Comma 2 43 3 2" xfId="4081" xr:uid="{A72974DF-3C80-4AD2-96C8-0BA21EC5F6CE}"/>
    <cellStyle name="Comma 2 44" xfId="881" xr:uid="{00000000-0005-0000-0000-000071030000}"/>
    <cellStyle name="Comma 2 44 2" xfId="882" xr:uid="{00000000-0005-0000-0000-000072030000}"/>
    <cellStyle name="Comma 2 44 2 2" xfId="3558" xr:uid="{471ACC04-1A99-43B6-BA88-9119ACB50799}"/>
    <cellStyle name="Comma 2 44 3" xfId="3095" xr:uid="{6329D4E8-B5B6-4A54-842E-9AD756199C37}"/>
    <cellStyle name="Comma 2 44 3 2" xfId="4082" xr:uid="{7A2030B9-3065-4CAE-9F5C-C5DC6431D3FA}"/>
    <cellStyle name="Comma 2 45" xfId="883" xr:uid="{00000000-0005-0000-0000-000073030000}"/>
    <cellStyle name="Comma 2 45 2" xfId="884" xr:uid="{00000000-0005-0000-0000-000074030000}"/>
    <cellStyle name="Comma 2 45 2 2" xfId="3559" xr:uid="{070AFECC-6F7E-4D86-8380-12179B567882}"/>
    <cellStyle name="Comma 2 45 3" xfId="3096" xr:uid="{16FABC5D-E010-497A-AF1C-7154B5FD46EF}"/>
    <cellStyle name="Comma 2 45 3 2" xfId="4083" xr:uid="{501CA74C-AD3E-4B71-87E5-4C8DE111DA2D}"/>
    <cellStyle name="Comma 2 46" xfId="885" xr:uid="{00000000-0005-0000-0000-000075030000}"/>
    <cellStyle name="Comma 2 46 2" xfId="886" xr:uid="{00000000-0005-0000-0000-000076030000}"/>
    <cellStyle name="Comma 2 46 2 2" xfId="3560" xr:uid="{B41F2065-CB52-4086-AF78-1A0F13F21014}"/>
    <cellStyle name="Comma 2 46 3" xfId="3097" xr:uid="{DE889437-008A-4667-A4D6-E2E669833A90}"/>
    <cellStyle name="Comma 2 46 3 2" xfId="4084" xr:uid="{AEBA4090-3E1C-4E59-A260-0CB6725D7A53}"/>
    <cellStyle name="Comma 2 47" xfId="887" xr:uid="{00000000-0005-0000-0000-000077030000}"/>
    <cellStyle name="Comma 2 47 2" xfId="888" xr:uid="{00000000-0005-0000-0000-000078030000}"/>
    <cellStyle name="Comma 2 47 2 2" xfId="3561" xr:uid="{37B2BE24-3FA7-47DC-BE33-2755B9761136}"/>
    <cellStyle name="Comma 2 47 3" xfId="3098" xr:uid="{86213DB4-6907-449B-B678-5A16F2F75006}"/>
    <cellStyle name="Comma 2 47 3 2" xfId="4085" xr:uid="{7F249B2E-735C-407B-A348-FDA820194A73}"/>
    <cellStyle name="Comma 2 48" xfId="889" xr:uid="{00000000-0005-0000-0000-000079030000}"/>
    <cellStyle name="Comma 2 48 2" xfId="890" xr:uid="{00000000-0005-0000-0000-00007A030000}"/>
    <cellStyle name="Comma 2 48 2 2" xfId="3562" xr:uid="{C349352E-B94A-4568-8DF2-57061AB71729}"/>
    <cellStyle name="Comma 2 48 3" xfId="3099" xr:uid="{4E3EB5AA-72F2-4A49-8B5C-5C72FC9C2979}"/>
    <cellStyle name="Comma 2 48 3 2" xfId="4086" xr:uid="{2CB933BD-9A19-41D9-B10C-36160AD30CF0}"/>
    <cellStyle name="Comma 2 49" xfId="891" xr:uid="{00000000-0005-0000-0000-00007B030000}"/>
    <cellStyle name="Comma 2 49 2" xfId="892" xr:uid="{00000000-0005-0000-0000-00007C030000}"/>
    <cellStyle name="Comma 2 49 2 2" xfId="3563" xr:uid="{466D7185-9D48-48B0-BE8B-2EF8E54AC53C}"/>
    <cellStyle name="Comma 2 49 3" xfId="3100" xr:uid="{C69917E3-0734-4657-BEA3-AC98A4F91924}"/>
    <cellStyle name="Comma 2 49 3 2" xfId="4087" xr:uid="{9F2F98B9-D048-4142-AD04-B898A72071D1}"/>
    <cellStyle name="Comma 2 5" xfId="893" xr:uid="{00000000-0005-0000-0000-00007D030000}"/>
    <cellStyle name="Comma 2 5 2" xfId="894" xr:uid="{00000000-0005-0000-0000-00007E030000}"/>
    <cellStyle name="Comma 2 5 2 2" xfId="3564" xr:uid="{740639A8-2B89-4EDB-B7FE-1427A0A6613B}"/>
    <cellStyle name="Comma 2 5 3" xfId="3101" xr:uid="{E3E5D57C-90D3-4AC1-B755-B3438091000A}"/>
    <cellStyle name="Comma 2 5 3 2" xfId="4088" xr:uid="{965D4F18-63C1-4474-A513-77A4B7BE2BE8}"/>
    <cellStyle name="Comma 2 50" xfId="895" xr:uid="{00000000-0005-0000-0000-00007F030000}"/>
    <cellStyle name="Comma 2 50 2" xfId="896" xr:uid="{00000000-0005-0000-0000-000080030000}"/>
    <cellStyle name="Comma 2 50 2 2" xfId="3565" xr:uid="{F165684F-0A1E-4CC4-AB11-E86AA88D6F48}"/>
    <cellStyle name="Comma 2 50 3" xfId="3102" xr:uid="{56BB6E67-307E-4BE6-84D2-B9A61B7F67D9}"/>
    <cellStyle name="Comma 2 50 3 2" xfId="4089" xr:uid="{173F6500-95AC-4C28-91AB-7C0F89CC97E7}"/>
    <cellStyle name="Comma 2 51" xfId="897" xr:uid="{00000000-0005-0000-0000-000081030000}"/>
    <cellStyle name="Comma 2 51 2" xfId="898" xr:uid="{00000000-0005-0000-0000-000082030000}"/>
    <cellStyle name="Comma 2 51 2 2" xfId="3566" xr:uid="{F6368B91-733E-4624-9FA9-D32DE8A87C29}"/>
    <cellStyle name="Comma 2 51 3" xfId="3103" xr:uid="{8DEF2FC8-3DB7-46F2-A6B9-77FB00CE3C2E}"/>
    <cellStyle name="Comma 2 51 3 2" xfId="4090" xr:uid="{99F2F597-AC7E-40A5-8705-9E51845E77D7}"/>
    <cellStyle name="Comma 2 52" xfId="899" xr:uid="{00000000-0005-0000-0000-000083030000}"/>
    <cellStyle name="Comma 2 52 2" xfId="900" xr:uid="{00000000-0005-0000-0000-000084030000}"/>
    <cellStyle name="Comma 2 52 2 2" xfId="3567" xr:uid="{AF6A9F31-AA3A-4300-9586-3D065FD067C0}"/>
    <cellStyle name="Comma 2 52 3" xfId="3104" xr:uid="{9730646B-60A6-4736-8081-35235C4DA134}"/>
    <cellStyle name="Comma 2 52 3 2" xfId="4091" xr:uid="{FE6A2EA8-A969-4FB7-BDBD-2D02CC290CD6}"/>
    <cellStyle name="Comma 2 53" xfId="901" xr:uid="{00000000-0005-0000-0000-000085030000}"/>
    <cellStyle name="Comma 2 53 2" xfId="902" xr:uid="{00000000-0005-0000-0000-000086030000}"/>
    <cellStyle name="Comma 2 53 2 2" xfId="3568" xr:uid="{190B676C-6026-441B-B634-3C8446AE4A2A}"/>
    <cellStyle name="Comma 2 53 3" xfId="3105" xr:uid="{18E9A742-7482-4343-B446-6A74407F4B89}"/>
    <cellStyle name="Comma 2 53 3 2" xfId="4092" xr:uid="{464CF3F0-9AEA-4243-81D6-DE81574D9610}"/>
    <cellStyle name="Comma 2 54" xfId="903" xr:uid="{00000000-0005-0000-0000-000087030000}"/>
    <cellStyle name="Comma 2 54 2" xfId="904" xr:uid="{00000000-0005-0000-0000-000088030000}"/>
    <cellStyle name="Comma 2 54 2 2" xfId="3569" xr:uid="{DACF245C-FC63-4EB9-8CAC-7D11480C7E5E}"/>
    <cellStyle name="Comma 2 54 3" xfId="3106" xr:uid="{1AF6AE64-DB8F-4B33-80B7-97EB80C88A92}"/>
    <cellStyle name="Comma 2 54 3 2" xfId="4093" xr:uid="{E31E7D87-30C5-4477-BEE4-EC63DAAB45F8}"/>
    <cellStyle name="Comma 2 55" xfId="905" xr:uid="{00000000-0005-0000-0000-000089030000}"/>
    <cellStyle name="Comma 2 55 2" xfId="906" xr:uid="{00000000-0005-0000-0000-00008A030000}"/>
    <cellStyle name="Comma 2 55 2 2" xfId="3570" xr:uid="{BC53B7B0-80D3-434D-B28C-5D45FC79580C}"/>
    <cellStyle name="Comma 2 55 3" xfId="3107" xr:uid="{8A08F75A-DF72-405E-83F6-F80F4A04D56D}"/>
    <cellStyle name="Comma 2 55 3 2" xfId="4094" xr:uid="{8DDC368A-61CE-4D7A-B342-61845844B145}"/>
    <cellStyle name="Comma 2 56" xfId="907" xr:uid="{00000000-0005-0000-0000-00008B030000}"/>
    <cellStyle name="Comma 2 56 2" xfId="908" xr:uid="{00000000-0005-0000-0000-00008C030000}"/>
    <cellStyle name="Comma 2 56 2 2" xfId="3571" xr:uid="{D937B8F1-51FB-4371-8EC5-383FA8B64FC7}"/>
    <cellStyle name="Comma 2 56 3" xfId="3108" xr:uid="{8577900C-603E-45C0-A1C8-DDCCCB68F57B}"/>
    <cellStyle name="Comma 2 56 3 2" xfId="4095" xr:uid="{D0A9D6D6-3C56-4D68-A652-E223B87DDCB0}"/>
    <cellStyle name="Comma 2 57" xfId="909" xr:uid="{00000000-0005-0000-0000-00008D030000}"/>
    <cellStyle name="Comma 2 57 2" xfId="910" xr:uid="{00000000-0005-0000-0000-00008E030000}"/>
    <cellStyle name="Comma 2 57 2 2" xfId="3572" xr:uid="{551B8C00-FCDA-4BDC-819E-6E8D52C77683}"/>
    <cellStyle name="Comma 2 57 3" xfId="3109" xr:uid="{4548BFEC-6F08-43C1-908B-AE03047B0833}"/>
    <cellStyle name="Comma 2 57 3 2" xfId="4096" xr:uid="{88E02641-F228-4409-8517-10E029F851DF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3573" xr:uid="{C9773CF1-D8EB-4534-924F-7004C09B8769}"/>
    <cellStyle name="Comma 2 58 2 3" xfId="3111" xr:uid="{78A87053-F310-469E-B75E-8F3C3CE3B64F}"/>
    <cellStyle name="Comma 2 58 2 3 2" xfId="4098" xr:uid="{A4455B72-64DF-40A2-A96D-51C1FD44F8BE}"/>
    <cellStyle name="Comma 2 58 3" xfId="914" xr:uid="{00000000-0005-0000-0000-000092030000}"/>
    <cellStyle name="Comma 2 58 3 2" xfId="915" xr:uid="{00000000-0005-0000-0000-000093030000}"/>
    <cellStyle name="Comma 2 58 3 2 2" xfId="3574" xr:uid="{DE877B16-606C-468A-9B53-C93C5D3B3976}"/>
    <cellStyle name="Comma 2 58 3 3" xfId="3112" xr:uid="{E5C93B72-736D-4014-A3A7-8119EA45EA36}"/>
    <cellStyle name="Comma 2 58 3 3 2" xfId="4099" xr:uid="{515CF874-2CEA-443B-9415-B7775CA6FCE1}"/>
    <cellStyle name="Comma 2 58 4" xfId="916" xr:uid="{00000000-0005-0000-0000-000094030000}"/>
    <cellStyle name="Comma 2 58 4 2" xfId="917" xr:uid="{00000000-0005-0000-0000-000095030000}"/>
    <cellStyle name="Comma 2 58 4 2 2" xfId="3575" xr:uid="{8ED11B63-76A5-4DE5-9773-4FFCC5A83B0B}"/>
    <cellStyle name="Comma 2 58 4 3" xfId="3113" xr:uid="{12B0CA1A-DD18-42EB-8EA2-C30D64AB2CDB}"/>
    <cellStyle name="Comma 2 58 4 3 2" xfId="4100" xr:uid="{5360704F-244C-40C8-9FB3-7C1E95AA8B7C}"/>
    <cellStyle name="Comma 2 58 5" xfId="918" xr:uid="{00000000-0005-0000-0000-000096030000}"/>
    <cellStyle name="Comma 2 58 5 2" xfId="3576" xr:uid="{5FD5BAD1-C640-4E53-930B-7444526CFD5D}"/>
    <cellStyle name="Comma 2 58 6" xfId="3110" xr:uid="{ABE3D2C6-A385-4141-8220-5CF5002296B0}"/>
    <cellStyle name="Comma 2 58 6 2" xfId="4097" xr:uid="{2F0136AF-3FE9-4F9B-BAD5-75C7C919E45E}"/>
    <cellStyle name="Comma 2 59" xfId="919" xr:uid="{00000000-0005-0000-0000-000097030000}"/>
    <cellStyle name="Comma 2 59 2" xfId="920" xr:uid="{00000000-0005-0000-0000-000098030000}"/>
    <cellStyle name="Comma 2 59 2 2" xfId="3577" xr:uid="{A481DDC9-85E8-4E7D-83FE-82B65B719AA6}"/>
    <cellStyle name="Comma 2 59 3" xfId="3114" xr:uid="{966D8D74-63D8-4F83-86F7-D90B48B13ADE}"/>
    <cellStyle name="Comma 2 59 3 2" xfId="4101" xr:uid="{5C380591-8560-450A-B159-A6212691D256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3578" xr:uid="{9D19D3A3-8CF9-4AA2-8742-05498562E2C7}"/>
    <cellStyle name="Comma 2 60 3" xfId="3115" xr:uid="{CBA10FC1-71F5-491F-A746-48348529D2D0}"/>
    <cellStyle name="Comma 2 60 3 2" xfId="4102" xr:uid="{03722FB1-D050-4FE2-9DFB-15B4A777B9F9}"/>
    <cellStyle name="Comma 2 61" xfId="2691" xr:uid="{119929EB-FFF5-4EB7-A063-EB1046313570}"/>
    <cellStyle name="Comma 2 61 2" xfId="3850" xr:uid="{A20A3BDB-17EF-401F-B16C-2B7571F52DEE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3579" xr:uid="{BACFC0C3-5BC9-483E-BF80-AEB82424ECFB}"/>
    <cellStyle name="Comma 2 8 3" xfId="3116" xr:uid="{7895E14F-6B9F-4E5D-987E-6DCCE641A2AB}"/>
    <cellStyle name="Comma 2 8 3 2" xfId="4103" xr:uid="{A30E5B25-863F-41AA-B269-9AD5BE26C5D5}"/>
    <cellStyle name="Comma 2 9" xfId="948" xr:uid="{00000000-0005-0000-0000-0000B4030000}"/>
    <cellStyle name="Comma 2 9 2" xfId="949" xr:uid="{00000000-0005-0000-0000-0000B5030000}"/>
    <cellStyle name="Comma 2 9 2 2" xfId="3580" xr:uid="{0D838288-CFFC-4ABA-AC9B-8D4A38EE9DAB}"/>
    <cellStyle name="Comma 2 9 3" xfId="3117" xr:uid="{3C0C8D29-A8FC-4B22-B2C2-CD5619F4FCE5}"/>
    <cellStyle name="Comma 2 9 3 2" xfId="4104" xr:uid="{7FB6D847-5C16-433F-891C-EC705A9808DC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3581" xr:uid="{FEB799DD-A975-4D4A-854B-30EBABB679D6}"/>
    <cellStyle name="Comma 20 2 3" xfId="3119" xr:uid="{BBE64F19-6DDB-4B0E-855F-8DBE7DE85715}"/>
    <cellStyle name="Comma 20 2 3 2" xfId="4106" xr:uid="{A4DFF87E-0FB7-4D96-9E6D-D2BC2F6586AE}"/>
    <cellStyle name="Comma 20 3" xfId="953" xr:uid="{00000000-0005-0000-0000-0000B9030000}"/>
    <cellStyle name="Comma 20 3 2" xfId="3582" xr:uid="{1BA8B35C-4E9E-4E85-B7BD-86DC9CADBA87}"/>
    <cellStyle name="Comma 20 4" xfId="3118" xr:uid="{8DA3A481-B15C-44B5-8BD9-7EF501D94F04}"/>
    <cellStyle name="Comma 20 4 2" xfId="4105" xr:uid="{6C2F529E-FEF4-4E9E-8CF3-D0D8601095E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3583" xr:uid="{BDD3751B-9BE8-4671-8EE3-61510FF85C51}"/>
    <cellStyle name="Comma 21 2 3" xfId="3121" xr:uid="{1ADD6D14-A05B-40A4-8BC2-B83F674A8B02}"/>
    <cellStyle name="Comma 21 2 3 2" xfId="4108" xr:uid="{FAEED21C-8AA6-42D4-816A-A681E1EF6ADF}"/>
    <cellStyle name="Comma 21 3" xfId="957" xr:uid="{00000000-0005-0000-0000-0000BD030000}"/>
    <cellStyle name="Comma 21 3 2" xfId="3584" xr:uid="{88CBE2D5-D5DD-4B16-86F8-DB16A5F45E2F}"/>
    <cellStyle name="Comma 21 4" xfId="3120" xr:uid="{6560BB67-FD92-48F6-89B1-3B42D040D167}"/>
    <cellStyle name="Comma 21 4 2" xfId="4107" xr:uid="{EE7BA0DD-DABE-421B-9A12-88C17F88AE41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3585" xr:uid="{408A1329-4939-4F1C-BE34-A167326C9C3B}"/>
    <cellStyle name="Comma 22 2 3" xfId="3123" xr:uid="{8662D34A-87FE-4E93-8D66-C4B9E2E8EC06}"/>
    <cellStyle name="Comma 22 2 3 2" xfId="4110" xr:uid="{B08CE081-F3D5-4124-8822-E50228560B2B}"/>
    <cellStyle name="Comma 22 3" xfId="961" xr:uid="{00000000-0005-0000-0000-0000C1030000}"/>
    <cellStyle name="Comma 22 3 2" xfId="3586" xr:uid="{EEE4B1BC-2E75-4FD6-99EA-7200A2B76E61}"/>
    <cellStyle name="Comma 22 4" xfId="3122" xr:uid="{AB787142-AA86-4106-9348-74B1F9707EEB}"/>
    <cellStyle name="Comma 22 4 2" xfId="4109" xr:uid="{19A454E0-65C9-45CA-8DFD-831CD8D5EE59}"/>
    <cellStyle name="Comma 23" xfId="962" xr:uid="{00000000-0005-0000-0000-0000C2030000}"/>
    <cellStyle name="Comma 23 2" xfId="963" xr:uid="{00000000-0005-0000-0000-0000C3030000}"/>
    <cellStyle name="Comma 23 2 2" xfId="3587" xr:uid="{B72F9A47-16F3-4C5C-B3E7-26CE5AB13AC6}"/>
    <cellStyle name="Comma 23 3" xfId="3124" xr:uid="{C3C12BA6-2BD7-45B0-B747-B5DF41DE496F}"/>
    <cellStyle name="Comma 23 3 2" xfId="4111" xr:uid="{16D2B2A6-69DF-428B-97F9-4C3D66DCA3FD}"/>
    <cellStyle name="Comma 24" xfId="964" xr:uid="{00000000-0005-0000-0000-0000C4030000}"/>
    <cellStyle name="Comma 24 2" xfId="965" xr:uid="{00000000-0005-0000-0000-0000C5030000}"/>
    <cellStyle name="Comma 24 2 2" xfId="3588" xr:uid="{617CE9FE-1465-4E59-BF03-77A493583D84}"/>
    <cellStyle name="Comma 24 3" xfId="3125" xr:uid="{D1D0B624-15C5-4D4F-AB58-7A0B51960085}"/>
    <cellStyle name="Comma 24 3 2" xfId="4112" xr:uid="{E389E066-9889-4DB6-8ACF-C3F58669D189}"/>
    <cellStyle name="Comma 25" xfId="966" xr:uid="{00000000-0005-0000-0000-0000C6030000}"/>
    <cellStyle name="Comma 25 2" xfId="967" xr:uid="{00000000-0005-0000-0000-0000C7030000}"/>
    <cellStyle name="Comma 25 2 2" xfId="3589" xr:uid="{7C63F150-EEC5-40A7-8BCC-CFA29AED6D89}"/>
    <cellStyle name="Comma 25 3" xfId="3126" xr:uid="{1ABB76CA-D37E-40F3-8545-FC2C2CD95BAC}"/>
    <cellStyle name="Comma 25 3 2" xfId="4113" xr:uid="{86CD01AE-6465-4B4B-9956-F812F97D67C0}"/>
    <cellStyle name="Comma 26" xfId="968" xr:uid="{00000000-0005-0000-0000-0000C8030000}"/>
    <cellStyle name="Comma 26 2" xfId="969" xr:uid="{00000000-0005-0000-0000-0000C9030000}"/>
    <cellStyle name="Comma 26 2 2" xfId="3590" xr:uid="{FC6F3DC6-340C-4742-AFE2-F9014EB143FC}"/>
    <cellStyle name="Comma 26 3" xfId="3127" xr:uid="{FB999719-5279-46B4-9C20-889A05C67A86}"/>
    <cellStyle name="Comma 26 3 2" xfId="4114" xr:uid="{A85746A5-FF53-422F-BE1F-1E88ABE321CA}"/>
    <cellStyle name="Comma 27" xfId="970" xr:uid="{00000000-0005-0000-0000-0000CA030000}"/>
    <cellStyle name="Comma 27 2" xfId="3128" xr:uid="{C30E9176-0C1A-48BE-B80B-5D2B7874FBD2}"/>
    <cellStyle name="Comma 27 2 2" xfId="4115" xr:uid="{AF29497A-0EC3-495E-8CEB-C84434B2CBFC}"/>
    <cellStyle name="Comma 27 3" xfId="3591" xr:uid="{13CC124C-094F-449E-B558-E1D94932E3E4}"/>
    <cellStyle name="Comma 28" xfId="971" xr:uid="{00000000-0005-0000-0000-0000CB030000}"/>
    <cellStyle name="Comma 28 2" xfId="972" xr:uid="{00000000-0005-0000-0000-0000CC030000}"/>
    <cellStyle name="Comma 28 2 2" xfId="3592" xr:uid="{12B5426D-ADD8-4F96-B871-94EA88DC598F}"/>
    <cellStyle name="Comma 28 3" xfId="3129" xr:uid="{85586FC9-F66B-4578-A216-BA54751C58DB}"/>
    <cellStyle name="Comma 28 3 2" xfId="4116" xr:uid="{6E17DC49-52C9-457E-AE33-A08E4419FD95}"/>
    <cellStyle name="Comma 29" xfId="973" xr:uid="{00000000-0005-0000-0000-0000CD030000}"/>
    <cellStyle name="Comma 29 2" xfId="974" xr:uid="{00000000-0005-0000-0000-0000CE030000}"/>
    <cellStyle name="Comma 29 2 2" xfId="3593" xr:uid="{98C8564F-6553-4F79-A3AE-AD02EF34C6B6}"/>
    <cellStyle name="Comma 29 3" xfId="3130" xr:uid="{558B8A42-9040-4FDA-A128-90AF94E0CF18}"/>
    <cellStyle name="Comma 29 3 2" xfId="4117" xr:uid="{C5B9673D-FC1F-4BE0-B4CC-586859A49A66}"/>
    <cellStyle name="Comma 3" xfId="975" xr:uid="{00000000-0005-0000-0000-0000CF030000}"/>
    <cellStyle name="Comma 3 10" xfId="976" xr:uid="{00000000-0005-0000-0000-0000D0030000}"/>
    <cellStyle name="Comma 3 10 2" xfId="3594" xr:uid="{EA9E0599-1FB8-4793-84C4-4FCE3836ED9B}"/>
    <cellStyle name="Comma 3 11" xfId="3131" xr:uid="{1C12E760-6CAF-4BD4-BD12-3F13EC8F6950}"/>
    <cellStyle name="Comma 3 11 2" xfId="4118" xr:uid="{F6113F4D-4303-4AFE-8B18-27A21C8F7D7E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2 2 2" xfId="4122" xr:uid="{08BFC3F9-686A-4E9C-B829-9A9F657E223E}"/>
    <cellStyle name="Comma 3 2 2 2 3" xfId="981" xr:uid="{00000000-0005-0000-0000-0000D5030000}"/>
    <cellStyle name="Comma 3 2 2 2 3 2" xfId="3136" xr:uid="{8EEF7E98-A6E6-4B52-9E47-B6350A63318C}"/>
    <cellStyle name="Comma 3 2 2 2 3 2 2" xfId="4123" xr:uid="{D66A26B3-30ED-4339-8FFF-9B4E1FA717A7}"/>
    <cellStyle name="Comma 3 2 2 2 4" xfId="982" xr:uid="{00000000-0005-0000-0000-0000D6030000}"/>
    <cellStyle name="Comma 3 2 2 2 4 2" xfId="3137" xr:uid="{9A2DF3B3-EB7A-4424-B65F-7B12AC49DE9B}"/>
    <cellStyle name="Comma 3 2 2 2 4 2 2" xfId="4124" xr:uid="{7DA5CBDE-E0BD-4C64-93E5-9975B2FBDD41}"/>
    <cellStyle name="Comma 3 2 2 2 5" xfId="3134" xr:uid="{F3332EE1-586C-4AEB-B321-EFC9BBFEE295}"/>
    <cellStyle name="Comma 3 2 2 2 5 2" xfId="4121" xr:uid="{0DFCF1F7-0486-4A3B-8B5E-C68FE2BCD05A}"/>
    <cellStyle name="Comma 3 2 2 3" xfId="983" xr:uid="{00000000-0005-0000-0000-0000D7030000}"/>
    <cellStyle name="Comma 3 2 2 3 2" xfId="3138" xr:uid="{767F3952-CD37-427F-94F9-42C19890A6F9}"/>
    <cellStyle name="Comma 3 2 2 3 2 2" xfId="4125" xr:uid="{7B373473-53C8-4D1F-9717-46247EAC9EEF}"/>
    <cellStyle name="Comma 3 2 2 4" xfId="984" xr:uid="{00000000-0005-0000-0000-0000D8030000}"/>
    <cellStyle name="Comma 3 2 2 4 2" xfId="3139" xr:uid="{C6207382-D4E7-4B74-B8B7-F8E01C04BF7F}"/>
    <cellStyle name="Comma 3 2 2 4 2 2" xfId="4126" xr:uid="{1A843AAA-DB5D-42D4-BA36-9BB217CF8D1F}"/>
    <cellStyle name="Comma 3 2 2 5" xfId="985" xr:uid="{00000000-0005-0000-0000-0000D9030000}"/>
    <cellStyle name="Comma 3 2 2 5 2" xfId="3140" xr:uid="{7F06C688-C1FE-46D2-BEBE-4D6C53B90CE0}"/>
    <cellStyle name="Comma 3 2 2 5 2 2" xfId="4127" xr:uid="{4B5F476C-9FED-486B-8732-B30773D1313E}"/>
    <cellStyle name="Comma 3 2 2 6" xfId="3133" xr:uid="{510301FD-500C-4E5E-A635-63EF1EEAD036}"/>
    <cellStyle name="Comma 3 2 2 6 2" xfId="4120" xr:uid="{BA3F7569-3BE8-4337-B5C3-0B5755095138}"/>
    <cellStyle name="Comma 3 2 3" xfId="986" xr:uid="{00000000-0005-0000-0000-0000DA030000}"/>
    <cellStyle name="Comma 3 2 3 2" xfId="3141" xr:uid="{EF0D8DE0-3C5E-4E75-914A-88F2701EAB23}"/>
    <cellStyle name="Comma 3 2 3 2 2" xfId="4128" xr:uid="{745ED9A8-269F-4563-BAB5-0BE6AC418468}"/>
    <cellStyle name="Comma 3 2 4" xfId="987" xr:uid="{00000000-0005-0000-0000-0000DB030000}"/>
    <cellStyle name="Comma 3 2 4 2" xfId="3142" xr:uid="{F770057D-8D5F-4B9E-AEDB-33A888FFAA72}"/>
    <cellStyle name="Comma 3 2 4 2 2" xfId="4129" xr:uid="{76BA68C8-BC74-41E7-AFA7-510071BB52E4}"/>
    <cellStyle name="Comma 3 2 5" xfId="988" xr:uid="{00000000-0005-0000-0000-0000DC030000}"/>
    <cellStyle name="Comma 3 2 5 2" xfId="3143" xr:uid="{D1950CEB-18F2-406D-879E-1ACA57621145}"/>
    <cellStyle name="Comma 3 2 5 2 2" xfId="4130" xr:uid="{0CE0B3E3-6A0D-4FA1-B156-7A5261EFF54B}"/>
    <cellStyle name="Comma 3 2 6" xfId="989" xr:uid="{00000000-0005-0000-0000-0000DD030000}"/>
    <cellStyle name="Comma 3 2 6 2" xfId="3595" xr:uid="{06F2C553-9480-4650-BF01-7D138C31D13B}"/>
    <cellStyle name="Comma 3 2 7" xfId="3132" xr:uid="{876C8944-47A0-4EF2-AF00-52615A4B248D}"/>
    <cellStyle name="Comma 3 2 7 2" xfId="4119" xr:uid="{855F4A99-C467-41A0-854D-671BC1BD0DE9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2 2 2" xfId="4132" xr:uid="{352EBB7D-46F5-4D7C-A4E0-47A3914B68EE}"/>
    <cellStyle name="Comma 3 3 3" xfId="992" xr:uid="{00000000-0005-0000-0000-0000E0030000}"/>
    <cellStyle name="Comma 3 3 3 2" xfId="3146" xr:uid="{33DE9018-6CD5-4817-9680-C7B6CACC0BA4}"/>
    <cellStyle name="Comma 3 3 3 2 2" xfId="4133" xr:uid="{85BA909D-6C4C-4A77-AC9B-85A0756C4E2D}"/>
    <cellStyle name="Comma 3 3 4" xfId="993" xr:uid="{00000000-0005-0000-0000-0000E1030000}"/>
    <cellStyle name="Comma 3 3 4 2" xfId="3147" xr:uid="{262BCFD5-2872-49B4-A206-7369120B3481}"/>
    <cellStyle name="Comma 3 3 4 2 2" xfId="4134" xr:uid="{FDCFCD2B-9C68-4B80-93C0-02CEDA5FBD2A}"/>
    <cellStyle name="Comma 3 3 5" xfId="3144" xr:uid="{1131D518-BDB7-488A-B1F2-B2C8942B1862}"/>
    <cellStyle name="Comma 3 3 5 2" xfId="4131" xr:uid="{B498EFE4-FCDB-48A6-9C49-6C0CD62A7625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2 2 2" xfId="4136" xr:uid="{A2C79BA7-8988-4794-B607-B5BC3877A9BA}"/>
    <cellStyle name="Comma 3 4 3" xfId="996" xr:uid="{00000000-0005-0000-0000-0000E4030000}"/>
    <cellStyle name="Comma 3 4 3 2" xfId="3150" xr:uid="{0C120D9D-80D9-4E59-86B9-95540507C15C}"/>
    <cellStyle name="Comma 3 4 3 2 2" xfId="4137" xr:uid="{A3DAA159-1DAE-433B-B50F-2B6C09FBCF6A}"/>
    <cellStyle name="Comma 3 4 4" xfId="997" xr:uid="{00000000-0005-0000-0000-0000E5030000}"/>
    <cellStyle name="Comma 3 4 4 2" xfId="3151" xr:uid="{A3FED434-C322-43AF-A473-349673162E1B}"/>
    <cellStyle name="Comma 3 4 4 2 2" xfId="4138" xr:uid="{5050CBCA-BDAB-47C9-936A-95A07D2EF7E3}"/>
    <cellStyle name="Comma 3 4 5" xfId="3148" xr:uid="{3447AD81-1124-4869-9F48-2EC210490C11}"/>
    <cellStyle name="Comma 3 4 5 2" xfId="4135" xr:uid="{9CA80F16-028E-4724-AC6C-B3D7766F00CD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2 2 2" xfId="4144" xr:uid="{570D835C-1418-4CEC-94B2-1890DBBAC7D9}"/>
    <cellStyle name="Comma 3 5 2 2 2 2 3" xfId="1004" xr:uid="{00000000-0005-0000-0000-0000EC030000}"/>
    <cellStyle name="Comma 3 5 2 2 2 2 3 2" xfId="3158" xr:uid="{2005CAB7-DAF1-43F4-B804-BDA5D9AADB9F}"/>
    <cellStyle name="Comma 3 5 2 2 2 2 3 2 2" xfId="4145" xr:uid="{2B73CEF8-D5B2-4474-B1E6-90FEA75E4E54}"/>
    <cellStyle name="Comma 3 5 2 2 2 2 4" xfId="1005" xr:uid="{00000000-0005-0000-0000-0000ED030000}"/>
    <cellStyle name="Comma 3 5 2 2 2 2 4 2" xfId="3159" xr:uid="{40A8EAD9-8C14-4309-AEE0-BDD768DF57AF}"/>
    <cellStyle name="Comma 3 5 2 2 2 2 4 2 2" xfId="4146" xr:uid="{4F8890D1-DC07-4889-A5DE-4641EA9DCFD7}"/>
    <cellStyle name="Comma 3 5 2 2 2 2 5" xfId="1006" xr:uid="{00000000-0005-0000-0000-0000EE030000}"/>
    <cellStyle name="Comma 3 5 2 2 2 2 5 2" xfId="3160" xr:uid="{B80D2D68-E28B-40B6-9B5B-001B91B876A7}"/>
    <cellStyle name="Comma 3 5 2 2 2 2 5 2 2" xfId="4147" xr:uid="{938086CD-FC4A-4418-8986-EA78F5A9FDB2}"/>
    <cellStyle name="Comma 3 5 2 2 2 2 6" xfId="3156" xr:uid="{3857FC0A-1FC3-4D3B-AD6C-F4AF28714095}"/>
    <cellStyle name="Comma 3 5 2 2 2 2 6 2" xfId="4143" xr:uid="{37DFEF9A-FC13-413A-BBE8-FD628F904A4B}"/>
    <cellStyle name="Comma 3 5 2 2 2 3" xfId="1007" xr:uid="{00000000-0005-0000-0000-0000EF030000}"/>
    <cellStyle name="Comma 3 5 2 2 2 3 2" xfId="3161" xr:uid="{C31BD69B-4DC1-4840-A42D-1DC8A7F5135B}"/>
    <cellStyle name="Comma 3 5 2 2 2 3 2 2" xfId="4148" xr:uid="{0AF0E1E1-7445-4DA4-8AD3-C81DFB68E37F}"/>
    <cellStyle name="Comma 3 5 2 2 2 4" xfId="1008" xr:uid="{00000000-0005-0000-0000-0000F0030000}"/>
    <cellStyle name="Comma 3 5 2 2 2 4 2" xfId="3162" xr:uid="{D1293590-74C9-48A2-BF7A-789FD6F13F62}"/>
    <cellStyle name="Comma 3 5 2 2 2 4 2 2" xfId="4149" xr:uid="{6032DC30-9306-4162-BEF7-A0DE34DD67FE}"/>
    <cellStyle name="Comma 3 5 2 2 2 5" xfId="1009" xr:uid="{00000000-0005-0000-0000-0000F1030000}"/>
    <cellStyle name="Comma 3 5 2 2 2 5 2" xfId="3163" xr:uid="{DDB635BC-7792-4AA2-80F1-4D933746255A}"/>
    <cellStyle name="Comma 3 5 2 2 2 5 2 2" xfId="4150" xr:uid="{4D231372-ABB9-4953-A5FA-13D65B92EDDC}"/>
    <cellStyle name="Comma 3 5 2 2 2 6" xfId="3155" xr:uid="{685EB41F-89B6-4981-B598-311A336FE9CD}"/>
    <cellStyle name="Comma 3 5 2 2 2 6 2" xfId="4142" xr:uid="{29288620-0E8C-4B08-8481-AE4748880669}"/>
    <cellStyle name="Comma 3 5 2 2 3" xfId="1010" xr:uid="{00000000-0005-0000-0000-0000F2030000}"/>
    <cellStyle name="Comma 3 5 2 2 3 2" xfId="3164" xr:uid="{F168003E-ACDA-4971-B3FE-E779BF6B1582}"/>
    <cellStyle name="Comma 3 5 2 2 3 2 2" xfId="4151" xr:uid="{F400FEF7-646A-4276-BB62-12EE5C42A7DF}"/>
    <cellStyle name="Comma 3 5 2 2 4" xfId="1011" xr:uid="{00000000-0005-0000-0000-0000F3030000}"/>
    <cellStyle name="Comma 3 5 2 2 4 2" xfId="3165" xr:uid="{AE03CCA9-E1E4-424E-9559-4104058C84F2}"/>
    <cellStyle name="Comma 3 5 2 2 4 2 2" xfId="4152" xr:uid="{B6870D74-9BE6-4607-A197-429F794FBE06}"/>
    <cellStyle name="Comma 3 5 2 2 5" xfId="1012" xr:uid="{00000000-0005-0000-0000-0000F4030000}"/>
    <cellStyle name="Comma 3 5 2 2 5 2" xfId="3166" xr:uid="{F379E24D-982A-4DA2-A4E7-BADDC47ACF0D}"/>
    <cellStyle name="Comma 3 5 2 2 5 2 2" xfId="4153" xr:uid="{4742F462-4ED6-4006-B501-34EED3860B58}"/>
    <cellStyle name="Comma 3 5 2 2 6" xfId="3154" xr:uid="{98D8CABE-A6EE-40E8-B814-FEB8908F3E34}"/>
    <cellStyle name="Comma 3 5 2 2 6 2" xfId="4141" xr:uid="{DC9D2C3F-44F5-475E-AF98-A4E91F603487}"/>
    <cellStyle name="Comma 3 5 2 3" xfId="1013" xr:uid="{00000000-0005-0000-0000-0000F5030000}"/>
    <cellStyle name="Comma 3 5 2 3 2" xfId="3167" xr:uid="{38C63C08-3075-4F4B-8573-856AC1CDEE63}"/>
    <cellStyle name="Comma 3 5 2 3 2 2" xfId="4154" xr:uid="{668C5F58-4C64-4FDF-8E8D-7EC8EB631D53}"/>
    <cellStyle name="Comma 3 5 2 4" xfId="1014" xr:uid="{00000000-0005-0000-0000-0000F6030000}"/>
    <cellStyle name="Comma 3 5 2 4 2" xfId="3168" xr:uid="{060EF659-4517-41F9-AA73-A1916C5A3B28}"/>
    <cellStyle name="Comma 3 5 2 4 2 2" xfId="4155" xr:uid="{C880E7B9-1275-4292-8390-DE838A65D4A1}"/>
    <cellStyle name="Comma 3 5 2 5" xfId="1015" xr:uid="{00000000-0005-0000-0000-0000F7030000}"/>
    <cellStyle name="Comma 3 5 2 5 2" xfId="3169" xr:uid="{4D25AC0A-33FD-49EE-8E49-0A462C22678D}"/>
    <cellStyle name="Comma 3 5 2 5 2 2" xfId="4156" xr:uid="{6487423E-1EEC-4230-B8C6-9303B9BFD8F1}"/>
    <cellStyle name="Comma 3 5 2 6" xfId="3153" xr:uid="{7C4D74B8-52C8-4AB0-A2E7-2AC1DC9422C4}"/>
    <cellStyle name="Comma 3 5 2 6 2" xfId="4140" xr:uid="{516ECBDE-8F6E-4FF3-ADB2-11E209D1D89D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2 2 2" xfId="4158" xr:uid="{DD9C66D7-FED1-420A-B149-36A780FBA495}"/>
    <cellStyle name="Comma 3 5 3 3" xfId="1018" xr:uid="{00000000-0005-0000-0000-0000FA030000}"/>
    <cellStyle name="Comma 3 5 3 3 2" xfId="3172" xr:uid="{6E7C0D8E-CAE6-4087-AE74-EB1FC9E6EE97}"/>
    <cellStyle name="Comma 3 5 3 3 2 2" xfId="4159" xr:uid="{C54D8230-973F-4AF5-B582-58E58D53632F}"/>
    <cellStyle name="Comma 3 5 3 4" xfId="1019" xr:uid="{00000000-0005-0000-0000-0000FB030000}"/>
    <cellStyle name="Comma 3 5 3 4 2" xfId="3173" xr:uid="{960A11AB-DDDE-4472-8E7F-3B703287FE67}"/>
    <cellStyle name="Comma 3 5 3 4 2 2" xfId="4160" xr:uid="{08894F56-BEE5-4325-8B5A-95D5303D102A}"/>
    <cellStyle name="Comma 3 5 3 5" xfId="3170" xr:uid="{FA321AEC-0517-42B4-A463-8676DDCC91B8}"/>
    <cellStyle name="Comma 3 5 3 5 2" xfId="4157" xr:uid="{685AE183-ED11-4EE6-B58C-D05D24475C27}"/>
    <cellStyle name="Comma 3 5 4" xfId="1020" xr:uid="{00000000-0005-0000-0000-0000FC030000}"/>
    <cellStyle name="Comma 3 5 4 2" xfId="3174" xr:uid="{4889B9FC-8607-4130-9BE7-92A0236736E5}"/>
    <cellStyle name="Comma 3 5 4 2 2" xfId="4161" xr:uid="{C9D027C7-2EEC-45C9-B466-A4878E83EC8F}"/>
    <cellStyle name="Comma 3 5 5" xfId="1021" xr:uid="{00000000-0005-0000-0000-0000FD030000}"/>
    <cellStyle name="Comma 3 5 5 2" xfId="3175" xr:uid="{A2030E3F-08FC-48E9-A02D-95E70DB3D81C}"/>
    <cellStyle name="Comma 3 5 5 2 2" xfId="4162" xr:uid="{B529E9CA-3633-4B9E-90B6-700926641386}"/>
    <cellStyle name="Comma 3 5 6" xfId="1022" xr:uid="{00000000-0005-0000-0000-0000FE030000}"/>
    <cellStyle name="Comma 3 5 6 2" xfId="3176" xr:uid="{0B894AB4-20EC-4670-965E-4E6C9E2FFF60}"/>
    <cellStyle name="Comma 3 5 6 2 2" xfId="4163" xr:uid="{A7F064A1-C7FF-4931-9302-330D889B4206}"/>
    <cellStyle name="Comma 3 5 7" xfId="3152" xr:uid="{17672DDB-D8B5-4B3D-815A-9C588A497E52}"/>
    <cellStyle name="Comma 3 5 7 2" xfId="4139" xr:uid="{C4F761E4-6BDE-4258-8FF7-484FB42ED07E}"/>
    <cellStyle name="Comma 3 6" xfId="1023" xr:uid="{00000000-0005-0000-0000-0000FF030000}"/>
    <cellStyle name="Comma 3 6 2" xfId="3177" xr:uid="{08DBC276-C119-426D-847F-735FD99AA96B}"/>
    <cellStyle name="Comma 3 6 2 2" xfId="4164" xr:uid="{122B943C-8E9D-4E8E-887B-731B2E379822}"/>
    <cellStyle name="Comma 3 7" xfId="1024" xr:uid="{00000000-0005-0000-0000-000000040000}"/>
    <cellStyle name="Comma 3 7 2" xfId="3178" xr:uid="{0B70389D-AAA6-42F3-ABB8-F7B0BBA02B7F}"/>
    <cellStyle name="Comma 3 7 2 2" xfId="4165" xr:uid="{C84B6DEE-C98E-4C57-991B-FE120710085C}"/>
    <cellStyle name="Comma 3 8" xfId="1025" xr:uid="{00000000-0005-0000-0000-000001040000}"/>
    <cellStyle name="Comma 3 8 2" xfId="3179" xr:uid="{451AFB79-B914-461E-821A-03ACD7FA0605}"/>
    <cellStyle name="Comma 3 8 2 2" xfId="4166" xr:uid="{2D49E284-2F4B-4F8D-AA94-7FA524F1F85E}"/>
    <cellStyle name="Comma 3 9" xfId="1026" xr:uid="{00000000-0005-0000-0000-000002040000}"/>
    <cellStyle name="Comma 3 9 2" xfId="2672" xr:uid="{A762D8F6-0846-4D2D-8159-B2CFDFB2A653}"/>
    <cellStyle name="Comma 3 9 2 2" xfId="3843" xr:uid="{1F237FE6-313A-418D-A3EF-CF67C3EAC00D}"/>
    <cellStyle name="Comma 3 9 3" xfId="3596" xr:uid="{BEFD6FF4-5036-4B24-A7EB-0319BB669E9C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3597" xr:uid="{9BB6E561-F88F-4B07-A70E-59ABA7045574}"/>
    <cellStyle name="Comma 30 3" xfId="3180" xr:uid="{DBE703DA-CA5C-4F97-8D00-7C1C36D015D4}"/>
    <cellStyle name="Comma 30 3 2" xfId="4167" xr:uid="{C1540E23-B5B8-4638-AAE8-7050A4AF7D1A}"/>
    <cellStyle name="Comma 31" xfId="1030" xr:uid="{00000000-0005-0000-0000-000006040000}"/>
    <cellStyle name="Comma 31 2" xfId="1031" xr:uid="{00000000-0005-0000-0000-000007040000}"/>
    <cellStyle name="Comma 31 2 2" xfId="3598" xr:uid="{2ECC4B47-1BA2-47DA-BA01-68ED105A5342}"/>
    <cellStyle name="Comma 31 3" xfId="3181" xr:uid="{8BD5B314-B7AA-4484-84BE-A0C67953456F}"/>
    <cellStyle name="Comma 31 3 2" xfId="4168" xr:uid="{BF1B068C-C392-4E38-8622-1326DF5C783B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2 2 2" xfId="3601" xr:uid="{A53C69A0-6DC7-40E1-A7A3-1AAFD51451C1}"/>
    <cellStyle name="Comma 33 2 3" xfId="3600" xr:uid="{7EBD2647-DFD2-4808-9047-80F3B1848EFB}"/>
    <cellStyle name="Comma 33 3" xfId="1037" xr:uid="{00000000-0005-0000-0000-00000D040000}"/>
    <cellStyle name="Comma 33 3 2" xfId="3602" xr:uid="{0DE7E4FB-12B4-4CF1-90F0-828D482D5012}"/>
    <cellStyle name="Comma 33 4" xfId="3182" xr:uid="{9F82FAF5-27C0-45C9-84D7-C51609381F8D}"/>
    <cellStyle name="Comma 33 4 2" xfId="4169" xr:uid="{09EB43A0-AECF-49C8-93E8-8FD18C1B6EC6}"/>
    <cellStyle name="Comma 33 5" xfId="3599" xr:uid="{BF0A5A46-62FE-46C3-9EAA-2F460CFE9FF7}"/>
    <cellStyle name="Comma 34" xfId="1038" xr:uid="{00000000-0005-0000-0000-00000E040000}"/>
    <cellStyle name="Comma 34 2" xfId="1039" xr:uid="{00000000-0005-0000-0000-00000F040000}"/>
    <cellStyle name="Comma 34 2 2" xfId="3603" xr:uid="{20B50137-ED2E-4717-9A62-8CB64230D797}"/>
    <cellStyle name="Comma 34 3" xfId="3183" xr:uid="{290D026B-C2AE-4BFB-95A7-23045EB5D076}"/>
    <cellStyle name="Comma 34 3 2" xfId="4170" xr:uid="{540B6D74-B609-4475-8A02-D5AD39E147CB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3604" xr:uid="{A8F1FB3A-AA79-419D-9D91-3C8A6489C2A9}"/>
    <cellStyle name="Comma 37 3" xfId="3184" xr:uid="{CFB81A28-96E9-4FC7-B4DE-5FA54AF0B23B}"/>
    <cellStyle name="Comma 37 3 2" xfId="4171" xr:uid="{D9DC7599-BCFF-4C41-AACC-107B52D2410A}"/>
    <cellStyle name="Comma 38" xfId="1044" xr:uid="{00000000-0005-0000-0000-000014040000}"/>
    <cellStyle name="Comma 38 2" xfId="1045" xr:uid="{00000000-0005-0000-0000-000015040000}"/>
    <cellStyle name="Comma 38 2 2" xfId="3606" xr:uid="{C6F098A2-DA8D-4107-A595-7ABCDE56674D}"/>
    <cellStyle name="Comma 38 3" xfId="3605" xr:uid="{8E8923DD-F8D2-4955-A780-38D8A7206F74}"/>
    <cellStyle name="Comma 39" xfId="1046" xr:uid="{00000000-0005-0000-0000-000016040000}"/>
    <cellStyle name="Comma 39 2" xfId="3607" xr:uid="{33C913D6-AC37-4256-9FC9-5855B4D11535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3608" xr:uid="{444A3558-AE03-4E61-865C-2BB9A29DF539}"/>
    <cellStyle name="Comma 4 2 3" xfId="3186" xr:uid="{F7828FDB-280A-4DB2-A34D-13055E70D125}"/>
    <cellStyle name="Comma 4 2 3 2" xfId="4173" xr:uid="{188C9637-43AF-43B5-861C-3C87B8A60E5F}"/>
    <cellStyle name="Comma 4 3" xfId="1050" xr:uid="{00000000-0005-0000-0000-00001A040000}"/>
    <cellStyle name="Comma 4 3 2" xfId="3609" xr:uid="{02908791-BC54-45B6-B2B1-DE74FB9803E0}"/>
    <cellStyle name="Comma 4 4" xfId="1051" xr:uid="{00000000-0005-0000-0000-00001B040000}"/>
    <cellStyle name="Comma 4 4 2" xfId="3610" xr:uid="{3AE12C7C-5DE6-4341-AC05-31E8DC48EFFD}"/>
    <cellStyle name="Comma 4 5" xfId="1052" xr:uid="{00000000-0005-0000-0000-00001C040000}"/>
    <cellStyle name="Comma 4 5 2" xfId="3611" xr:uid="{7B57E106-F810-468D-8F33-1F380C7B350E}"/>
    <cellStyle name="Comma 4 6" xfId="3185" xr:uid="{DB7B830A-8ED3-475D-9BE0-A00F7F10C261}"/>
    <cellStyle name="Comma 4 6 2" xfId="4172" xr:uid="{7CFD3792-5E9C-4217-A318-E5E4354B33CC}"/>
    <cellStyle name="Comma 40" xfId="1053" xr:uid="{00000000-0005-0000-0000-00001D040000}"/>
    <cellStyle name="Comma 40 2" xfId="3612" xr:uid="{19AC0E8B-4C99-4085-A1C5-D15F646171F1}"/>
    <cellStyle name="Comma 41" xfId="3410" xr:uid="{2122FEFB-F316-4823-954E-990D986A54DD}"/>
    <cellStyle name="Comma 42" xfId="1054" xr:uid="{00000000-0005-0000-0000-00001E040000}"/>
    <cellStyle name="Comma 42 2" xfId="1055" xr:uid="{00000000-0005-0000-0000-00001F040000}"/>
    <cellStyle name="Comma 42 2 2" xfId="3613" xr:uid="{3898F2BC-E0F8-4FD8-807A-7BE9721DECF9}"/>
    <cellStyle name="Comma 42 3" xfId="3187" xr:uid="{C0A33045-EC4F-4689-9FC0-9AACC9E26ED7}"/>
    <cellStyle name="Comma 42 3 2" xfId="4174" xr:uid="{ADDDEE9E-573D-4F98-A2DC-69BDAEBEA142}"/>
    <cellStyle name="Comma 45" xfId="1056" xr:uid="{00000000-0005-0000-0000-000020040000}"/>
    <cellStyle name="Comma 45 2" xfId="1057" xr:uid="{00000000-0005-0000-0000-000021040000}"/>
    <cellStyle name="Comma 45 2 2" xfId="3614" xr:uid="{C9E11A97-0B55-466A-BB5A-029B095DF925}"/>
    <cellStyle name="Comma 45 3" xfId="3188" xr:uid="{0B8CEAE7-25EB-4EB1-976A-B083792EC9F7}"/>
    <cellStyle name="Comma 45 3 2" xfId="4175" xr:uid="{54AF473A-ACDC-4E1A-A1C4-D2CBFA2F32A6}"/>
    <cellStyle name="Comma 46" xfId="1058" xr:uid="{00000000-0005-0000-0000-000022040000}"/>
    <cellStyle name="Comma 46 2" xfId="1059" xr:uid="{00000000-0005-0000-0000-000023040000}"/>
    <cellStyle name="Comma 46 2 2" xfId="3615" xr:uid="{750F0758-BBBC-4ED1-A12A-A4AFD87EB86D}"/>
    <cellStyle name="Comma 46 3" xfId="3189" xr:uid="{1F6CA30F-699C-407F-B511-70F041083585}"/>
    <cellStyle name="Comma 46 3 2" xfId="4176" xr:uid="{F609CDD5-096C-4387-BE74-D547BD146F8F}"/>
    <cellStyle name="Comma 47" xfId="1060" xr:uid="{00000000-0005-0000-0000-000024040000}"/>
    <cellStyle name="Comma 47 2" xfId="1061" xr:uid="{00000000-0005-0000-0000-000025040000}"/>
    <cellStyle name="Comma 47 2 2" xfId="3616" xr:uid="{E991367C-0673-4373-B68B-0229852BAA1E}"/>
    <cellStyle name="Comma 47 3" xfId="3190" xr:uid="{AEBE1380-B8FF-46B3-904B-55EC2EF60ED2}"/>
    <cellStyle name="Comma 47 3 2" xfId="4177" xr:uid="{6F0AB06D-F770-40D5-BF96-DC81DCEF0BA9}"/>
    <cellStyle name="Comma 48" xfId="1062" xr:uid="{00000000-0005-0000-0000-000026040000}"/>
    <cellStyle name="Comma 48 2" xfId="1063" xr:uid="{00000000-0005-0000-0000-000027040000}"/>
    <cellStyle name="Comma 48 2 2" xfId="3617" xr:uid="{C8DD4AC6-FD12-4F2F-84C5-5B734F10F44F}"/>
    <cellStyle name="Comma 48 3" xfId="3191" xr:uid="{5D415D29-14F6-4D51-B808-4067398BE1C0}"/>
    <cellStyle name="Comma 48 3 2" xfId="4178" xr:uid="{684A7D16-995D-4305-A67A-DA1405451185}"/>
    <cellStyle name="Comma 49" xfId="1064" xr:uid="{00000000-0005-0000-0000-000028040000}"/>
    <cellStyle name="Comma 49 2" xfId="1065" xr:uid="{00000000-0005-0000-0000-000029040000}"/>
    <cellStyle name="Comma 49 2 2" xfId="3618" xr:uid="{C579578A-E1B1-4AED-8B53-AB1BFF03265F}"/>
    <cellStyle name="Comma 49 3" xfId="3192" xr:uid="{E9F78AAF-A5FE-49F1-B348-5828CC61D922}"/>
    <cellStyle name="Comma 49 3 2" xfId="4179" xr:uid="{7FB1CCE5-D30A-4520-BE85-1DD72660DA7C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3619" xr:uid="{A5E9D5CE-49E3-406B-86AE-45B5A60FDB46}"/>
    <cellStyle name="Comma 5 2 3" xfId="3193" xr:uid="{11197C28-5A30-4D7F-B516-24F3CC8C711E}"/>
    <cellStyle name="Comma 5 2 3 2" xfId="4180" xr:uid="{DC38BCE7-E322-4930-A590-17E83E4C61AF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3620" xr:uid="{35C694BB-0710-4E72-8131-CAE44FDB851E}"/>
    <cellStyle name="Comma 50 3" xfId="3194" xr:uid="{F38B95C0-2520-4988-A7C3-052494202073}"/>
    <cellStyle name="Comma 50 3 2" xfId="4181" xr:uid="{CBC437F2-57B3-48DD-8A6F-00C947084CBD}"/>
    <cellStyle name="Comma 51" xfId="1072" xr:uid="{00000000-0005-0000-0000-000030040000}"/>
    <cellStyle name="Comma 51 2" xfId="1073" xr:uid="{00000000-0005-0000-0000-000031040000}"/>
    <cellStyle name="Comma 51 2 2" xfId="3621" xr:uid="{EE2F8378-599C-4BA0-82DC-4AD883D81E0E}"/>
    <cellStyle name="Comma 51 3" xfId="3195" xr:uid="{78123E01-2BFA-4228-BD91-30EA91418C39}"/>
    <cellStyle name="Comma 51 3 2" xfId="4182" xr:uid="{F980B553-BECE-46FD-8725-2028443AD291}"/>
    <cellStyle name="Comma 52" xfId="1074" xr:uid="{00000000-0005-0000-0000-000032040000}"/>
    <cellStyle name="Comma 52 2" xfId="1075" xr:uid="{00000000-0005-0000-0000-000033040000}"/>
    <cellStyle name="Comma 52 2 2" xfId="3622" xr:uid="{5F45DE9C-BC4E-4C0F-893B-7DE1ACA6CC0A}"/>
    <cellStyle name="Comma 52 3" xfId="3196" xr:uid="{617E6A58-3CD2-4746-8BB7-1993A4ABE718}"/>
    <cellStyle name="Comma 52 3 2" xfId="4183" xr:uid="{0F67CA21-5957-4D54-A6D3-DC720CDA057C}"/>
    <cellStyle name="Comma 58" xfId="1076" xr:uid="{00000000-0005-0000-0000-000034040000}"/>
    <cellStyle name="Comma 58 2" xfId="1077" xr:uid="{00000000-0005-0000-0000-000035040000}"/>
    <cellStyle name="Comma 58 2 2" xfId="3623" xr:uid="{CC121186-E696-4D10-902E-2EA61D1711D5}"/>
    <cellStyle name="Comma 58 3" xfId="3197" xr:uid="{FF6F2D01-C2D5-4BD3-8A80-F034540D2D0B}"/>
    <cellStyle name="Comma 58 3 2" xfId="4184" xr:uid="{2CFFD3E6-3BC5-484D-BC28-DA7F120F85DD}"/>
    <cellStyle name="Comma 59" xfId="1078" xr:uid="{00000000-0005-0000-0000-000036040000}"/>
    <cellStyle name="Comma 59 2" xfId="1079" xr:uid="{00000000-0005-0000-0000-000037040000}"/>
    <cellStyle name="Comma 59 2 2" xfId="3624" xr:uid="{6DA0388E-FF13-4236-A357-94F16803C11D}"/>
    <cellStyle name="Comma 59 3" xfId="3198" xr:uid="{3CD6B4B8-BC11-4563-A15D-E1F35A8DD545}"/>
    <cellStyle name="Comma 59 3 2" xfId="4185" xr:uid="{10A5F139-6C5A-4B1F-A531-58986CFD09D7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3625" xr:uid="{F1AA4980-22B3-46FD-A7ED-2C48A4DB1FB4}"/>
    <cellStyle name="Comma 6 2 3" xfId="3200" xr:uid="{CE698371-5B17-48D0-A1C8-7248F3664BE6}"/>
    <cellStyle name="Comma 6 2 3 2" xfId="4187" xr:uid="{E7318416-C424-4A95-9F28-75C207C8C379}"/>
    <cellStyle name="Comma 6 3" xfId="3199" xr:uid="{931473CD-1404-47D7-B23E-F95DB265C92C}"/>
    <cellStyle name="Comma 6 3 2" xfId="4186" xr:uid="{ADF3DC90-8EFA-4782-8927-0BE5BBE81A52}"/>
    <cellStyle name="Comma 62" xfId="1083" xr:uid="{00000000-0005-0000-0000-00003B040000}"/>
    <cellStyle name="Comma 62 2" xfId="1084" xr:uid="{00000000-0005-0000-0000-00003C040000}"/>
    <cellStyle name="Comma 62 2 2" xfId="3626" xr:uid="{4A5B1F10-F4A2-4423-A06B-506393C07E7C}"/>
    <cellStyle name="Comma 62 3" xfId="3201" xr:uid="{74D48D40-EEEB-4642-8E2F-0F1E1A72FB61}"/>
    <cellStyle name="Comma 62 3 2" xfId="4188" xr:uid="{68BC836F-717A-46C5-8586-8E9FDE7D96A7}"/>
    <cellStyle name="Comma 63" xfId="1085" xr:uid="{00000000-0005-0000-0000-00003D040000}"/>
    <cellStyle name="Comma 63 2" xfId="1086" xr:uid="{00000000-0005-0000-0000-00003E040000}"/>
    <cellStyle name="Comma 63 2 2" xfId="3627" xr:uid="{95C90004-E68D-42ED-86DE-DF6B8D5D4717}"/>
    <cellStyle name="Comma 63 3" xfId="3202" xr:uid="{D85E5FCF-6A48-459E-AB81-A49ECBD3157C}"/>
    <cellStyle name="Comma 63 3 2" xfId="4189" xr:uid="{2EEEDAC5-35AF-4262-AD2B-DDD4283F379A}"/>
    <cellStyle name="Comma 66" xfId="1087" xr:uid="{00000000-0005-0000-0000-00003F040000}"/>
    <cellStyle name="Comma 66 2" xfId="3203" xr:uid="{5B849F2D-25FB-4A0C-86EA-AD9A31722FC6}"/>
    <cellStyle name="Comma 66 2 2" xfId="4190" xr:uid="{41D0BFA4-7BB6-4529-AEC6-53C56DB5188B}"/>
    <cellStyle name="Comma 67" xfId="1088" xr:uid="{00000000-0005-0000-0000-000040040000}"/>
    <cellStyle name="Comma 67 2" xfId="1089" xr:uid="{00000000-0005-0000-0000-000041040000}"/>
    <cellStyle name="Comma 67 2 2" xfId="3628" xr:uid="{7EC76B20-6DCA-4FEA-B36B-D8EA01F83659}"/>
    <cellStyle name="Comma 67 3" xfId="3204" xr:uid="{9158DC6C-F342-4405-91FA-89D24E5F151A}"/>
    <cellStyle name="Comma 67 3 2" xfId="4191" xr:uid="{C85B5D63-1B87-41C3-B6DD-4638DE8FB3F6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3630" xr:uid="{BD3352B9-A5D9-4D50-A863-50713339920E}"/>
    <cellStyle name="Comma 7 2 3" xfId="3206" xr:uid="{8E31267B-C2A8-4C73-9DC7-B87522850602}"/>
    <cellStyle name="Comma 7 2 3 2" xfId="4193" xr:uid="{8A996FA1-76E0-4520-935A-0809798F698B}"/>
    <cellStyle name="Comma 7 3" xfId="1093" xr:uid="{00000000-0005-0000-0000-000045040000}"/>
    <cellStyle name="Comma 7 3 2" xfId="1094" xr:uid="{00000000-0005-0000-0000-000046040000}"/>
    <cellStyle name="Comma 7 3 2 2" xfId="3631" xr:uid="{8EECBAF9-6A1D-4828-B1F4-7381EAA377E6}"/>
    <cellStyle name="Comma 7 3 3" xfId="3207" xr:uid="{648F0BE3-19F6-40CE-8536-897CE90C6E10}"/>
    <cellStyle name="Comma 7 3 3 2" xfId="4194" xr:uid="{1195EE9E-43F6-450F-895A-5730E67E62B8}"/>
    <cellStyle name="Comma 7 4" xfId="3205" xr:uid="{B12EFE5C-D056-4BAE-B5DA-7C1A3BF49D5E}"/>
    <cellStyle name="Comma 7 4 2" xfId="4192" xr:uid="{BBE1E2A7-CE33-4EFC-A642-CCEDA5525827}"/>
    <cellStyle name="Comma 7 5" xfId="3629" xr:uid="{6980438C-E441-467B-804D-5FE8774A6CFD}"/>
    <cellStyle name="Comma 72" xfId="1095" xr:uid="{00000000-0005-0000-0000-000047040000}"/>
    <cellStyle name="Comma 72 2" xfId="3208" xr:uid="{139C9FD7-F04C-4FBE-A742-C8277169828F}"/>
    <cellStyle name="Comma 72 2 2" xfId="4195" xr:uid="{A473C879-52A2-4FAD-BEC1-0DF53735F9A2}"/>
    <cellStyle name="Comma 74" xfId="1096" xr:uid="{00000000-0005-0000-0000-000048040000}"/>
    <cellStyle name="Comma 74 2" xfId="1097" xr:uid="{00000000-0005-0000-0000-000049040000}"/>
    <cellStyle name="Comma 74 2 2" xfId="3632" xr:uid="{A721AE94-00B6-4E8C-B4E8-F38D0BC19819}"/>
    <cellStyle name="Comma 74 3" xfId="3209" xr:uid="{A83B0356-F25D-40E1-88D6-CB99F31B36AC}"/>
    <cellStyle name="Comma 74 3 2" xfId="4196" xr:uid="{6823F78C-B570-417D-B587-D19DA26928C7}"/>
    <cellStyle name="Comma 75" xfId="1098" xr:uid="{00000000-0005-0000-0000-00004A040000}"/>
    <cellStyle name="Comma 75 2" xfId="1099" xr:uid="{00000000-0005-0000-0000-00004B040000}"/>
    <cellStyle name="Comma 75 2 2" xfId="3633" xr:uid="{BDE3A6A0-CB0A-4718-9C45-4C74BCD2CEBD}"/>
    <cellStyle name="Comma 75 3" xfId="3210" xr:uid="{B3B9310D-B0DE-4223-9104-E83DC45A99B8}"/>
    <cellStyle name="Comma 75 3 2" xfId="4197" xr:uid="{BDF26388-57A7-4097-8972-A900D668B797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3634" xr:uid="{D5846FEC-6F5A-443E-A12B-DCFA9ACB0BAE}"/>
    <cellStyle name="Comma 8 2 2 3" xfId="3213" xr:uid="{8971175D-897D-4AE1-AD6B-222E20BFBB24}"/>
    <cellStyle name="Comma 8 2 2 3 2" xfId="4200" xr:uid="{DCEAB66E-4CB5-4A1B-B176-3783C1B13569}"/>
    <cellStyle name="Comma 8 2 3" xfId="1104" xr:uid="{00000000-0005-0000-0000-000050040000}"/>
    <cellStyle name="Comma 8 2 3 2" xfId="3635" xr:uid="{E088D499-A69D-48D8-BFBA-205D3D3721BF}"/>
    <cellStyle name="Comma 8 2 4" xfId="3212" xr:uid="{27C17A73-FA94-4E80-84C4-AD3DCC26A00F}"/>
    <cellStyle name="Comma 8 2 4 2" xfId="4199" xr:uid="{107580E6-FA52-4F3D-9134-50F259BBAA32}"/>
    <cellStyle name="Comma 8 3" xfId="1105" xr:uid="{00000000-0005-0000-0000-000051040000}"/>
    <cellStyle name="Comma 8 3 2" xfId="3636" xr:uid="{3DE1BB98-481D-4CE5-B534-4C6CD7EED742}"/>
    <cellStyle name="Comma 8 4" xfId="3211" xr:uid="{AB0C3E73-BFFB-41C9-B5BA-01B4275A2DA9}"/>
    <cellStyle name="Comma 8 4 2" xfId="4198" xr:uid="{F057F59B-9EC1-4F33-989A-5B80EAA3B7CF}"/>
    <cellStyle name="Comma 82" xfId="1106" xr:uid="{00000000-0005-0000-0000-000052040000}"/>
    <cellStyle name="Comma 82 2" xfId="1107" xr:uid="{00000000-0005-0000-0000-000053040000}"/>
    <cellStyle name="Comma 82 2 2" xfId="3637" xr:uid="{538C7030-E1C8-47A0-B583-18F041EC1B2F}"/>
    <cellStyle name="Comma 82 3" xfId="3214" xr:uid="{D687BE1B-E3BB-4964-BA0E-8280A9CAA302}"/>
    <cellStyle name="Comma 82 3 2" xfId="4201" xr:uid="{8569166D-9738-4027-8165-E6C27938ECBE}"/>
    <cellStyle name="Comma 83" xfId="1108" xr:uid="{00000000-0005-0000-0000-000054040000}"/>
    <cellStyle name="Comma 83 2" xfId="1109" xr:uid="{00000000-0005-0000-0000-000055040000}"/>
    <cellStyle name="Comma 83 2 2" xfId="3638" xr:uid="{01956CA4-4B21-4447-90AA-8D5890B36287}"/>
    <cellStyle name="Comma 83 3" xfId="3215" xr:uid="{780B7EE8-5550-4279-82AB-1E74BF71339B}"/>
    <cellStyle name="Comma 83 3 2" xfId="4202" xr:uid="{606F7C8F-2DD1-4DED-A8F2-E747FF7BF2FA}"/>
    <cellStyle name="Comma 85" xfId="1110" xr:uid="{00000000-0005-0000-0000-000056040000}"/>
    <cellStyle name="Comma 85 2" xfId="1111" xr:uid="{00000000-0005-0000-0000-000057040000}"/>
    <cellStyle name="Comma 85 2 2" xfId="3639" xr:uid="{F828E683-9DF1-4B27-9BB6-51E221AA677C}"/>
    <cellStyle name="Comma 85 3" xfId="3216" xr:uid="{1DAA1A9F-27B1-45A2-B55C-7067F16DAD86}"/>
    <cellStyle name="Comma 85 3 2" xfId="4203" xr:uid="{D5B6ECA0-390F-4032-8F34-50523698B76F}"/>
    <cellStyle name="Comma 86" xfId="1112" xr:uid="{00000000-0005-0000-0000-000058040000}"/>
    <cellStyle name="Comma 86 2" xfId="1113" xr:uid="{00000000-0005-0000-0000-000059040000}"/>
    <cellStyle name="Comma 86 2 2" xfId="3640" xr:uid="{E6C55E7C-C143-4E10-BCBB-A92CDCAED221}"/>
    <cellStyle name="Comma 86 3" xfId="3217" xr:uid="{AD1EB67B-94CC-4400-BD5E-B645041C80CB}"/>
    <cellStyle name="Comma 86 3 2" xfId="4204" xr:uid="{E705D3F2-277E-482D-B606-C081605ECFB1}"/>
    <cellStyle name="Comma 89" xfId="1114" xr:uid="{00000000-0005-0000-0000-00005A040000}"/>
    <cellStyle name="Comma 89 2" xfId="3218" xr:uid="{B0087802-3BF4-4FDE-AA2C-B664F360661D}"/>
    <cellStyle name="Comma 89 2 2" xfId="4205" xr:uid="{0C5A5497-4E9A-447F-9F3C-F8747F2D3EC4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2 2 2" xfId="4207" xr:uid="{9D31CF6A-8EAF-4B7F-8655-D843DF937C63}"/>
    <cellStyle name="Comma 9 3" xfId="1117" xr:uid="{00000000-0005-0000-0000-00005D040000}"/>
    <cellStyle name="Comma 9 3 2" xfId="3221" xr:uid="{51C18A76-9A74-4396-9DBF-C25BC8B4C409}"/>
    <cellStyle name="Comma 9 3 2 2" xfId="4208" xr:uid="{318E86E6-6856-4F0D-B3A9-848FFFA02081}"/>
    <cellStyle name="Comma 9 4" xfId="1118" xr:uid="{00000000-0005-0000-0000-00005E040000}"/>
    <cellStyle name="Comma 9 4 2" xfId="3641" xr:uid="{242BA94B-7F92-4BC7-A6B5-3D056B1B4B56}"/>
    <cellStyle name="Comma 9 5" xfId="3219" xr:uid="{1EE17F7A-D5B8-4A73-A9A0-00424B40BDD0}"/>
    <cellStyle name="Comma 9 5 2" xfId="4206" xr:uid="{F608C7DA-8D6B-4253-B12B-EB8F2E78405D}"/>
    <cellStyle name="Comma 98" xfId="1119" xr:uid="{00000000-0005-0000-0000-00005F040000}"/>
    <cellStyle name="Comma 98 2" xfId="3222" xr:uid="{72830CE0-02C4-4D46-8A97-7DC21722AAAD}"/>
    <cellStyle name="Comma 98 2 2" xfId="4209" xr:uid="{FB4922CC-42E4-4127-A41B-E98A31307DF2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] 3 2 2" xfId="4210" xr:uid="{A8932B42-0A03-499A-8E6D-27D51450BD41}"/>
    <cellStyle name="Currency [0] 3 3" xfId="3642" xr:uid="{48D6CFF3-F25F-4EC3-B01F-9CA1AA0777D9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lines around data in range 3" xfId="3886" xr:uid="{5C9371F3-C8FD-47D5-BDE4-84447AD56A75}"/>
    <cellStyle name="Draw shadow and lines within range" xfId="1162" xr:uid="{00000000-0005-0000-0000-00008A040000}"/>
    <cellStyle name="Draw shadow and lines within range 2" xfId="1163" xr:uid="{00000000-0005-0000-0000-00008B040000}"/>
    <cellStyle name="Draw shadow and lines within range 3" xfId="3885" xr:uid="{F9D159FC-176A-4461-BBD0-FE98E9FD2C9A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3645" xr:uid="{191F8FFE-7285-4A6D-8E07-85DFE484DFEB}"/>
    <cellStyle name="Format a column of totals 2 3" xfId="3644" xr:uid="{FFBC4EC2-ED50-44A8-B7EC-510E0141D288}"/>
    <cellStyle name="Format a column of totals 3" xfId="1206" xr:uid="{00000000-0005-0000-0000-0000B6040000}"/>
    <cellStyle name="Format a column of totals 3 2" xfId="3646" xr:uid="{937B1DAD-3869-4D49-B69C-1DCE61E9A4A2}"/>
    <cellStyle name="Format a column of totals 4" xfId="3643" xr:uid="{67E6E79B-52F8-4EA5-9383-A88C5A6941D4}"/>
    <cellStyle name="Format a row of totals" xfId="1207" xr:uid="{00000000-0005-0000-0000-0000B7040000}"/>
    <cellStyle name="Format a row of totals 2" xfId="1208" xr:uid="{00000000-0005-0000-0000-0000B8040000}"/>
    <cellStyle name="Format a row of totals 3" xfId="3884" xr:uid="{88A510B3-F643-4FD6-8CBC-5257B90FB338}"/>
    <cellStyle name="Format text as bold, black on yellow" xfId="1209" xr:uid="{00000000-0005-0000-0000-0000B9040000}"/>
    <cellStyle name="Format text as bold, black on yellow 2" xfId="1210" xr:uid="{00000000-0005-0000-0000-0000BA040000}"/>
    <cellStyle name="Format text as bold, black on yellow 3" xfId="3883" xr:uid="{BA982419-68B8-4E42-B800-AE8387382A96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0 3" xfId="3882" xr:uid="{B37C81E5-56F1-44EF-A672-604FDC3113C6}"/>
    <cellStyle name="Input 11" xfId="1350" xr:uid="{00000000-0005-0000-0000-000046050000}"/>
    <cellStyle name="Input 11 2" xfId="1351" xr:uid="{00000000-0005-0000-0000-000047050000}"/>
    <cellStyle name="Input 11 3" xfId="3881" xr:uid="{629FEA09-B5F2-4C28-A21B-D7165E94F878}"/>
    <cellStyle name="Input 12" xfId="1352" xr:uid="{00000000-0005-0000-0000-000048050000}"/>
    <cellStyle name="Input 12 2" xfId="1353" xr:uid="{00000000-0005-0000-0000-000049050000}"/>
    <cellStyle name="Input 12 3" xfId="3880" xr:uid="{7DFA1B6D-C167-4622-BE64-E796779A5D3B}"/>
    <cellStyle name="Input 13" xfId="1354" xr:uid="{00000000-0005-0000-0000-00004A050000}"/>
    <cellStyle name="Input 13 2" xfId="1355" xr:uid="{00000000-0005-0000-0000-00004B050000}"/>
    <cellStyle name="Input 13 3" xfId="3879" xr:uid="{CFB6CCA4-2A7A-40B8-A169-9095E0C9BC3B}"/>
    <cellStyle name="Input 14" xfId="1356" xr:uid="{00000000-0005-0000-0000-00004C050000}"/>
    <cellStyle name="Input 14 2" xfId="1357" xr:uid="{00000000-0005-0000-0000-00004D050000}"/>
    <cellStyle name="Input 14 3" xfId="3878" xr:uid="{F0D78B07-ADD4-478A-90BC-6FF988FEF6AC}"/>
    <cellStyle name="Input 15" xfId="1358" xr:uid="{00000000-0005-0000-0000-00004E050000}"/>
    <cellStyle name="Input 15 2" xfId="1359" xr:uid="{00000000-0005-0000-0000-00004F050000}"/>
    <cellStyle name="Input 15 3" xfId="3877" xr:uid="{CE11F11E-6E79-40DB-895D-B455BF329448}"/>
    <cellStyle name="Input 16" xfId="1360" xr:uid="{00000000-0005-0000-0000-000050050000}"/>
    <cellStyle name="Input 16 2" xfId="1361" xr:uid="{00000000-0005-0000-0000-000051050000}"/>
    <cellStyle name="Input 16 3" xfId="3876" xr:uid="{C21D68CC-D7E7-40F6-8B61-B9ACD8160538}"/>
    <cellStyle name="Input 17" xfId="1362" xr:uid="{00000000-0005-0000-0000-000052050000}"/>
    <cellStyle name="Input 17 2" xfId="1363" xr:uid="{00000000-0005-0000-0000-000053050000}"/>
    <cellStyle name="Input 17 3" xfId="3875" xr:uid="{F4B486D5-DAAA-4B53-93A8-C8E8398E653C}"/>
    <cellStyle name="Input 18" xfId="1364" xr:uid="{00000000-0005-0000-0000-000054050000}"/>
    <cellStyle name="Input 18 2" xfId="1365" xr:uid="{00000000-0005-0000-0000-000055050000}"/>
    <cellStyle name="Input 18 3" xfId="3874" xr:uid="{19476CAF-F146-4D31-8A2B-3CDE41389D2F}"/>
    <cellStyle name="Input 19" xfId="1366" xr:uid="{00000000-0005-0000-0000-000056050000}"/>
    <cellStyle name="Input 19 2" xfId="1367" xr:uid="{00000000-0005-0000-0000-000057050000}"/>
    <cellStyle name="Input 19 3" xfId="3873" xr:uid="{61AF3D0F-A4A5-4687-A449-2AE9A8C5138F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2 3" xfId="3872" xr:uid="{4C459FA2-B6F4-4A64-8FAD-DB628680FE85}"/>
    <cellStyle name="Input 2 3" xfId="1371" xr:uid="{00000000-0005-0000-0000-00005B050000}"/>
    <cellStyle name="Input 2 3 2" xfId="1372" xr:uid="{00000000-0005-0000-0000-00005C050000}"/>
    <cellStyle name="Input 2 3 3" xfId="3871" xr:uid="{99769B99-C914-4E64-A6AE-32CBEBF0DD7D}"/>
    <cellStyle name="Input 2 4" xfId="1373" xr:uid="{00000000-0005-0000-0000-00005D050000}"/>
    <cellStyle name="Input 2 5" xfId="3848" xr:uid="{E34BD871-E3F5-4051-A0D2-38976B7DAAB6}"/>
    <cellStyle name="Input 20" xfId="1374" xr:uid="{00000000-0005-0000-0000-00005E050000}"/>
    <cellStyle name="Input 20 2" xfId="1375" xr:uid="{00000000-0005-0000-0000-00005F050000}"/>
    <cellStyle name="Input 20 3" xfId="3870" xr:uid="{4235B458-1170-440B-B3A2-483FACD87F66}"/>
    <cellStyle name="Input 21" xfId="1376" xr:uid="{00000000-0005-0000-0000-000060050000}"/>
    <cellStyle name="Input 21 2" xfId="1377" xr:uid="{00000000-0005-0000-0000-000061050000}"/>
    <cellStyle name="Input 21 3" xfId="3869" xr:uid="{FEFE631E-0F07-4BB1-891F-6BD17E94A2CB}"/>
    <cellStyle name="Input 22" xfId="4229" xr:uid="{78E1D23A-DA0F-489B-B7D3-0C16B588C419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2 3" xfId="3867" xr:uid="{DCEACB8C-561B-462C-B76A-6DF41114595B}"/>
    <cellStyle name="Input 3 3" xfId="1381" xr:uid="{00000000-0005-0000-0000-000065050000}"/>
    <cellStyle name="Input 3 4" xfId="3868" xr:uid="{7D85C6CC-001F-4107-A445-B6719FA80108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2 3" xfId="3865" xr:uid="{67A171FF-B587-43C8-80F6-CF5C04E44AB1}"/>
    <cellStyle name="Input 4 3" xfId="1385" xr:uid="{00000000-0005-0000-0000-000069050000}"/>
    <cellStyle name="Input 4 4" xfId="3866" xr:uid="{9B4096D0-9CE4-4F4E-8B73-0DB01C10484E}"/>
    <cellStyle name="Input 5" xfId="1386" xr:uid="{00000000-0005-0000-0000-00006A050000}"/>
    <cellStyle name="Input 5 2" xfId="1387" xr:uid="{00000000-0005-0000-0000-00006B050000}"/>
    <cellStyle name="Input 5 3" xfId="3864" xr:uid="{DFA9AC7C-93D4-438A-888C-5E27554800A5}"/>
    <cellStyle name="Input 6" xfId="1388" xr:uid="{00000000-0005-0000-0000-00006C050000}"/>
    <cellStyle name="Input 6 2" xfId="1389" xr:uid="{00000000-0005-0000-0000-00006D050000}"/>
    <cellStyle name="Input 6 3" xfId="3863" xr:uid="{C6D1C587-CCC8-4D27-898F-17E7F654B770}"/>
    <cellStyle name="Input 7" xfId="1390" xr:uid="{00000000-0005-0000-0000-00006E050000}"/>
    <cellStyle name="Input 7 2" xfId="1391" xr:uid="{00000000-0005-0000-0000-00006F050000}"/>
    <cellStyle name="Input 7 3" xfId="3862" xr:uid="{6E2C94C4-5D14-49B8-B33E-BBBF142192D8}"/>
    <cellStyle name="Input 8" xfId="1392" xr:uid="{00000000-0005-0000-0000-000070050000}"/>
    <cellStyle name="Input 8 2" xfId="1393" xr:uid="{00000000-0005-0000-0000-000071050000}"/>
    <cellStyle name="Input 8 3" xfId="3861" xr:uid="{4A0FFA2B-2707-4D18-93D8-4576DA55F5F6}"/>
    <cellStyle name="Input 9" xfId="1394" xr:uid="{00000000-0005-0000-0000-000072050000}"/>
    <cellStyle name="Input 9 2" xfId="1395" xr:uid="{00000000-0005-0000-0000-000073050000}"/>
    <cellStyle name="Input 9 3" xfId="3860" xr:uid="{23FF2FAE-54B6-4076-B4FA-43155FF700F4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2 3" xfId="3647" xr:uid="{66B0D5E6-61F0-49ED-B4DC-BA2231177989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 2 2 2" xfId="3650" xr:uid="{CA91188B-DB01-41A1-B4AE-07E3236C54A2}"/>
    <cellStyle name="Normal 101 2 3" xfId="3649" xr:uid="{A99B5390-7140-4A0E-8C14-7EFF188C84AA}"/>
    <cellStyle name="Normal 101 3" xfId="3648" xr:uid="{3F6471EE-E896-448F-9D15-0219533B468A}"/>
    <cellStyle name="Normal 101_FORMAT SKK luncuran" xfId="1475" xr:uid="{00000000-0005-0000-0000-0000C4050000}"/>
    <cellStyle name="Normal 102" xfId="1476" xr:uid="{00000000-0005-0000-0000-0000C5050000}"/>
    <cellStyle name="Normal 102 2" xfId="3651" xr:uid="{F794DAF7-220A-4EF2-B003-69BE7C07A2E8}"/>
    <cellStyle name="Normal 103" xfId="1477" xr:uid="{00000000-0005-0000-0000-0000C6050000}"/>
    <cellStyle name="Normal 103 2" xfId="3652" xr:uid="{FBEFF4BC-BD33-4BDB-9E56-3B9D74B80853}"/>
    <cellStyle name="Normal 104" xfId="1478" xr:uid="{00000000-0005-0000-0000-0000C7050000}"/>
    <cellStyle name="Normal 104 2" xfId="3653" xr:uid="{A1E24B20-04B0-4CAC-AC3F-B0AB72716736}"/>
    <cellStyle name="Normal 105" xfId="1479" xr:uid="{00000000-0005-0000-0000-0000C8050000}"/>
    <cellStyle name="Normal 105 2" xfId="3654" xr:uid="{7DAC3087-DFE5-4E5C-BD60-37E6CC16F4FD}"/>
    <cellStyle name="Normal 106" xfId="1480" xr:uid="{00000000-0005-0000-0000-0000C9050000}"/>
    <cellStyle name="Normal 107" xfId="1481" xr:uid="{00000000-0005-0000-0000-0000CA050000}"/>
    <cellStyle name="Normal 107 2" xfId="3655" xr:uid="{EE808148-6233-4013-B693-36617CE268DC}"/>
    <cellStyle name="Normal 108" xfId="1482" xr:uid="{00000000-0005-0000-0000-0000CB050000}"/>
    <cellStyle name="Normal 108 2" xfId="3656" xr:uid="{5C031418-810E-4E62-A609-6E6AFAA51C82}"/>
    <cellStyle name="Normal 109" xfId="1483" xr:uid="{00000000-0005-0000-0000-0000CC050000}"/>
    <cellStyle name="Normal 109 2" xfId="3657" xr:uid="{FF5D4F93-56BB-4A55-B547-E511E4767AAA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 7" xfId="3658" xr:uid="{C6D2D57C-C7D4-43AA-8337-8EC1FF3E0CF6}"/>
    <cellStyle name="Normal 11_Book3" xfId="1495" xr:uid="{00000000-0005-0000-0000-0000D8050000}"/>
    <cellStyle name="Normal 110" xfId="1496" xr:uid="{00000000-0005-0000-0000-0000D9050000}"/>
    <cellStyle name="Normal 110 2" xfId="3659" xr:uid="{98D6BEF0-3708-4F9D-8E9B-02507C8FD9B7}"/>
    <cellStyle name="Normal 111" xfId="1497" xr:uid="{00000000-0005-0000-0000-0000DA050000}"/>
    <cellStyle name="Normal 111 2" xfId="3660" xr:uid="{9DC24F20-F308-44DD-8616-47BB7C418AA4}"/>
    <cellStyle name="Normal 112" xfId="1498" xr:uid="{00000000-0005-0000-0000-0000DB050000}"/>
    <cellStyle name="Normal 112 2" xfId="3661" xr:uid="{AE80E5FD-426F-426E-9840-26C46D8CE48D}"/>
    <cellStyle name="Normal 113" xfId="1499" xr:uid="{00000000-0005-0000-0000-0000DC050000}"/>
    <cellStyle name="Normal 113 2" xfId="3662" xr:uid="{3B113834-5210-43FF-9B86-5765F95FB584}"/>
    <cellStyle name="Normal 114" xfId="1500" xr:uid="{00000000-0005-0000-0000-0000DD050000}"/>
    <cellStyle name="Normal 114 2" xfId="3663" xr:uid="{7F196C2C-D168-498A-AEFF-B929CFAABB57}"/>
    <cellStyle name="Normal 115" xfId="1501" xr:uid="{00000000-0005-0000-0000-0000DE050000}"/>
    <cellStyle name="Normal 115 2" xfId="3664" xr:uid="{3427890A-6CDF-4A7D-A5FE-BC88E017EBFA}"/>
    <cellStyle name="Normal 116" xfId="1502" xr:uid="{00000000-0005-0000-0000-0000DF050000}"/>
    <cellStyle name="Normal 116 2" xfId="3665" xr:uid="{82DE7D82-78F7-420A-8C71-167165B8F16F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7 2 2 2" xfId="3668" xr:uid="{C1343795-5194-4D07-98E2-924C753C7239}"/>
    <cellStyle name="Normal 117 2 3" xfId="3667" xr:uid="{2DA3EA92-D06D-483C-BC08-D94B32272232}"/>
    <cellStyle name="Normal 117 3" xfId="3666" xr:uid="{9B1DF925-CD6E-4C7F-8644-DFD906F24A08}"/>
    <cellStyle name="Normal 118" xfId="1506" xr:uid="{00000000-0005-0000-0000-0000E3050000}"/>
    <cellStyle name="Normal 118 2" xfId="3669" xr:uid="{10433528-A02C-4892-BBB1-4C09FC0519DF}"/>
    <cellStyle name="Normal 119" xfId="1507" xr:uid="{00000000-0005-0000-0000-0000E4050000}"/>
    <cellStyle name="Normal 119 2" xfId="3670" xr:uid="{1529C37D-14F9-40EF-A244-ED933F0AFE1B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0 2" xfId="3671" xr:uid="{E3FCCB4A-4A79-4030-8CA2-FFFA89FE85EE}"/>
    <cellStyle name="Normal 121" xfId="1513" xr:uid="{00000000-0005-0000-0000-0000EA050000}"/>
    <cellStyle name="Normal 121 2" xfId="3672" xr:uid="{A3E83E57-49C7-4F24-B402-95A9816C1B2F}"/>
    <cellStyle name="Normal 122" xfId="1514" xr:uid="{00000000-0005-0000-0000-0000EB050000}"/>
    <cellStyle name="Normal 122 2" xfId="3673" xr:uid="{BC1C061C-8DDA-418F-9FD2-D12047037A7E}"/>
    <cellStyle name="Normal 123" xfId="1515" xr:uid="{00000000-0005-0000-0000-0000EC050000}"/>
    <cellStyle name="Normal 123 2" xfId="3674" xr:uid="{2D4CFDF7-8371-4B97-A31C-2E0DA1904BBC}"/>
    <cellStyle name="Normal 124" xfId="1516" xr:uid="{00000000-0005-0000-0000-0000ED050000}"/>
    <cellStyle name="Normal 124 2" xfId="3675" xr:uid="{FBFF3487-F838-4448-8884-E1301EEE98B6}"/>
    <cellStyle name="Normal 125" xfId="1517" xr:uid="{00000000-0005-0000-0000-0000EE050000}"/>
    <cellStyle name="Normal 125 2" xfId="3676" xr:uid="{77618D68-E56F-4DE0-BB35-F864923EEBD1}"/>
    <cellStyle name="Normal 126" xfId="1518" xr:uid="{00000000-0005-0000-0000-0000EF050000}"/>
    <cellStyle name="Normal 126 2" xfId="1519" xr:uid="{00000000-0005-0000-0000-0000F0050000}"/>
    <cellStyle name="Normal 126 2 2" xfId="3678" xr:uid="{FE8FC9FA-A5FE-4A08-8D8E-F2289CF5AA38}"/>
    <cellStyle name="Normal 126 3" xfId="3677" xr:uid="{101E8541-8FB7-4FCD-B11A-3C598E757E29}"/>
    <cellStyle name="Normal 127" xfId="1520" xr:uid="{00000000-0005-0000-0000-0000F1050000}"/>
    <cellStyle name="Normal 127 2" xfId="3679" xr:uid="{9AC283A2-136D-40CA-B479-F2CDE9D64A14}"/>
    <cellStyle name="Normal 128" xfId="1521" xr:uid="{00000000-0005-0000-0000-0000F2050000}"/>
    <cellStyle name="Normal 128 2" xfId="3680" xr:uid="{1F9AD1D9-4499-44EE-A0D9-FC1AA6D99FB3}"/>
    <cellStyle name="Normal 129" xfId="1522" xr:uid="{00000000-0005-0000-0000-0000F3050000}"/>
    <cellStyle name="Normal 129 2" xfId="3681" xr:uid="{A4093FB9-AF10-4CD1-B64B-410CE2431AB7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0 2" xfId="3682" xr:uid="{C1574FBB-ECED-406C-8CD0-23CC2BC02999}"/>
    <cellStyle name="Normal 131" xfId="1531" xr:uid="{00000000-0005-0000-0000-0000FC050000}"/>
    <cellStyle name="Normal 131 2" xfId="3683" xr:uid="{AF779AA3-1217-4149-BC60-B7C548254DA5}"/>
    <cellStyle name="Normal 132" xfId="1532" xr:uid="{00000000-0005-0000-0000-0000FD050000}"/>
    <cellStyle name="Normal 132 2" xfId="3684" xr:uid="{3FCD08CF-B11B-4227-9BC0-AF09A962B982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3686" xr:uid="{47193751-6DDB-44C0-8D23-0EE0CE48BAAB}"/>
    <cellStyle name="Normal 134 3" xfId="3685" xr:uid="{EDB9C9AB-023D-4F64-8E35-0AFBD6B97B36}"/>
    <cellStyle name="Normal 135" xfId="1536" xr:uid="{00000000-0005-0000-0000-000001060000}"/>
    <cellStyle name="Normal 135 2" xfId="3687" xr:uid="{E990E20A-8A09-4A15-925B-E5D4FD06F4E0}"/>
    <cellStyle name="Normal 136" xfId="1537" xr:uid="{00000000-0005-0000-0000-000002060000}"/>
    <cellStyle name="Normal 136 2" xfId="3688" xr:uid="{8DFCCBA3-7F7F-49E0-8292-7C85FDFD2D3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3844" xr:uid="{ACCA98F1-5C1F-4EC9-B5DA-462BE92AB211}"/>
    <cellStyle name="Normal 137 2 3" xfId="3690" xr:uid="{2346819C-011E-46A0-BAF7-58BF30A3F90A}"/>
    <cellStyle name="Normal 137 3" xfId="2670" xr:uid="{DE2FAB10-EC26-4C42-9A25-5D9F87A07F8A}"/>
    <cellStyle name="Normal 137 3 2" xfId="3842" xr:uid="{341E7470-DB65-4879-90A3-F8E9515EA6AD}"/>
    <cellStyle name="Normal 137 4" xfId="3689" xr:uid="{D3EF7C07-52BE-4A87-9080-BF2D1A63A209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 3" xfId="3692" xr:uid="{5DB463A6-F493-4935-B0F7-4B37A6EBDDB8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 4" xfId="3691" xr:uid="{28214A65-4221-4B0C-A0F5-A320F2025DE2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 3" xfId="3693" xr:uid="{724C9763-76E6-4FDB-9DCA-1203A84FCBB1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 3" xfId="3694" xr:uid="{6D5DFCC8-6386-4D02-94EC-B7E82DD5BC84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3 2" xfId="3695" xr:uid="{3005DFFA-1609-4D5B-80EA-A3769DBB964E}"/>
    <cellStyle name="Normal 14 4" xfId="1567" xr:uid="{00000000-0005-0000-0000-000020060000}"/>
    <cellStyle name="Normal 14 4 2" xfId="3696" xr:uid="{CFA23C1E-21F6-4E33-8D3B-123A5629E2B1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6 2" xfId="3697" xr:uid="{FCBCBA65-1300-4B80-9DBE-79A8FA238B1A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3698" xr:uid="{64118DCA-7722-4DE9-9F9A-141CA8FABC1F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08 2 2" xfId="3700" xr:uid="{9F0EFD32-9757-4A08-B4BE-264607D9C018}"/>
    <cellStyle name="Normal 2 108 3" xfId="3699" xr:uid="{101735F6-1803-4443-A9FC-AD0DB4130E39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4 2" xfId="3701" xr:uid="{0822177F-4D3B-4656-968F-5D01FBC5E49C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2 2" xfId="3703" xr:uid="{86ED1A0C-2B94-4925-B210-E465B59B38EF}"/>
    <cellStyle name="Normal 2 2 2 2 3 3" xfId="1652" xr:uid="{00000000-0005-0000-0000-000075060000}"/>
    <cellStyle name="Normal 2 2 2 2 3 3 2" xfId="1653" xr:uid="{00000000-0005-0000-0000-000076060000}"/>
    <cellStyle name="Normal 2 2 2 2 3 3 2 2" xfId="3705" xr:uid="{047EA7E1-E70E-49CF-90AB-6A6EB6675A97}"/>
    <cellStyle name="Normal 2 2 2 2 3 3 3" xfId="3704" xr:uid="{E83E90FB-FD9E-4170-83B6-243621CD165F}"/>
    <cellStyle name="Normal 2 2 2 2 3 4" xfId="3702" xr:uid="{2483C698-F89E-4953-BBC5-3CC048777832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3 4" xfId="3706" xr:uid="{81C90738-7002-4BEB-8272-3BBD1AD5B009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4 2" xfId="3707" xr:uid="{9ECD87A7-B5BF-404C-A25A-93CCD077D90D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2 2" xfId="3708" xr:uid="{E8DBF3C1-C8F7-4A75-9496-8C04368D0083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4 2" xfId="3709" xr:uid="{9B7BFBEC-9FF7-4FA3-820F-1BAEB751A341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8 2" xfId="3710" xr:uid="{79904E0D-651E-4B7F-BB2F-720D651845A8}"/>
    <cellStyle name="Normal 2 39" xfId="1725" xr:uid="{00000000-0005-0000-0000-0000BE060000}"/>
    <cellStyle name="Normal 2 39 2" xfId="3711" xr:uid="{1B6DCEA0-DF58-4E36-BE3C-0D05E874FE03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0 2" xfId="3712" xr:uid="{E473F896-E226-4F75-A35B-972E6873C285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2 2 2" xfId="3715" xr:uid="{F58B5CDE-9FB3-4492-BD0F-51C720776D44}"/>
    <cellStyle name="Normal 2 5 2 3" xfId="3714" xr:uid="{72C42ACC-2B0E-4321-BBF6-EAC85D11FABA}"/>
    <cellStyle name="Normal 2 5 3" xfId="1754" xr:uid="{00000000-0005-0000-0000-0000DB060000}"/>
    <cellStyle name="Normal 2 5 3 2" xfId="3716" xr:uid="{C5710873-1442-4E9E-BB56-E4ECD5B8197D}"/>
    <cellStyle name="Normal 2 5 4" xfId="2694" xr:uid="{B37BEAAF-FB27-40B1-9038-FD4B8C20F131}"/>
    <cellStyle name="Normal 2 5 4 2" xfId="3857" xr:uid="{2F4DE55D-A5B2-4EC7-B41D-7D9027701796}"/>
    <cellStyle name="Normal 2 5 5" xfId="3713" xr:uid="{C3A8F6BB-5B59-4E77-9025-B56DB4040993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6 2" xfId="3717" xr:uid="{D432AC01-39AB-4007-84C4-481377CE16FF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 3" xfId="3718" xr:uid="{1EE7CE59-E531-479C-BC97-3C59EF52F500}"/>
    <cellStyle name="Normal 28_Book2" xfId="1900" xr:uid="{00000000-0005-0000-0000-00006D070000}"/>
    <cellStyle name="Normal 29" xfId="1901" xr:uid="{00000000-0005-0000-0000-00006E070000}"/>
    <cellStyle name="Normal 29 2" xfId="3719" xr:uid="{D7CDE86C-0133-4473-B385-01EA8A5975E5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5 2 2" xfId="3721" xr:uid="{128B7D8D-B306-4080-BA63-7CA1B26D8D58}"/>
    <cellStyle name="Normal 3 5 3" xfId="3720" xr:uid="{7BC68DE1-941D-41C1-B609-0A55949C33EF}"/>
    <cellStyle name="Normal 3 6" xfId="1915" xr:uid="{00000000-0005-0000-0000-00007C070000}"/>
    <cellStyle name="Normal 3 6 2" xfId="3722" xr:uid="{AD8AA819-2181-448B-9CB5-C8BD4B360947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3 2" xfId="3723" xr:uid="{ED45339B-B98B-406E-A8AB-15F1AC0C3DE9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3 2" xfId="3725" xr:uid="{90A6CABC-5789-4B20-B61C-036205F8C105}"/>
    <cellStyle name="Normal 4 4" xfId="1941" xr:uid="{00000000-0005-0000-0000-000096070000}"/>
    <cellStyle name="Normal 4 4 2" xfId="3726" xr:uid="{6C7BC359-A7EA-4A1D-89D2-862193EEC15E}"/>
    <cellStyle name="Normal 4 5" xfId="2692" xr:uid="{44F62430-6188-47B9-AE7F-EB79CCC4D478}"/>
    <cellStyle name="Normal 4 5 2" xfId="3855" xr:uid="{A3A02F84-1390-4D6E-B117-FD1374231B2D}"/>
    <cellStyle name="Normal 4 6" xfId="3724" xr:uid="{687FF67A-DA17-444C-8F16-A92DA9EE5002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3 2" xfId="3727" xr:uid="{0BFF71D7-EF49-44F6-92C4-CC9A7A5FE8CB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3 2" xfId="3728" xr:uid="{5FFEDB40-9C88-493A-8E5C-3E168A197061}"/>
    <cellStyle name="Normal 5 4" xfId="1966" xr:uid="{00000000-0005-0000-0000-0000AF070000}"/>
    <cellStyle name="Normal 5 4 2" xfId="3729" xr:uid="{E8533285-141D-4C61-9F90-8258B3EBE4A5}"/>
    <cellStyle name="Normal 5 5" xfId="1967" xr:uid="{00000000-0005-0000-0000-0000B0070000}"/>
    <cellStyle name="Normal 5 5 2" xfId="3730" xr:uid="{1B939582-5717-4318-BBA4-576AA02DB6B5}"/>
    <cellStyle name="Normal 5 6" xfId="1968" xr:uid="{00000000-0005-0000-0000-0000B1070000}"/>
    <cellStyle name="Normal 5 6 2" xfId="3731" xr:uid="{D1B3C411-43FF-4525-BB48-7ACE92920976}"/>
    <cellStyle name="Normal 5 7" xfId="1969" xr:uid="{00000000-0005-0000-0000-0000B2070000}"/>
    <cellStyle name="Normal 5 7 2" xfId="3732" xr:uid="{460D036A-A4BD-4335-A846-00A9D07ECC62}"/>
    <cellStyle name="Normal 5 8" xfId="1970" xr:uid="{00000000-0005-0000-0000-0000B3070000}"/>
    <cellStyle name="Normal 5 8 2" xfId="3733" xr:uid="{A8DC0DDA-2F7F-46D7-A5C8-7ECEC79259C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1 2" xfId="3734" xr:uid="{D10C4491-A904-4973-8B4D-944DE8EBF461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5 2" xfId="3735" xr:uid="{6A10B4A4-747C-4E98-A515-5210BD6B8E98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7 2" xfId="3736" xr:uid="{07098CD8-23EE-484F-9C11-5B7810747F0D}"/>
    <cellStyle name="Normal 58" xfId="1986" xr:uid="{00000000-0005-0000-0000-0000C3070000}"/>
    <cellStyle name="Normal 58 2" xfId="3737" xr:uid="{4AD448F5-413A-4F04-A5EE-122992C25D49}"/>
    <cellStyle name="Normal 59" xfId="1987" xr:uid="{00000000-0005-0000-0000-0000C4070000}"/>
    <cellStyle name="Normal 59 2" xfId="3738" xr:uid="{FEB86061-9E7F-4C89-9A80-9413856A0D2C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0 2" xfId="3739" xr:uid="{9C40EFFB-486E-4CE0-BE43-B64CA176C564}"/>
    <cellStyle name="Normal 61" xfId="1996" xr:uid="{00000000-0005-0000-0000-0000CD070000}"/>
    <cellStyle name="Normal 61 2" xfId="3740" xr:uid="{9239CE53-BB89-4894-8E45-48AA08C35915}"/>
    <cellStyle name="Normal 62" xfId="1997" xr:uid="{00000000-0005-0000-0000-0000CE070000}"/>
    <cellStyle name="Normal 62 2" xfId="3741" xr:uid="{BEAB1B33-ED71-4D68-93F0-44714C219200}"/>
    <cellStyle name="Normal 63" xfId="1998" xr:uid="{00000000-0005-0000-0000-0000CF070000}"/>
    <cellStyle name="Normal 63 2" xfId="3742" xr:uid="{724C4EC5-DA17-40FF-8A39-95B6B42BA5C5}"/>
    <cellStyle name="Normal 64" xfId="1999" xr:uid="{00000000-0005-0000-0000-0000D0070000}"/>
    <cellStyle name="Normal 64 2" xfId="3743" xr:uid="{4DE36231-A782-4500-A58C-44232289F47F}"/>
    <cellStyle name="Normal 65" xfId="2000" xr:uid="{00000000-0005-0000-0000-0000D1070000}"/>
    <cellStyle name="Normal 65 2" xfId="3744" xr:uid="{13AF6ED6-F3C7-41E0-9D89-9C598D4DB216}"/>
    <cellStyle name="Normal 66" xfId="2001" xr:uid="{00000000-0005-0000-0000-0000D2070000}"/>
    <cellStyle name="Normal 66 2" xfId="3745" xr:uid="{12A1C97B-ED3A-41D7-B53B-1755DEC8AF43}"/>
    <cellStyle name="Normal 67" xfId="2002" xr:uid="{00000000-0005-0000-0000-0000D3070000}"/>
    <cellStyle name="Normal 67 2" xfId="3746" xr:uid="{F0A64180-CECA-4600-A30B-402E7E3A43C1}"/>
    <cellStyle name="Normal 68" xfId="2003" xr:uid="{00000000-0005-0000-0000-0000D4070000}"/>
    <cellStyle name="Normal 68 2" xfId="3747" xr:uid="{6B0D1565-7119-44F4-A805-9ECA2FEEE7D2}"/>
    <cellStyle name="Normal 69" xfId="2004" xr:uid="{00000000-0005-0000-0000-0000D5070000}"/>
    <cellStyle name="Normal 69 2" xfId="3748" xr:uid="{ADDC35E5-1A93-426D-8029-35A360F70671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0 2" xfId="3749" xr:uid="{54279952-4E89-4103-A42B-A67C97BE273A}"/>
    <cellStyle name="Normal 71" xfId="2013" xr:uid="{00000000-0005-0000-0000-0000DE070000}"/>
    <cellStyle name="Normal 71 2" xfId="3750" xr:uid="{1EA96472-CD7D-48B0-B6B1-C25DC03868C0}"/>
    <cellStyle name="Normal 72" xfId="2014" xr:uid="{00000000-0005-0000-0000-0000DF070000}"/>
    <cellStyle name="Normal 72 2" xfId="3751" xr:uid="{2D0FCB55-7520-465B-833A-D627454DE5D7}"/>
    <cellStyle name="Normal 73" xfId="2015" xr:uid="{00000000-0005-0000-0000-0000E0070000}"/>
    <cellStyle name="Normal 73 2" xfId="3752" xr:uid="{0078D228-485D-4DAD-9197-A34656929F51}"/>
    <cellStyle name="Normal 74" xfId="2016" xr:uid="{00000000-0005-0000-0000-0000E1070000}"/>
    <cellStyle name="Normal 74 2" xfId="3753" xr:uid="{DCE9C67E-D574-46F7-94C6-12B90731F7C8}"/>
    <cellStyle name="Normal 75" xfId="2017" xr:uid="{00000000-0005-0000-0000-0000E2070000}"/>
    <cellStyle name="Normal 75 2" xfId="3754" xr:uid="{3E0691B5-4194-47FA-B0F9-7D2E97F2B4D6}"/>
    <cellStyle name="Normal 76" xfId="2018" xr:uid="{00000000-0005-0000-0000-0000E3070000}"/>
    <cellStyle name="Normal 76 2" xfId="3755" xr:uid="{DF11D2CF-CBB3-41AB-8424-A28E3C61B6DE}"/>
    <cellStyle name="Normal 77" xfId="2019" xr:uid="{00000000-0005-0000-0000-0000E4070000}"/>
    <cellStyle name="Normal 77 2" xfId="3756" xr:uid="{729DEA94-4513-4C7D-9597-845A95810665}"/>
    <cellStyle name="Normal 78" xfId="2020" xr:uid="{00000000-0005-0000-0000-0000E5070000}"/>
    <cellStyle name="Normal 78 2" xfId="3757" xr:uid="{396ED5E8-061E-44A6-90FF-54C88ED3F059}"/>
    <cellStyle name="Normal 79" xfId="2021" xr:uid="{00000000-0005-0000-0000-0000E6070000}"/>
    <cellStyle name="Normal 79 2" xfId="3758" xr:uid="{CAA99B76-766A-4803-919E-F2BBE9DCABC7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3 2" xfId="3760" xr:uid="{8EB34D1E-C855-4A98-A5E1-4AE1E36463BF}"/>
    <cellStyle name="Normal 8 4" xfId="3260" xr:uid="{E2C51F0A-73AE-43E6-AC62-98B10C0EB78F}"/>
    <cellStyle name="Normal 8 4 2" xfId="4224" xr:uid="{04EDD471-5188-4B65-873A-550B12EED159}"/>
    <cellStyle name="Normal 8 5" xfId="3759" xr:uid="{92822FD7-6F06-4C97-82B1-14ACED9AB0E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0 2" xfId="3761" xr:uid="{6FAF00ED-BC2F-4B8D-B8F6-96BCA3813114}"/>
    <cellStyle name="Normal 81" xfId="2027" xr:uid="{00000000-0005-0000-0000-0000EC070000}"/>
    <cellStyle name="Normal 81 2" xfId="3762" xr:uid="{C321CEE4-7E88-4A29-95F7-D30641D3828B}"/>
    <cellStyle name="Normal 82" xfId="2028" xr:uid="{00000000-0005-0000-0000-0000ED070000}"/>
    <cellStyle name="Normal 82 2" xfId="3763" xr:uid="{AC3FE180-3269-4C15-8670-26BD947D3651}"/>
    <cellStyle name="Normal 83" xfId="2029" xr:uid="{00000000-0005-0000-0000-0000EE070000}"/>
    <cellStyle name="Normal 83 2" xfId="3764" xr:uid="{17A78540-B25E-42AB-A851-A06EB5B26DEC}"/>
    <cellStyle name="Normal 84" xfId="2030" xr:uid="{00000000-0005-0000-0000-0000EF070000}"/>
    <cellStyle name="Normal 84 2" xfId="3765" xr:uid="{9F294FFE-FEFF-4F6E-A52D-5E840C91EBE6}"/>
    <cellStyle name="Normal 85" xfId="2031" xr:uid="{00000000-0005-0000-0000-0000F0070000}"/>
    <cellStyle name="Normal 85 2" xfId="3766" xr:uid="{30779239-6CF5-4B2C-B522-ECD65B65920F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767" xr:uid="{90FC082D-7325-4C36-9FE7-6D721613869C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3768" xr:uid="{7D4FD591-D5E9-4FC8-B172-C7E71A9D70E8}"/>
    <cellStyle name="Normal 9 8" xfId="3262" xr:uid="{7D930580-CBA0-45C0-962B-5257BAEA215B}"/>
    <cellStyle name="Normal 9 8 2" xfId="4225" xr:uid="{6C9664C7-2C75-4272-9CE5-21283AF60AF4}"/>
    <cellStyle name="Normal 9 9" xfId="4232" xr:uid="{67647877-767A-4268-80ED-E171BF1AF2D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2 2" xfId="3769" xr:uid="{18AB791A-6091-46B0-8C13-0256BB643F7E}"/>
    <cellStyle name="Normal 93" xfId="2083" xr:uid="{00000000-0005-0000-0000-000024080000}"/>
    <cellStyle name="Normal 93 2" xfId="3770" xr:uid="{B90239CD-0FE1-4DE4-8552-B6B8A25E42F8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5 2" xfId="3771" xr:uid="{EF04C85D-9338-4961-9EEE-EA37342841B3}"/>
    <cellStyle name="Normal 96" xfId="2087" xr:uid="{00000000-0005-0000-0000-000028080000}"/>
    <cellStyle name="Normal 96 2" xfId="3772" xr:uid="{C64982D8-0B90-4697-B664-FB3626127B2C}"/>
    <cellStyle name="Normal 97" xfId="2088" xr:uid="{00000000-0005-0000-0000-000029080000}"/>
    <cellStyle name="Normal 97 2" xfId="3773" xr:uid="{F894702B-F03C-4D34-B029-E2A5E2C8A8A6}"/>
    <cellStyle name="Normal 98" xfId="2089" xr:uid="{00000000-0005-0000-0000-00002A080000}"/>
    <cellStyle name="Normal 98 2" xfId="3774" xr:uid="{353E9ADF-B00F-4546-9CCE-2BCD745B5D0D}"/>
    <cellStyle name="Normal 99" xfId="2090" xr:uid="{00000000-0005-0000-0000-00002B080000}"/>
    <cellStyle name="Normal 99 2" xfId="3775" xr:uid="{B36D7D07-CA6D-46CB-A2A5-B864F57342B7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2 3" xfId="4234" xr:uid="{815A87D7-304C-4C3E-A3C3-A1B88BA44C85}"/>
    <cellStyle name="Note 10 3" xfId="2095" xr:uid="{00000000-0005-0000-0000-000030080000}"/>
    <cellStyle name="Note 10 4" xfId="4233" xr:uid="{452E1F29-50BD-427E-B5C7-C90DD294590E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2 3" xfId="4236" xr:uid="{30364601-C994-47DF-A2DB-24A4C0B80EFB}"/>
    <cellStyle name="Note 11 3" xfId="2100" xr:uid="{00000000-0005-0000-0000-000035080000}"/>
    <cellStyle name="Note 11 4" xfId="4235" xr:uid="{EC19B0EE-B7B1-48C1-B698-998C62B4FD2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2 3" xfId="4238" xr:uid="{408A176F-69B0-4AB7-9183-4E538D74C716}"/>
    <cellStyle name="Note 12 3" xfId="2105" xr:uid="{00000000-0005-0000-0000-00003A080000}"/>
    <cellStyle name="Note 12 4" xfId="4237" xr:uid="{120AB50A-2F2B-42FB-ADA8-26248F61B85F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2 3" xfId="4240" xr:uid="{3BD312D2-F0A4-465A-AB0B-1A904D086CC3}"/>
    <cellStyle name="Note 13 3" xfId="2110" xr:uid="{00000000-0005-0000-0000-00003F080000}"/>
    <cellStyle name="Note 13 4" xfId="4239" xr:uid="{28E19FA5-86CF-43BB-9FD7-26D8EE7B53BB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2 3" xfId="4242" xr:uid="{7637E746-BE32-49F0-A391-7894D4B9D332}"/>
    <cellStyle name="Note 14 3" xfId="2115" xr:uid="{00000000-0005-0000-0000-000044080000}"/>
    <cellStyle name="Note 14 4" xfId="4241" xr:uid="{68DCF6C4-FE66-46B3-B89E-F269D504416A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2 3" xfId="4244" xr:uid="{577C7839-0D3D-468D-A8ED-58154A0EDE12}"/>
    <cellStyle name="Note 15 3" xfId="2120" xr:uid="{00000000-0005-0000-0000-000049080000}"/>
    <cellStyle name="Note 15 4" xfId="4243" xr:uid="{581D25B3-907B-4CA4-A2F7-984A5BE8FE4E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2 3" xfId="4246" xr:uid="{E92108BE-5D39-4268-A8F3-200534146DF8}"/>
    <cellStyle name="Note 16 3" xfId="2125" xr:uid="{00000000-0005-0000-0000-00004E080000}"/>
    <cellStyle name="Note 16 3 2" xfId="3776" xr:uid="{D5E504F6-40D2-4895-920B-D72C446AD2B0}"/>
    <cellStyle name="Note 16 4" xfId="3291" xr:uid="{635301BC-F383-4E63-BF06-A50CA37FCD63}"/>
    <cellStyle name="Note 16 5" xfId="4245" xr:uid="{11058DA4-49A1-4310-AE66-3BA7A5ED8A34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2 3" xfId="4248" xr:uid="{0F23CEBF-B956-4AFF-9185-4076911401E1}"/>
    <cellStyle name="Note 17 3" xfId="2130" xr:uid="{00000000-0005-0000-0000-000053080000}"/>
    <cellStyle name="Note 17 3 2" xfId="3777" xr:uid="{1E1E41C0-32A3-4923-9DC9-A24D5FE8C5BB}"/>
    <cellStyle name="Note 17 4" xfId="3292" xr:uid="{FC7A31D4-D0D5-4DC0-9A7C-2D437D486A01}"/>
    <cellStyle name="Note 17 5" xfId="4247" xr:uid="{F9B22EA4-9A24-4270-9370-C30ACC0FDB99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2 3" xfId="4250" xr:uid="{04632BAE-77E3-4BFA-93AD-B12C4625B347}"/>
    <cellStyle name="Note 18 3" xfId="2135" xr:uid="{00000000-0005-0000-0000-000058080000}"/>
    <cellStyle name="Note 18 3 2" xfId="3778" xr:uid="{A43709B1-48F9-488D-822B-EEF9C106FBE5}"/>
    <cellStyle name="Note 18 4" xfId="3293" xr:uid="{D50CF4AC-B985-4C69-81E1-3BDA35AF95F0}"/>
    <cellStyle name="Note 18 5" xfId="4249" xr:uid="{CB785EED-9123-4F48-AA94-5602EBA13BCB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2 3" xfId="4252" xr:uid="{DBA8889E-AE91-4277-A2BF-FA0CA051C9BA}"/>
    <cellStyle name="Note 19 3" xfId="2140" xr:uid="{00000000-0005-0000-0000-00005D080000}"/>
    <cellStyle name="Note 19 3 2" xfId="3779" xr:uid="{E5A0C2AF-BE04-4848-9914-B359BB96F243}"/>
    <cellStyle name="Note 19 4" xfId="3294" xr:uid="{1F04B7CF-6F4D-4E5C-B9E3-2932436C5F49}"/>
    <cellStyle name="Note 19 5" xfId="4251" xr:uid="{AA678343-999F-4504-B7E5-2A6D7AD5CC45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2 3" xfId="4254" xr:uid="{FE84D099-6EFC-4569-AF88-AF50EAD9C45A}"/>
    <cellStyle name="Note 2 3" xfId="2145" xr:uid="{00000000-0005-0000-0000-000062080000}"/>
    <cellStyle name="Note 2 3 2" xfId="2146" xr:uid="{00000000-0005-0000-0000-000063080000}"/>
    <cellStyle name="Note 2 3 3" xfId="4255" xr:uid="{79339261-E543-4E76-AD10-8E6E81401679}"/>
    <cellStyle name="Note 2 4" xfId="2147" xr:uid="{00000000-0005-0000-0000-000064080000}"/>
    <cellStyle name="Note 2 5" xfId="4253" xr:uid="{DCC14829-2724-45EE-9337-B8BBB7760792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2 3" xfId="4257" xr:uid="{B9199D3F-B729-44BE-80B4-20EAB427292D}"/>
    <cellStyle name="Note 20 3" xfId="2152" xr:uid="{00000000-0005-0000-0000-000069080000}"/>
    <cellStyle name="Note 20 3 2" xfId="3780" xr:uid="{D3562DE5-3BBC-4752-9138-70687452BF26}"/>
    <cellStyle name="Note 20 4" xfId="3295" xr:uid="{5C632049-1586-4B5A-9123-1A05AFD9A020}"/>
    <cellStyle name="Note 20 5" xfId="4256" xr:uid="{06110B0F-F169-4EE9-A6A6-77C0C26637CE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2 3" xfId="4259" xr:uid="{84963B2D-7676-47ED-8199-4699E08F3FBF}"/>
    <cellStyle name="Note 21 3" xfId="2157" xr:uid="{00000000-0005-0000-0000-00006E080000}"/>
    <cellStyle name="Note 21 3 2" xfId="3781" xr:uid="{C44495F4-DEE3-4275-A69D-DCBD3E884B50}"/>
    <cellStyle name="Note 21 4" xfId="3296" xr:uid="{E3B5CF06-C930-4B74-A8B7-984186458630}"/>
    <cellStyle name="Note 21 5" xfId="4258" xr:uid="{4152573C-B0D9-4EEE-B631-95ABE1A41C9C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2 3" xfId="4261" xr:uid="{8CCD3482-184F-45BD-8859-34A38BC5E3C9}"/>
    <cellStyle name="Note 22 3" xfId="2162" xr:uid="{00000000-0005-0000-0000-000073080000}"/>
    <cellStyle name="Note 22 3 2" xfId="3782" xr:uid="{C6579ACD-2CAA-4A38-8A9A-ED32EF1B9A0D}"/>
    <cellStyle name="Note 22 4" xfId="3297" xr:uid="{B289E0C4-5219-4328-AC08-6E5162768C21}"/>
    <cellStyle name="Note 22 5" xfId="4260" xr:uid="{96387358-18C8-4DD7-87B3-D2480CF03A08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2 3" xfId="4263" xr:uid="{6E048C00-B8FD-4C30-9003-6A419C6C0D1F}"/>
    <cellStyle name="Note 23 3" xfId="2167" xr:uid="{00000000-0005-0000-0000-000078080000}"/>
    <cellStyle name="Note 23 3 2" xfId="3783" xr:uid="{19DCF0BC-A2C8-4C4B-980A-09E91E6CB82A}"/>
    <cellStyle name="Note 23 4" xfId="3298" xr:uid="{A022EFBD-0457-43FE-93A2-9680FCED381E}"/>
    <cellStyle name="Note 23 5" xfId="4262" xr:uid="{2EE42DCE-FBFC-46C2-91D0-66E8D282EC4E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2 3" xfId="4265" xr:uid="{8107ED85-E349-4EE1-A947-F3C26223477F}"/>
    <cellStyle name="Note 24 3" xfId="2172" xr:uid="{00000000-0005-0000-0000-00007D080000}"/>
    <cellStyle name="Note 24 3 2" xfId="3784" xr:uid="{83291769-6946-4EC6-B075-77A92D963828}"/>
    <cellStyle name="Note 24 4" xfId="3299" xr:uid="{20B1DF31-EE27-4BF4-9C5F-CB505333A17B}"/>
    <cellStyle name="Note 24 5" xfId="4264" xr:uid="{D720A63F-9270-4B9C-AD6E-863437C5FC7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2 3" xfId="4267" xr:uid="{243A9AD0-109A-432B-A524-F9946FCF752C}"/>
    <cellStyle name="Note 25 3" xfId="2177" xr:uid="{00000000-0005-0000-0000-000082080000}"/>
    <cellStyle name="Note 25 3 2" xfId="3785" xr:uid="{DB15D7BC-A4E0-4504-AFCB-D085077697D4}"/>
    <cellStyle name="Note 25 4" xfId="3300" xr:uid="{7D5523E1-E51F-43FA-9C11-61AE1ECCD06A}"/>
    <cellStyle name="Note 25 5" xfId="4266" xr:uid="{4B782897-3B8E-4F17-A294-B1A0CC8DB447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2 3" xfId="4269" xr:uid="{AF295249-7BA3-462A-9DB5-5D3988FB78A7}"/>
    <cellStyle name="Note 26 3" xfId="2182" xr:uid="{00000000-0005-0000-0000-000087080000}"/>
    <cellStyle name="Note 26 3 2" xfId="3786" xr:uid="{00D6928C-655E-4833-ABDB-8F47189B7268}"/>
    <cellStyle name="Note 26 4" xfId="3301" xr:uid="{DF392157-20FB-4C10-AC87-00CA2B72942E}"/>
    <cellStyle name="Note 26 5" xfId="4268" xr:uid="{6BC8E448-B4AD-4F8E-A77B-A5F90640A1AA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2 3" xfId="4271" xr:uid="{FBD1DDED-72A1-4C23-B922-9CFA58D3E5E6}"/>
    <cellStyle name="Note 27 3" xfId="2187" xr:uid="{00000000-0005-0000-0000-00008C080000}"/>
    <cellStyle name="Note 27 3 2" xfId="3787" xr:uid="{78E1F6AE-7C26-4C92-9241-18447127D6A8}"/>
    <cellStyle name="Note 27 4" xfId="3302" xr:uid="{2DE4B2FC-83A0-42D7-94B8-94B0547F0684}"/>
    <cellStyle name="Note 27 5" xfId="4270" xr:uid="{B9F0459E-B088-4D76-8F10-C89AA2FCE6FD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2 3" xfId="4273" xr:uid="{89054AFE-03F2-44D2-9702-723D0D5F4926}"/>
    <cellStyle name="Note 28 3" xfId="2192" xr:uid="{00000000-0005-0000-0000-000091080000}"/>
    <cellStyle name="Note 28 3 2" xfId="3788" xr:uid="{5C26269D-83F5-4CD0-B9B5-E18A1DFA761B}"/>
    <cellStyle name="Note 28 4" xfId="3303" xr:uid="{54DE021C-7E40-4199-BB26-9C931E4F2FEC}"/>
    <cellStyle name="Note 28 5" xfId="4272" xr:uid="{FB89BBB4-D685-4D47-8551-09BD3E383474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2 3" xfId="4275" xr:uid="{D3E751DC-CE11-4E4C-9B04-747EDFEDCCF7}"/>
    <cellStyle name="Note 29 3" xfId="2197" xr:uid="{00000000-0005-0000-0000-000096080000}"/>
    <cellStyle name="Note 29 3 2" xfId="3789" xr:uid="{112F7FE3-EE30-4413-A259-A7A7D5B35759}"/>
    <cellStyle name="Note 29 4" xfId="3304" xr:uid="{89E1DADF-8075-420F-8FEA-FA29055B5505}"/>
    <cellStyle name="Note 29 5" xfId="4274" xr:uid="{12DEC0C3-73D7-43B3-8402-7C43D7682FE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2 3" xfId="4277" xr:uid="{5D61A840-1108-4623-A545-290E65F58D4A}"/>
    <cellStyle name="Note 3 3" xfId="2202" xr:uid="{00000000-0005-0000-0000-00009B080000}"/>
    <cellStyle name="Note 3 4" xfId="4276" xr:uid="{484F4A16-AB48-4C50-BCD4-AC33E232F403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2 3" xfId="4279" xr:uid="{BBA1D922-E1F0-4822-9324-38BE2ABFAEC2}"/>
    <cellStyle name="Note 30 3" xfId="2207" xr:uid="{00000000-0005-0000-0000-0000A0080000}"/>
    <cellStyle name="Note 30 3 2" xfId="3790" xr:uid="{E3B56C94-90A7-4CC0-9059-62449AFED624}"/>
    <cellStyle name="Note 30 4" xfId="3305" xr:uid="{8505BD6A-B679-47FB-A836-85B46333D10C}"/>
    <cellStyle name="Note 30 5" xfId="4278" xr:uid="{B187DCF9-FB26-48DD-8F76-9F1BBE4C0EEB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2 3" xfId="4281" xr:uid="{5BE75AB2-65E3-4393-A08A-1383F0993399}"/>
    <cellStyle name="Note 31 3" xfId="2212" xr:uid="{00000000-0005-0000-0000-0000A5080000}"/>
    <cellStyle name="Note 31 3 2" xfId="3791" xr:uid="{53F3E101-F717-490A-A0BF-A3ECB471786B}"/>
    <cellStyle name="Note 31 4" xfId="3306" xr:uid="{F2AAE5A1-C9B7-46F7-A1D2-A6FA25CC02E5}"/>
    <cellStyle name="Note 31 5" xfId="4280" xr:uid="{94D06A2B-6EF7-408C-BE42-FE9FE654E945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2 3" xfId="4283" xr:uid="{D147891C-D2B9-4D7B-8C69-DC82537B12F5}"/>
    <cellStyle name="Note 32 3" xfId="2217" xr:uid="{00000000-0005-0000-0000-0000AA080000}"/>
    <cellStyle name="Note 32 3 2" xfId="3792" xr:uid="{1FEC22BB-06C6-43A0-8A92-6522D2344FC2}"/>
    <cellStyle name="Note 32 4" xfId="3307" xr:uid="{9B262350-0361-47E3-B23D-C3EFDD4AFE3F}"/>
    <cellStyle name="Note 32 5" xfId="4282" xr:uid="{692FE551-CA43-4A09-83E1-888E320968E7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2 3" xfId="4285" xr:uid="{24EC2B06-E162-41F2-A14A-9BE133B6E66F}"/>
    <cellStyle name="Note 33 3" xfId="2222" xr:uid="{00000000-0005-0000-0000-0000AF080000}"/>
    <cellStyle name="Note 33 3 2" xfId="3793" xr:uid="{E9C6A4F3-7EAB-41DC-899A-03D6F3285A79}"/>
    <cellStyle name="Note 33 4" xfId="3308" xr:uid="{F8AA5604-C2D9-4BE0-B93D-9A34B1900D2B}"/>
    <cellStyle name="Note 33 5" xfId="4284" xr:uid="{A518EA26-37A3-4DAE-99D6-D0302D9773DD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2 3" xfId="4287" xr:uid="{DB7A9F38-172E-4D1F-8712-E5DAE39D99C6}"/>
    <cellStyle name="Note 34 3" xfId="2227" xr:uid="{00000000-0005-0000-0000-0000B4080000}"/>
    <cellStyle name="Note 34 3 2" xfId="3794" xr:uid="{0B944DAE-5F6E-4C84-AD80-29A1B117A101}"/>
    <cellStyle name="Note 34 4" xfId="3309" xr:uid="{B5ACD420-A955-4AF6-9320-2EF6F5AD10C9}"/>
    <cellStyle name="Note 34 5" xfId="4286" xr:uid="{5A3AE37D-DB11-4164-ACE6-CA10C66A3DA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2 3" xfId="4289" xr:uid="{B9AF840F-0AD3-4E60-9A00-F965C4FB1314}"/>
    <cellStyle name="Note 35 3" xfId="2232" xr:uid="{00000000-0005-0000-0000-0000B9080000}"/>
    <cellStyle name="Note 35 3 2" xfId="3795" xr:uid="{1D7FF432-5354-4BD9-95BF-9502FE9FE4D6}"/>
    <cellStyle name="Note 35 4" xfId="3310" xr:uid="{61BF7309-909A-4ECA-B0AE-E074E4D3769C}"/>
    <cellStyle name="Note 35 5" xfId="4288" xr:uid="{4A328894-7951-47C8-94D7-3D122F30BA45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2 3" xfId="4291" xr:uid="{C19F92B2-8D7B-486D-AA7F-A0FD3F4B1A0A}"/>
    <cellStyle name="Note 36 3" xfId="2237" xr:uid="{00000000-0005-0000-0000-0000BE080000}"/>
    <cellStyle name="Note 36 3 2" xfId="3796" xr:uid="{EE9809A2-0BB2-4761-98C5-115D5FDE5A35}"/>
    <cellStyle name="Note 36 4" xfId="3311" xr:uid="{7093E9B6-ED01-45E0-BEC8-A2F2498F82EA}"/>
    <cellStyle name="Note 36 5" xfId="4290" xr:uid="{F2017CF0-F6B7-4419-B100-56781BDC7F7A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2 3" xfId="4293" xr:uid="{D10D84E8-05F9-4A12-91ED-DBF69AF9F313}"/>
    <cellStyle name="Note 37 3" xfId="2242" xr:uid="{00000000-0005-0000-0000-0000C3080000}"/>
    <cellStyle name="Note 37 3 2" xfId="3797" xr:uid="{E31217DD-4360-4BE6-9E3F-C5EF368827A0}"/>
    <cellStyle name="Note 37 4" xfId="3312" xr:uid="{4A7AED1F-3FC2-4C72-B973-8AF1D1B8ACDA}"/>
    <cellStyle name="Note 37 5" xfId="4292" xr:uid="{8BADF8F9-3299-4A3E-A28F-B6329C70734B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2 3" xfId="4295" xr:uid="{D8CA8A11-B117-430D-9260-27F467859B7F}"/>
    <cellStyle name="Note 38 3" xfId="2247" xr:uid="{00000000-0005-0000-0000-0000C8080000}"/>
    <cellStyle name="Note 38 3 2" xfId="3798" xr:uid="{E8D0FA2E-3BF9-4637-B087-D8BF7288DDE3}"/>
    <cellStyle name="Note 38 4" xfId="3313" xr:uid="{24DB31D7-9DB4-467D-B95E-F0141D29C108}"/>
    <cellStyle name="Note 38 5" xfId="4294" xr:uid="{CC2E92A5-B27C-456F-8416-FA48667C7EDC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2 3" xfId="4297" xr:uid="{74F4981E-D94D-4DA8-9133-FBE41AFF7BB2}"/>
    <cellStyle name="Note 39 3" xfId="2252" xr:uid="{00000000-0005-0000-0000-0000CD080000}"/>
    <cellStyle name="Note 39 3 2" xfId="3799" xr:uid="{06F330D5-3864-438E-9188-7E1D2EC25FD7}"/>
    <cellStyle name="Note 39 4" xfId="3314" xr:uid="{D59BE19E-0575-4AF6-842F-E0BFB23AB60A}"/>
    <cellStyle name="Note 39 5" xfId="4296" xr:uid="{3EC51244-7D02-429A-BAAF-CED444D5FE24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2 3" xfId="4299" xr:uid="{E6050BC8-C59D-4E91-8B5A-49B64495CE6B}"/>
    <cellStyle name="Note 4 3" xfId="2257" xr:uid="{00000000-0005-0000-0000-0000D2080000}"/>
    <cellStyle name="Note 4 4" xfId="4298" xr:uid="{B0A4242D-8C97-46B5-BBCD-9E707C7A117B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2 3" xfId="4301" xr:uid="{B6B703BE-BE1E-4218-B958-4FBB33B2E462}"/>
    <cellStyle name="Note 40 3" xfId="2262" xr:uid="{00000000-0005-0000-0000-0000D7080000}"/>
    <cellStyle name="Note 40 3 2" xfId="3800" xr:uid="{43C5535E-7537-4C93-84C6-2CA3990EFD18}"/>
    <cellStyle name="Note 40 4" xfId="3315" xr:uid="{9EBB00CF-22C4-430E-B2A9-891E8141BA22}"/>
    <cellStyle name="Note 40 5" xfId="4300" xr:uid="{93F3C299-2943-43FA-8A46-CCEB062632ED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2 3" xfId="4303" xr:uid="{E787346B-5F9A-4707-AD7E-AC436F6C546B}"/>
    <cellStyle name="Note 41 3" xfId="2267" xr:uid="{00000000-0005-0000-0000-0000DC080000}"/>
    <cellStyle name="Note 41 3 2" xfId="3801" xr:uid="{BD2CA754-D241-4D4C-8B54-76E5D1DDD89F}"/>
    <cellStyle name="Note 41 4" xfId="3316" xr:uid="{5E8F4200-D52D-4291-BDA0-96B2B0949589}"/>
    <cellStyle name="Note 41 5" xfId="4302" xr:uid="{7A025517-F581-4782-AE65-11CAFF666093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2 3" xfId="4305" xr:uid="{863744C7-F2F0-4429-8C97-B971DE719483}"/>
    <cellStyle name="Note 42 3" xfId="2272" xr:uid="{00000000-0005-0000-0000-0000E1080000}"/>
    <cellStyle name="Note 42 3 2" xfId="3802" xr:uid="{ABD7B817-286E-41C7-BEF2-39E2EC4D14EA}"/>
    <cellStyle name="Note 42 4" xfId="3317" xr:uid="{44B22F36-8559-4FBC-8FC5-88C3AEB460F1}"/>
    <cellStyle name="Note 42 5" xfId="4304" xr:uid="{ACBE1118-4FCE-4C07-AC7C-7F3ABABAC18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2 3" xfId="4307" xr:uid="{BA843474-B52E-4860-80E4-85876E1F83D8}"/>
    <cellStyle name="Note 43 3" xfId="2277" xr:uid="{00000000-0005-0000-0000-0000E6080000}"/>
    <cellStyle name="Note 43 3 2" xfId="3803" xr:uid="{0B84A898-5DD0-49ED-B828-5DB25DAD33B9}"/>
    <cellStyle name="Note 43 4" xfId="3318" xr:uid="{DCD141E3-E3B2-4EB9-8A62-746BE733B7B1}"/>
    <cellStyle name="Note 43 5" xfId="4306" xr:uid="{68495B7C-2F66-46FE-8EF5-D056FD0458CF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2 3" xfId="4309" xr:uid="{AAD19DF5-8B57-4B5E-A9D9-84FAF7C27508}"/>
    <cellStyle name="Note 44 3" xfId="2282" xr:uid="{00000000-0005-0000-0000-0000EB080000}"/>
    <cellStyle name="Note 44 3 2" xfId="3804" xr:uid="{F7855F1D-2124-4E5F-833A-7B3CF53622A3}"/>
    <cellStyle name="Note 44 4" xfId="3319" xr:uid="{2AB9B911-8824-40B6-B1FF-1885532D25C7}"/>
    <cellStyle name="Note 44 5" xfId="4308" xr:uid="{50F0849B-2E67-43B6-B4B1-FE6653DB5DCE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2 3" xfId="4311" xr:uid="{D31C24C4-7D28-4440-AF0B-533EA42C2816}"/>
    <cellStyle name="Note 45 3" xfId="2287" xr:uid="{00000000-0005-0000-0000-0000F0080000}"/>
    <cellStyle name="Note 45 3 2" xfId="3805" xr:uid="{C3FD3FFA-97DF-4339-9075-4E67E8374A63}"/>
    <cellStyle name="Note 45 4" xfId="3320" xr:uid="{8DA3D6C4-A746-4F96-A1BC-AF4943EAEA31}"/>
    <cellStyle name="Note 45 5" xfId="4310" xr:uid="{DE185CB0-96C1-4BED-9DEE-CF2805C846ED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2 3" xfId="4313" xr:uid="{616A220C-2295-47E8-BF66-34BAC51E1901}"/>
    <cellStyle name="Note 46 3" xfId="2292" xr:uid="{00000000-0005-0000-0000-0000F5080000}"/>
    <cellStyle name="Note 46 3 2" xfId="3806" xr:uid="{3D5BC541-D669-4C78-BF14-6FDED2CEBD3A}"/>
    <cellStyle name="Note 46 4" xfId="3321" xr:uid="{C898CEFB-A1A9-4083-879D-94769BB17A0F}"/>
    <cellStyle name="Note 46 5" xfId="4312" xr:uid="{7ABC0337-A748-4D43-9A33-77C216D9A8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2 3" xfId="4315" xr:uid="{4531958B-FD4B-475D-B799-97733DF769AA}"/>
    <cellStyle name="Note 47 3" xfId="2297" xr:uid="{00000000-0005-0000-0000-0000FA080000}"/>
    <cellStyle name="Note 47 3 2" xfId="3807" xr:uid="{D1D521A6-F887-44E6-96B6-123C8C510369}"/>
    <cellStyle name="Note 47 4" xfId="3322" xr:uid="{919DCAFD-BA45-4718-8F96-8AEF4E0E0177}"/>
    <cellStyle name="Note 47 5" xfId="4314" xr:uid="{8FFE8FD1-D897-4DAF-A111-C54CE01BBBD1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2 3" xfId="4317" xr:uid="{F8708D75-7DF8-4679-956C-A30718B1CFE8}"/>
    <cellStyle name="Note 48 3" xfId="2302" xr:uid="{00000000-0005-0000-0000-0000FF080000}"/>
    <cellStyle name="Note 48 3 2" xfId="3808" xr:uid="{64ECAC51-F253-4D28-9B19-B04B8B379485}"/>
    <cellStyle name="Note 48 4" xfId="3323" xr:uid="{22A8AD11-F50E-42E3-867A-1EF75F3B0F6C}"/>
    <cellStyle name="Note 48 5" xfId="4316" xr:uid="{35087309-CB39-4F03-B8B2-798B83C4BEB9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2 3" xfId="4319" xr:uid="{9FBEC86A-9929-4C79-97F2-C23AD8A05D6E}"/>
    <cellStyle name="Note 49 3" xfId="2307" xr:uid="{00000000-0005-0000-0000-000004090000}"/>
    <cellStyle name="Note 49 3 2" xfId="3809" xr:uid="{E7B1DEAB-C1B9-4BEB-A031-D3A6209417DA}"/>
    <cellStyle name="Note 49 4" xfId="3324" xr:uid="{37ADA00E-43B3-4467-9C41-A2D09F2A8622}"/>
    <cellStyle name="Note 49 5" xfId="4318" xr:uid="{0A5703BD-DD55-40C3-B412-F78A6AA94D17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2 3" xfId="4321" xr:uid="{2A501D70-253F-40D6-90A3-72A88A92EAEA}"/>
    <cellStyle name="Note 5 3" xfId="2312" xr:uid="{00000000-0005-0000-0000-000009090000}"/>
    <cellStyle name="Note 5 4" xfId="4320" xr:uid="{53425AC4-ADB2-459B-947A-44FCACF1DB16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2 3" xfId="4323" xr:uid="{3E338A8F-848C-49B1-A774-A326F9C6FAAE}"/>
    <cellStyle name="Note 50 3" xfId="2317" xr:uid="{00000000-0005-0000-0000-00000E090000}"/>
    <cellStyle name="Note 50 3 2" xfId="3810" xr:uid="{49450E9B-2943-47C0-9B99-28209FA5CC65}"/>
    <cellStyle name="Note 50 4" xfId="3325" xr:uid="{7CEDF028-2CCC-4D96-B89C-27E3600BD081}"/>
    <cellStyle name="Note 50 5" xfId="4322" xr:uid="{06E24702-F86E-4B58-BDEF-1C03F63A9AF1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2 3" xfId="4325" xr:uid="{97EEBC68-F6DD-43AD-9524-2B00E8A58757}"/>
    <cellStyle name="Note 51 3" xfId="2322" xr:uid="{00000000-0005-0000-0000-000013090000}"/>
    <cellStyle name="Note 51 3 2" xfId="3811" xr:uid="{5AA67BC9-D29E-43A7-824E-E61057ED794F}"/>
    <cellStyle name="Note 51 4" xfId="3326" xr:uid="{71D3340D-4E70-4BF5-8C08-A8151F7FB7D3}"/>
    <cellStyle name="Note 51 5" xfId="4324" xr:uid="{2E7DACF0-B78D-4826-AF51-53DA64ACD4F3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2 3" xfId="4327" xr:uid="{BE336D47-9C0E-494D-AFFE-0817ED8C43FC}"/>
    <cellStyle name="Note 52 3" xfId="2327" xr:uid="{00000000-0005-0000-0000-000018090000}"/>
    <cellStyle name="Note 52 3 2" xfId="3812" xr:uid="{1BE0E053-52D8-4A1A-B36D-5ACB007239A8}"/>
    <cellStyle name="Note 52 4" xfId="3327" xr:uid="{626AA525-C2FF-4DC6-9BE0-104D273D2CCA}"/>
    <cellStyle name="Note 52 5" xfId="4326" xr:uid="{4307E507-2F09-4935-AD2B-62344E28CFD2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2 3" xfId="4329" xr:uid="{4213D2B7-8207-4145-B12D-97B31530933E}"/>
    <cellStyle name="Note 53 3" xfId="2332" xr:uid="{00000000-0005-0000-0000-00001D090000}"/>
    <cellStyle name="Note 53 3 2" xfId="3813" xr:uid="{370031E1-1A09-4E13-A3DF-2671871122CD}"/>
    <cellStyle name="Note 53 4" xfId="3328" xr:uid="{E79AC231-CFB8-4D87-B05C-317D4419DA07}"/>
    <cellStyle name="Note 53 5" xfId="4328" xr:uid="{3D2A3650-7EB2-4800-B9A8-3DA4C88AF5A5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2 3" xfId="4331" xr:uid="{4E55706A-8C71-46AB-9174-AA28D43DA999}"/>
    <cellStyle name="Note 54 3" xfId="2337" xr:uid="{00000000-0005-0000-0000-000022090000}"/>
    <cellStyle name="Note 54 3 2" xfId="3814" xr:uid="{F3741EBB-F503-4596-B6FE-7B35107A7610}"/>
    <cellStyle name="Note 54 4" xfId="3329" xr:uid="{C592B71B-8874-41FC-9CE1-95C9B48FCA3E}"/>
    <cellStyle name="Note 54 5" xfId="4330" xr:uid="{1242E8E9-2BD6-4863-B867-CD051880574D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2 3" xfId="4333" xr:uid="{D551AF15-05AA-4E08-AF9D-48B7948DB3C6}"/>
    <cellStyle name="Note 55 3" xfId="2342" xr:uid="{00000000-0005-0000-0000-000027090000}"/>
    <cellStyle name="Note 55 3 2" xfId="3815" xr:uid="{C392E2AC-EEE4-4DD3-BECB-3A89A8C435BF}"/>
    <cellStyle name="Note 55 4" xfId="3330" xr:uid="{BB0ABEC9-B454-4F77-834C-6D611339CF04}"/>
    <cellStyle name="Note 55 5" xfId="4332" xr:uid="{F7FEE99C-593D-4364-B6C0-5294D685DC44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2 3" xfId="4335" xr:uid="{989BC743-9839-4542-85AC-47AD3041B9E4}"/>
    <cellStyle name="Note 56 3" xfId="2347" xr:uid="{00000000-0005-0000-0000-00002C090000}"/>
    <cellStyle name="Note 56 3 2" xfId="3816" xr:uid="{B1406B88-E222-408D-B0A9-3692D134F2DE}"/>
    <cellStyle name="Note 56 4" xfId="3331" xr:uid="{71C853B7-736D-4801-B9FD-393232A7E1E2}"/>
    <cellStyle name="Note 56 5" xfId="4334" xr:uid="{BB28D9DD-EEBA-4F17-A2BC-C1B8837B5C83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2 3" xfId="4337" xr:uid="{1F621C30-1EC9-4B4B-BA29-65D8A71A9E55}"/>
    <cellStyle name="Note 57 3" xfId="2352" xr:uid="{00000000-0005-0000-0000-000031090000}"/>
    <cellStyle name="Note 57 3 2" xfId="3817" xr:uid="{04EB5A37-564A-4D62-A9D0-A715D5BA4151}"/>
    <cellStyle name="Note 57 4" xfId="3332" xr:uid="{4A540369-4FAD-42A7-9CF0-8DE0EB3AB369}"/>
    <cellStyle name="Note 57 5" xfId="4336" xr:uid="{27280804-64BB-412A-AD87-B4EE5B8246B6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2 3" xfId="4339" xr:uid="{B943E0F8-D0C2-456F-B938-1F4D42C2871B}"/>
    <cellStyle name="Note 58 3" xfId="2357" xr:uid="{00000000-0005-0000-0000-000036090000}"/>
    <cellStyle name="Note 58 3 2" xfId="3818" xr:uid="{AC4D1E83-702C-4E51-805C-F75593D0A824}"/>
    <cellStyle name="Note 58 4" xfId="3333" xr:uid="{9CF2F042-3B53-40BB-9D37-89DA46C9BAAC}"/>
    <cellStyle name="Note 58 5" xfId="4338" xr:uid="{B5683F61-75BB-414D-AB56-E6DBF88DFE7E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2 3" xfId="4341" xr:uid="{02B115D2-B269-42CD-AB6F-CC57120E39DE}"/>
    <cellStyle name="Note 59 3" xfId="2362" xr:uid="{00000000-0005-0000-0000-00003B090000}"/>
    <cellStyle name="Note 59 3 2" xfId="3819" xr:uid="{42D11114-3C7A-4E12-BEBC-4A59048B382D}"/>
    <cellStyle name="Note 59 4" xfId="3334" xr:uid="{16808FD0-904B-4EF0-AE2E-96D0A166EB70}"/>
    <cellStyle name="Note 59 5" xfId="4340" xr:uid="{7C432B3A-EF7A-4DE9-8004-E861DC1CEC85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2 3" xfId="4343" xr:uid="{91AA73DE-38FA-4645-9A89-81D07CA446D7}"/>
    <cellStyle name="Note 6 3" xfId="2367" xr:uid="{00000000-0005-0000-0000-000040090000}"/>
    <cellStyle name="Note 6 4" xfId="4342" xr:uid="{1302FC92-BEEA-4EA5-BCF5-C686AC2F3E6F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2 3" xfId="4345" xr:uid="{7F1B4ECC-9617-4838-BE39-D509B12391B1}"/>
    <cellStyle name="Note 60 3" xfId="2372" xr:uid="{00000000-0005-0000-0000-000045090000}"/>
    <cellStyle name="Note 60 3 2" xfId="3820" xr:uid="{69F33473-2FE0-4B76-AA71-3E351B260649}"/>
    <cellStyle name="Note 60 4" xfId="3335" xr:uid="{96678D52-40D5-4321-A6B8-177DED92CCE3}"/>
    <cellStyle name="Note 60 5" xfId="4344" xr:uid="{0D281307-C290-416A-899A-F660D98B4B66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2 3" xfId="4347" xr:uid="{6DDF4E50-E0D3-44C8-851C-91D159464BA4}"/>
    <cellStyle name="Note 61 3" xfId="2377" xr:uid="{00000000-0005-0000-0000-00004A090000}"/>
    <cellStyle name="Note 61 3 2" xfId="3821" xr:uid="{86D55AA5-15DB-49DC-B006-406BF1591469}"/>
    <cellStyle name="Note 61 4" xfId="3336" xr:uid="{7B758A73-490D-4951-94FD-64039D089986}"/>
    <cellStyle name="Note 61 5" xfId="4346" xr:uid="{0B4B401C-C6B6-431B-9CD6-1BD1D82D29BC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2 3" xfId="4349" xr:uid="{3CBAAD3A-18F9-4CC8-A8B6-F9121BBCEB1B}"/>
    <cellStyle name="Note 62 3" xfId="2382" xr:uid="{00000000-0005-0000-0000-00004F090000}"/>
    <cellStyle name="Note 62 3 2" xfId="3822" xr:uid="{F01C9040-2203-4088-8E33-4E02D8D6B200}"/>
    <cellStyle name="Note 62 4" xfId="3337" xr:uid="{B6470EC2-4A3D-4F01-AF60-F61B55ACB861}"/>
    <cellStyle name="Note 62 5" xfId="4348" xr:uid="{9234AD9D-2187-4EF0-8C64-C35F50247C3F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2 3" xfId="4351" xr:uid="{622C2110-C0DE-4A5C-B3B8-D3D66B84B04D}"/>
    <cellStyle name="Note 63 3" xfId="2387" xr:uid="{00000000-0005-0000-0000-000054090000}"/>
    <cellStyle name="Note 63 3 2" xfId="3823" xr:uid="{6E916F5A-4E57-4CE8-BF70-27ED301F5282}"/>
    <cellStyle name="Note 63 4" xfId="3338" xr:uid="{171EA315-9363-46C1-B053-286CD271FCA4}"/>
    <cellStyle name="Note 63 5" xfId="4350" xr:uid="{A046F3E9-0CD2-4455-AC88-BE3C6FA6EE2C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2 3" xfId="4353" xr:uid="{D865FD6D-7E1C-42FD-B0C2-745FCAC89343}"/>
    <cellStyle name="Note 64 3" xfId="2392" xr:uid="{00000000-0005-0000-0000-000059090000}"/>
    <cellStyle name="Note 64 3 2" xfId="3824" xr:uid="{3C1EAC15-E969-47AA-BD89-9E9ADB70C195}"/>
    <cellStyle name="Note 64 4" xfId="3339" xr:uid="{FC1FFDCA-E227-471E-AC42-2CC6A6D58D84}"/>
    <cellStyle name="Note 64 5" xfId="4352" xr:uid="{6D2CD3DA-A850-4CDA-B89E-C52E19FF6BEB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2 3" xfId="4355" xr:uid="{7438E859-2B70-4355-B9B8-4DA147235791}"/>
    <cellStyle name="Note 65 3" xfId="2397" xr:uid="{00000000-0005-0000-0000-00005E090000}"/>
    <cellStyle name="Note 65 3 2" xfId="3825" xr:uid="{D97966FB-2931-463D-A05C-A5034B06C760}"/>
    <cellStyle name="Note 65 4" xfId="3340" xr:uid="{BA2B0224-85F1-4C99-8702-2F088FFF9A85}"/>
    <cellStyle name="Note 65 5" xfId="4354" xr:uid="{98E0BB40-10AB-461A-8847-103F2515BFF6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2 3" xfId="4357" xr:uid="{6983F6CD-B28B-475B-9258-8D913456FE8E}"/>
    <cellStyle name="Note 66 3" xfId="2402" xr:uid="{00000000-0005-0000-0000-000063090000}"/>
    <cellStyle name="Note 66 3 2" xfId="3826" xr:uid="{1128F311-3BCE-4C61-9C66-E1ED400112CC}"/>
    <cellStyle name="Note 66 4" xfId="3341" xr:uid="{01A20DE4-A345-447B-9688-84BD6B61BB48}"/>
    <cellStyle name="Note 66 5" xfId="4356" xr:uid="{666F6EFB-493A-47F7-86E1-4A00BE98C80E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2 3" xfId="4359" xr:uid="{EF5A18E1-D3B4-4E15-9831-24E0B03CEEE5}"/>
    <cellStyle name="Note 67 3" xfId="2407" xr:uid="{00000000-0005-0000-0000-000068090000}"/>
    <cellStyle name="Note 67 3 2" xfId="3827" xr:uid="{059F582D-09BF-436C-9BA9-6488B9D1685B}"/>
    <cellStyle name="Note 67 4" xfId="3342" xr:uid="{0F6AAF5E-DBDE-4B3B-BE82-533A4842E6B1}"/>
    <cellStyle name="Note 67 5" xfId="4358" xr:uid="{01EA4BBC-3750-493C-9CAC-EC80CC06302D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2 3" xfId="4361" xr:uid="{327128DB-420B-4E58-AF1B-E70A8DA459BB}"/>
    <cellStyle name="Note 68 3" xfId="2412" xr:uid="{00000000-0005-0000-0000-00006D090000}"/>
    <cellStyle name="Note 68 3 2" xfId="3828" xr:uid="{5C1CADD2-031E-42E1-BFCF-BB33AC46CD96}"/>
    <cellStyle name="Note 68 4" xfId="3343" xr:uid="{BFE5131E-F159-4CF4-AC7E-5B687C0D0158}"/>
    <cellStyle name="Note 68 5" xfId="4360" xr:uid="{1AFD1E59-DBA4-429D-978F-114CDDD2707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2 3" xfId="4363" xr:uid="{CF926695-714C-454A-96F6-EC73875E08FC}"/>
    <cellStyle name="Note 69 3" xfId="2417" xr:uid="{00000000-0005-0000-0000-000072090000}"/>
    <cellStyle name="Note 69 3 2" xfId="3829" xr:uid="{3E3371E1-0911-4DD0-82E4-FEF0037134D9}"/>
    <cellStyle name="Note 69 4" xfId="3344" xr:uid="{0939E711-E70E-44FC-8AF8-6EF4F68302DA}"/>
    <cellStyle name="Note 69 5" xfId="4362" xr:uid="{2943B573-9C93-4250-9ECF-19F4BBD51CA6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2 3" xfId="4365" xr:uid="{BA23F144-A2A3-47B2-902B-EA0EF9B23196}"/>
    <cellStyle name="Note 7 3" xfId="2422" xr:uid="{00000000-0005-0000-0000-000077090000}"/>
    <cellStyle name="Note 7 4" xfId="4364" xr:uid="{DE7412B5-D43B-444D-B7AF-1ED55E12A2D6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2 3" xfId="4367" xr:uid="{B2F025E1-D124-4DA8-BCD5-382C1B250B47}"/>
    <cellStyle name="Note 70 3" xfId="2427" xr:uid="{00000000-0005-0000-0000-00007C090000}"/>
    <cellStyle name="Note 70 3 2" xfId="3830" xr:uid="{C2CC6FA5-6C3C-48DB-81AF-25C0F5967FB3}"/>
    <cellStyle name="Note 70 4" xfId="3345" xr:uid="{CA6ECB73-DBF2-4037-9B0E-9DC3B2279B9C}"/>
    <cellStyle name="Note 70 5" xfId="4366" xr:uid="{2F83AF0A-7728-4875-9B3C-5155D67776E9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2 3" xfId="4369" xr:uid="{5B554ED6-996F-48C8-AB37-C0118D16EDAA}"/>
    <cellStyle name="Note 71 3" xfId="2432" xr:uid="{00000000-0005-0000-0000-000081090000}"/>
    <cellStyle name="Note 71 3 2" xfId="3831" xr:uid="{63C394A0-2DB8-4A38-B39E-21A43BAA9FDB}"/>
    <cellStyle name="Note 71 4" xfId="3346" xr:uid="{9117C561-A2A7-463B-8EB7-96CB7B3F2EB0}"/>
    <cellStyle name="Note 71 5" xfId="4368" xr:uid="{C66484DC-6A5C-4A2D-BAB5-D2BA40680729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2 3" xfId="4371" xr:uid="{78DE0616-CA68-42EC-ADDC-151BD57FC372}"/>
    <cellStyle name="Note 72 3" xfId="2437" xr:uid="{00000000-0005-0000-0000-000086090000}"/>
    <cellStyle name="Note 72 3 2" xfId="3832" xr:uid="{005DC910-E09C-4E52-B622-BB8F6388F625}"/>
    <cellStyle name="Note 72 4" xfId="3347" xr:uid="{18B86224-717E-4BE5-AEF4-219EE9E90F24}"/>
    <cellStyle name="Note 72 5" xfId="4370" xr:uid="{EB26588F-EBEA-4D89-84F6-5B5DDF658848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2 3" xfId="4373" xr:uid="{055B6871-D03B-4DD7-8613-0C18963A3D64}"/>
    <cellStyle name="Note 73 3" xfId="2442" xr:uid="{00000000-0005-0000-0000-00008B090000}"/>
    <cellStyle name="Note 73 3 2" xfId="3833" xr:uid="{A7820E07-9F5A-4EDE-BF4B-0FC728B04A8C}"/>
    <cellStyle name="Note 73 4" xfId="3348" xr:uid="{FAA7F6CE-FB6F-4C49-82DB-30E61BFFB3D5}"/>
    <cellStyle name="Note 73 5" xfId="4372" xr:uid="{C356EEB6-EB1C-4617-AE6F-0027B113831A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2 3" xfId="4375" xr:uid="{47A45022-A409-4B4E-AF39-18DEF60FE256}"/>
    <cellStyle name="Note 74 3" xfId="2447" xr:uid="{00000000-0005-0000-0000-000090090000}"/>
    <cellStyle name="Note 74 3 2" xfId="3834" xr:uid="{4E7EE499-F58E-410E-88EC-38DD50D770B2}"/>
    <cellStyle name="Note 74 4" xfId="3349" xr:uid="{CE352438-E17A-43B1-B0DA-37B3E816F236}"/>
    <cellStyle name="Note 74 5" xfId="4374" xr:uid="{4C28678F-7145-4139-BAD2-661FABFA2F25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2 3" xfId="4377" xr:uid="{BB0ADB64-3E66-4C8C-BACE-3E34E6D1B671}"/>
    <cellStyle name="Note 75 3" xfId="2452" xr:uid="{00000000-0005-0000-0000-000095090000}"/>
    <cellStyle name="Note 75 3 2" xfId="3835" xr:uid="{7C8A405A-9482-4F7A-AA95-C5630C1B8A90}"/>
    <cellStyle name="Note 75 4" xfId="3350" xr:uid="{62463FE0-83C0-4B86-8705-E4B5A1ED376C}"/>
    <cellStyle name="Note 75 5" xfId="4376" xr:uid="{B3EFA9AB-3219-452B-A1F3-C1399B67DFE9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2 3" xfId="4379" xr:uid="{78FC81F8-2367-4CD7-B3F7-E21E359C6363}"/>
    <cellStyle name="Note 76 3" xfId="2457" xr:uid="{00000000-0005-0000-0000-00009A090000}"/>
    <cellStyle name="Note 76 3 2" xfId="3836" xr:uid="{DC8D56A7-9F61-42E8-9D5F-F9F7EC643087}"/>
    <cellStyle name="Note 76 4" xfId="3351" xr:uid="{5326EB08-B7DB-4850-86AA-689A98FA75AE}"/>
    <cellStyle name="Note 76 5" xfId="4378" xr:uid="{0D53B0F4-FBA9-4A2C-A58E-DF038F325A07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2 3" xfId="4381" xr:uid="{640E1208-8530-4FA4-B926-A0CC5FC22C1F}"/>
    <cellStyle name="Note 77 3" xfId="2462" xr:uid="{00000000-0005-0000-0000-00009F090000}"/>
    <cellStyle name="Note 77 3 2" xfId="3837" xr:uid="{9E1F781B-3B71-418F-B8E3-0D84225BCCB3}"/>
    <cellStyle name="Note 77 4" xfId="3352" xr:uid="{D9FA8E9A-0515-48DB-97FE-65AEB04846EB}"/>
    <cellStyle name="Note 77 5" xfId="4380" xr:uid="{87724C87-947A-4EC4-9ECD-2B16E113773B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2 3" xfId="4383" xr:uid="{4F12E692-841F-44FD-9B9C-26584B3CF612}"/>
    <cellStyle name="Note 78 3" xfId="2467" xr:uid="{00000000-0005-0000-0000-0000A4090000}"/>
    <cellStyle name="Note 78 3 2" xfId="3838" xr:uid="{471135A5-6EF9-4B85-BE05-65CC34308884}"/>
    <cellStyle name="Note 78 4" xfId="3353" xr:uid="{262FA922-FC5B-49C6-85F9-FDB3DFD4364C}"/>
    <cellStyle name="Note 78 5" xfId="4382" xr:uid="{CABE87BA-FFC4-4CDD-BE07-E7CB5474CAAD}"/>
    <cellStyle name="Note 78_TRAFO" xfId="2468" xr:uid="{00000000-0005-0000-0000-0000A5090000}"/>
    <cellStyle name="Note 79" xfId="4228" xr:uid="{448965FD-A3C0-4ECA-85D9-B41DCD5932EA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2 3" xfId="4385" xr:uid="{DFCAA1DD-0766-4DE9-8673-EADC89E07303}"/>
    <cellStyle name="Note 8 3" xfId="2472" xr:uid="{00000000-0005-0000-0000-0000A9090000}"/>
    <cellStyle name="Note 8 4" xfId="4384" xr:uid="{E5DBD784-DA15-4F4E-A4E0-97561805A679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2 3" xfId="4387" xr:uid="{86096ACE-CCDA-4E2D-95E9-E5C3AB115783}"/>
    <cellStyle name="Note 9 3" xfId="2477" xr:uid="{00000000-0005-0000-0000-0000AE090000}"/>
    <cellStyle name="Note 9 4" xfId="4386" xr:uid="{7C0549A4-690B-4879-8E68-2D1B9A6B59DB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0 3" xfId="4388" xr:uid="{88809F75-1154-4705-B88E-EF2873E46103}"/>
    <cellStyle name="Output 11" xfId="2482" xr:uid="{00000000-0005-0000-0000-0000B3090000}"/>
    <cellStyle name="Output 11 2" xfId="2483" xr:uid="{00000000-0005-0000-0000-0000B4090000}"/>
    <cellStyle name="Output 11 3" xfId="4389" xr:uid="{3C8131AE-79B3-4351-A854-095406C6C30D}"/>
    <cellStyle name="Output 12" xfId="2484" xr:uid="{00000000-0005-0000-0000-0000B5090000}"/>
    <cellStyle name="Output 12 2" xfId="2485" xr:uid="{00000000-0005-0000-0000-0000B6090000}"/>
    <cellStyle name="Output 12 3" xfId="4390" xr:uid="{6F428FE8-A267-4F03-B98E-38CB5C9E22F2}"/>
    <cellStyle name="Output 13" xfId="2486" xr:uid="{00000000-0005-0000-0000-0000B7090000}"/>
    <cellStyle name="Output 13 2" xfId="2487" xr:uid="{00000000-0005-0000-0000-0000B8090000}"/>
    <cellStyle name="Output 13 3" xfId="4391" xr:uid="{1AA4F145-1591-4130-994B-DA6EB199A03E}"/>
    <cellStyle name="Output 14" xfId="2488" xr:uid="{00000000-0005-0000-0000-0000B9090000}"/>
    <cellStyle name="Output 14 2" xfId="2489" xr:uid="{00000000-0005-0000-0000-0000BA090000}"/>
    <cellStyle name="Output 14 3" xfId="4392" xr:uid="{BD03A5CA-C9AF-4240-8B2E-D61E188F0123}"/>
    <cellStyle name="Output 15" xfId="2490" xr:uid="{00000000-0005-0000-0000-0000BB090000}"/>
    <cellStyle name="Output 15 2" xfId="2491" xr:uid="{00000000-0005-0000-0000-0000BC090000}"/>
    <cellStyle name="Output 15 3" xfId="4393" xr:uid="{14357B69-786D-42D8-960F-CD393030E09F}"/>
    <cellStyle name="Output 16" xfId="2492" xr:uid="{00000000-0005-0000-0000-0000BD090000}"/>
    <cellStyle name="Output 16 2" xfId="2493" xr:uid="{00000000-0005-0000-0000-0000BE090000}"/>
    <cellStyle name="Output 16 3" xfId="4394" xr:uid="{F560A839-2FA1-4F39-A3B9-AE6068885D6B}"/>
    <cellStyle name="Output 17" xfId="4227" xr:uid="{5BA190F0-8C88-4954-A9CE-554F343E2723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2 3" xfId="4396" xr:uid="{1611888A-84FA-4DBD-91CA-21D5426CE3C8}"/>
    <cellStyle name="Output 2 3" xfId="2497" xr:uid="{00000000-0005-0000-0000-0000C2090000}"/>
    <cellStyle name="Output 2 3 2" xfId="2498" xr:uid="{00000000-0005-0000-0000-0000C3090000}"/>
    <cellStyle name="Output 2 3 3" xfId="4397" xr:uid="{D4A0EF0A-09AA-4966-BCFA-138EFAB853C7}"/>
    <cellStyle name="Output 2 4" xfId="2499" xr:uid="{00000000-0005-0000-0000-0000C4090000}"/>
    <cellStyle name="Output 2 5" xfId="4395" xr:uid="{08C28D7D-9DE9-47C1-B958-3FDCBA2EABC8}"/>
    <cellStyle name="Output 3" xfId="2500" xr:uid="{00000000-0005-0000-0000-0000C5090000}"/>
    <cellStyle name="Output 3 2" xfId="2501" xr:uid="{00000000-0005-0000-0000-0000C6090000}"/>
    <cellStyle name="Output 3 3" xfId="4398" xr:uid="{ADDF33B9-0A4D-4346-BA0F-EF71B61D0A6E}"/>
    <cellStyle name="Output 4" xfId="2502" xr:uid="{00000000-0005-0000-0000-0000C7090000}"/>
    <cellStyle name="Output 4 2" xfId="2503" xr:uid="{00000000-0005-0000-0000-0000C8090000}"/>
    <cellStyle name="Output 4 3" xfId="4399" xr:uid="{21B35B81-46B0-41FB-8A0D-305B222A3E8C}"/>
    <cellStyle name="Output 5" xfId="2504" xr:uid="{00000000-0005-0000-0000-0000C9090000}"/>
    <cellStyle name="Output 5 2" xfId="2505" xr:uid="{00000000-0005-0000-0000-0000CA090000}"/>
    <cellStyle name="Output 5 3" xfId="4400" xr:uid="{7A9B89C8-6B42-43A0-BBA5-79C678F21A82}"/>
    <cellStyle name="Output 6" xfId="2506" xr:uid="{00000000-0005-0000-0000-0000CB090000}"/>
    <cellStyle name="Output 6 2" xfId="2507" xr:uid="{00000000-0005-0000-0000-0000CC090000}"/>
    <cellStyle name="Output 6 3" xfId="4401" xr:uid="{B485FD02-5F3A-4AEC-901C-8E6E47401B6F}"/>
    <cellStyle name="Output 7" xfId="2508" xr:uid="{00000000-0005-0000-0000-0000CD090000}"/>
    <cellStyle name="Output 7 2" xfId="2509" xr:uid="{00000000-0005-0000-0000-0000CE090000}"/>
    <cellStyle name="Output 7 3" xfId="4402" xr:uid="{C431287E-C0DE-4266-8A10-3CA6E03910E9}"/>
    <cellStyle name="Output 8" xfId="2510" xr:uid="{00000000-0005-0000-0000-0000CF090000}"/>
    <cellStyle name="Output 8 2" xfId="2511" xr:uid="{00000000-0005-0000-0000-0000D0090000}"/>
    <cellStyle name="Output 8 3" xfId="4403" xr:uid="{5214D2B5-D249-4AEF-BB23-02149A6AD1A8}"/>
    <cellStyle name="Output 9" xfId="2512" xr:uid="{00000000-0005-0000-0000-0000D1090000}"/>
    <cellStyle name="Output 9 2" xfId="2513" xr:uid="{00000000-0005-0000-0000-0000D2090000}"/>
    <cellStyle name="Output 9 3" xfId="4404" xr:uid="{1CF81843-31A1-472B-BFD2-1CCB50C695BA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3846" xr:uid="{468D3A07-BF56-4217-9444-DFD86AB4164D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8 2 2" xfId="4226" xr:uid="{6A03258A-4C38-4812-9BDC-BE8E6AAF17A1}"/>
    <cellStyle name="Percent 8 3" xfId="3839" xr:uid="{7272066F-6AE4-4FDA-8C24-68686D1E37AD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bt2 3" xfId="3386" xr:uid="{C388C377-9D31-4001-8867-7FA674D891F0}"/>
    <cellStyle name="sbt2 4" xfId="4405" xr:uid="{8191B395-E4DA-4EC8-9E9F-38A069968C09}"/>
    <cellStyle name="subt1" xfId="2589" xr:uid="{00000000-0005-0000-0000-00001F0A0000}"/>
    <cellStyle name="subt1 2" xfId="2590" xr:uid="{00000000-0005-0000-0000-0000200A0000}"/>
    <cellStyle name="subt1 2 2" xfId="3841" xr:uid="{830F9988-0E59-4D4C-A506-FBD5FEED8D56}"/>
    <cellStyle name="subt1 3" xfId="3387" xr:uid="{465694C6-D059-4306-8695-F4759D8BF803}"/>
    <cellStyle name="subt1 4" xfId="3840" xr:uid="{62C7DD86-123F-4266-AB9F-F296EC5B6D1F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0 3" xfId="4406" xr:uid="{B425AA5D-EAE7-4F4C-B46E-FE95247F84CA}"/>
    <cellStyle name="Total 11" xfId="2619" xr:uid="{00000000-0005-0000-0000-00003D0A0000}"/>
    <cellStyle name="Total 11 2" xfId="2620" xr:uid="{00000000-0005-0000-0000-00003E0A0000}"/>
    <cellStyle name="Total 11 3" xfId="4407" xr:uid="{A8A7D280-4C94-4687-801C-8BD95AE173DB}"/>
    <cellStyle name="Total 12" xfId="2621" xr:uid="{00000000-0005-0000-0000-00003F0A0000}"/>
    <cellStyle name="Total 12 2" xfId="2622" xr:uid="{00000000-0005-0000-0000-0000400A0000}"/>
    <cellStyle name="Total 12 3" xfId="4408" xr:uid="{E9B99C38-F4C8-491D-828F-E6C38F2EF801}"/>
    <cellStyle name="Total 13" xfId="2623" xr:uid="{00000000-0005-0000-0000-0000410A0000}"/>
    <cellStyle name="Total 13 2" xfId="2624" xr:uid="{00000000-0005-0000-0000-0000420A0000}"/>
    <cellStyle name="Total 13 3" xfId="4409" xr:uid="{CD880B7B-5058-4379-A46D-2FE829C64D6D}"/>
    <cellStyle name="Total 14" xfId="2625" xr:uid="{00000000-0005-0000-0000-0000430A0000}"/>
    <cellStyle name="Total 14 2" xfId="2626" xr:uid="{00000000-0005-0000-0000-0000440A0000}"/>
    <cellStyle name="Total 14 3" xfId="4410" xr:uid="{C15753F7-005F-41E4-9BDC-EA708D90ED9E}"/>
    <cellStyle name="Total 15" xfId="2627" xr:uid="{00000000-0005-0000-0000-0000450A0000}"/>
    <cellStyle name="Total 15 2" xfId="2628" xr:uid="{00000000-0005-0000-0000-0000460A0000}"/>
    <cellStyle name="Total 15 3" xfId="4411" xr:uid="{13FCDDC1-7EDD-4E81-BE51-11E3AD4B709B}"/>
    <cellStyle name="Total 16" xfId="2629" xr:uid="{00000000-0005-0000-0000-0000470A0000}"/>
    <cellStyle name="Total 16 2" xfId="2630" xr:uid="{00000000-0005-0000-0000-0000480A0000}"/>
    <cellStyle name="Total 16 3" xfId="4412" xr:uid="{10AF7D4D-DBC8-4709-A324-8FAA3A314A7F}"/>
    <cellStyle name="Total 17" xfId="3854" xr:uid="{7800B6F6-C628-498C-BA29-F573F4C58184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2 3" xfId="4414" xr:uid="{5DE5D093-AA79-47A8-B2EA-8A2A6DEB5A27}"/>
    <cellStyle name="Total 2 3" xfId="2634" xr:uid="{00000000-0005-0000-0000-00004C0A0000}"/>
    <cellStyle name="Total 2 3 2" xfId="2635" xr:uid="{00000000-0005-0000-0000-00004D0A0000}"/>
    <cellStyle name="Total 2 3 3" xfId="4415" xr:uid="{122042DA-8424-483D-8F78-784ABA4D9618}"/>
    <cellStyle name="Total 2 4" xfId="2636" xr:uid="{00000000-0005-0000-0000-00004E0A0000}"/>
    <cellStyle name="Total 2 5" xfId="4413" xr:uid="{91E5AA2F-9BC8-40F1-8A92-8E3BB6DE3BAC}"/>
    <cellStyle name="Total 3" xfId="2637" xr:uid="{00000000-0005-0000-0000-00004F0A0000}"/>
    <cellStyle name="Total 3 2" xfId="2638" xr:uid="{00000000-0005-0000-0000-0000500A0000}"/>
    <cellStyle name="Total 3 3" xfId="4416" xr:uid="{BC6460C4-B762-4AF8-8F7F-EB413DDD4D73}"/>
    <cellStyle name="Total 4" xfId="2639" xr:uid="{00000000-0005-0000-0000-0000510A0000}"/>
    <cellStyle name="Total 4 2" xfId="2640" xr:uid="{00000000-0005-0000-0000-0000520A0000}"/>
    <cellStyle name="Total 4 3" xfId="4417" xr:uid="{9AEEAE7C-C5A7-4E37-AE9D-420A69874246}"/>
    <cellStyle name="Total 5" xfId="2641" xr:uid="{00000000-0005-0000-0000-0000530A0000}"/>
    <cellStyle name="Total 5 2" xfId="2642" xr:uid="{00000000-0005-0000-0000-0000540A0000}"/>
    <cellStyle name="Total 5 3" xfId="4418" xr:uid="{CE81E75D-8824-4EFE-98E6-7D786D6AD185}"/>
    <cellStyle name="Total 6" xfId="2643" xr:uid="{00000000-0005-0000-0000-0000550A0000}"/>
    <cellStyle name="Total 6 2" xfId="2644" xr:uid="{00000000-0005-0000-0000-0000560A0000}"/>
    <cellStyle name="Total 6 3" xfId="4419" xr:uid="{CD423B48-B3B7-44E7-B71E-5C86B8451129}"/>
    <cellStyle name="Total 7" xfId="2645" xr:uid="{00000000-0005-0000-0000-0000570A0000}"/>
    <cellStyle name="Total 7 2" xfId="2646" xr:uid="{00000000-0005-0000-0000-0000580A0000}"/>
    <cellStyle name="Total 7 3" xfId="4420" xr:uid="{70C9DF5F-8BB2-4458-A105-E1DC5772C43B}"/>
    <cellStyle name="Total 8" xfId="2647" xr:uid="{00000000-0005-0000-0000-0000590A0000}"/>
    <cellStyle name="Total 8 2" xfId="2648" xr:uid="{00000000-0005-0000-0000-00005A0A0000}"/>
    <cellStyle name="Total 8 3" xfId="4421" xr:uid="{39CDDBF9-8F0E-4620-9610-862DE6EDB225}"/>
    <cellStyle name="Total 9" xfId="2649" xr:uid="{00000000-0005-0000-0000-00005B0A0000}"/>
    <cellStyle name="Total 9 2" xfId="2650" xr:uid="{00000000-0005-0000-0000-00005C0A0000}"/>
    <cellStyle name="Total 9 3" xfId="4422" xr:uid="{1C178DFB-4EAF-4EED-8139-F100AEA248EA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48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6699"/>
      <color rgb="FFFF0066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0.65999999999999992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0.96094178803921293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emf"/><Relationship Id="rId13" Type="http://schemas.openxmlformats.org/officeDocument/2006/relationships/image" Target="../media/image29.emf"/><Relationship Id="rId3" Type="http://schemas.openxmlformats.org/officeDocument/2006/relationships/image" Target="../media/image19.emf"/><Relationship Id="rId7" Type="http://schemas.openxmlformats.org/officeDocument/2006/relationships/image" Target="../media/image23.emf"/><Relationship Id="rId12" Type="http://schemas.openxmlformats.org/officeDocument/2006/relationships/image" Target="../media/image28.emf"/><Relationship Id="rId2" Type="http://schemas.openxmlformats.org/officeDocument/2006/relationships/image" Target="../media/image18.emf"/><Relationship Id="rId1" Type="http://schemas.openxmlformats.org/officeDocument/2006/relationships/image" Target="../media/image17.emf"/><Relationship Id="rId6" Type="http://schemas.openxmlformats.org/officeDocument/2006/relationships/image" Target="../media/image22.emf"/><Relationship Id="rId11" Type="http://schemas.openxmlformats.org/officeDocument/2006/relationships/image" Target="../media/image27.emf"/><Relationship Id="rId5" Type="http://schemas.openxmlformats.org/officeDocument/2006/relationships/image" Target="../media/image21.emf"/><Relationship Id="rId10" Type="http://schemas.openxmlformats.org/officeDocument/2006/relationships/image" Target="../media/image26.emf"/><Relationship Id="rId4" Type="http://schemas.openxmlformats.org/officeDocument/2006/relationships/image" Target="../media/image20.emf"/><Relationship Id="rId9" Type="http://schemas.openxmlformats.org/officeDocument/2006/relationships/image" Target="../media/image25.emf"/><Relationship Id="rId14" Type="http://schemas.openxmlformats.org/officeDocument/2006/relationships/image" Target="../media/image30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006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007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78441</xdr:colOff>
      <xdr:row>37</xdr:row>
      <xdr:rowOff>44823</xdr:rowOff>
    </xdr:from>
    <xdr:to>
      <xdr:col>19</xdr:col>
      <xdr:colOff>373679</xdr:colOff>
      <xdr:row>39</xdr:row>
      <xdr:rowOff>181696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AE76399-74A5-4D49-A7A7-5BC4AC6AC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07353" y="8852647"/>
          <a:ext cx="295238" cy="62993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179295</xdr:colOff>
      <xdr:row>88</xdr:row>
      <xdr:rowOff>168088</xdr:rowOff>
    </xdr:from>
    <xdr:to>
      <xdr:col>10</xdr:col>
      <xdr:colOff>474533</xdr:colOff>
      <xdr:row>92</xdr:row>
      <xdr:rowOff>36019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4FD3B7D-FF7A-49C7-8169-EF596A74A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94677" y="17077764"/>
          <a:ext cx="295238" cy="62993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31</xdr:row>
      <xdr:rowOff>76200</xdr:rowOff>
    </xdr:from>
    <xdr:to>
      <xdr:col>13</xdr:col>
      <xdr:colOff>47625</xdr:colOff>
      <xdr:row>31</xdr:row>
      <xdr:rowOff>76200</xdr:rowOff>
    </xdr:to>
    <xdr:cxnSp macro="">
      <xdr:nvCxnSpPr>
        <xdr:cNvPr id="342" name="Straight Connector 341">
          <a:extLst>
            <a:ext uri="{FF2B5EF4-FFF2-40B4-BE49-F238E27FC236}">
              <a16:creationId xmlns:a16="http://schemas.microsoft.com/office/drawing/2014/main" id="{2F6119CE-0368-49A4-A01C-E2816964E52C}"/>
            </a:ext>
          </a:extLst>
        </xdr:cNvPr>
        <xdr:cNvCxnSpPr>
          <a:cxnSpLocks/>
        </xdr:cNvCxnSpPr>
      </xdr:nvCxnSpPr>
      <xdr:spPr>
        <a:xfrm flipH="1">
          <a:off x="1447800" y="4819650"/>
          <a:ext cx="3095625" cy="0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B8C8E68-4E1C-451B-9088-EF81CFB4FF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87" y="192698"/>
          <a:ext cx="827374" cy="812260"/>
        </a:xfrm>
        <a:prstGeom prst="rect">
          <a:avLst/>
        </a:prstGeom>
      </xdr:spPr>
    </xdr:pic>
    <xdr:clientData/>
  </xdr:twoCellAnchor>
  <xdr:twoCellAnchor>
    <xdr:from>
      <xdr:col>26</xdr:col>
      <xdr:colOff>93498</xdr:colOff>
      <xdr:row>5</xdr:row>
      <xdr:rowOff>31607</xdr:rowOff>
    </xdr:from>
    <xdr:to>
      <xdr:col>29</xdr:col>
      <xdr:colOff>378135</xdr:colOff>
      <xdr:row>17</xdr:row>
      <xdr:rowOff>4634</xdr:rowOff>
    </xdr:to>
    <xdr:grpSp>
      <xdr:nvGrpSpPr>
        <xdr:cNvPr id="113" name="Group 112">
          <a:extLst>
            <a:ext uri="{FF2B5EF4-FFF2-40B4-BE49-F238E27FC236}">
              <a16:creationId xmlns:a16="http://schemas.microsoft.com/office/drawing/2014/main" id="{5FF559FE-3B3D-4610-A5A3-0E9CD31F922E}"/>
            </a:ext>
          </a:extLst>
        </xdr:cNvPr>
        <xdr:cNvGrpSpPr/>
      </xdr:nvGrpSpPr>
      <xdr:grpSpPr>
        <a:xfrm>
          <a:off x="9584880" y="816019"/>
          <a:ext cx="1483667" cy="1855615"/>
          <a:chOff x="9713886" y="808452"/>
          <a:chExt cx="1342558" cy="1766630"/>
        </a:xfrm>
      </xdr:grpSpPr>
      <xdr:grpSp>
        <xdr:nvGrpSpPr>
          <xdr:cNvPr id="114" name="Group 13">
            <a:extLst>
              <a:ext uri="{FF2B5EF4-FFF2-40B4-BE49-F238E27FC236}">
                <a16:creationId xmlns:a16="http://schemas.microsoft.com/office/drawing/2014/main" id="{1392328E-D318-4532-8ADC-433EF7A9262F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173" name="Oval 1">
              <a:extLst>
                <a:ext uri="{FF2B5EF4-FFF2-40B4-BE49-F238E27FC236}">
                  <a16:creationId xmlns:a16="http://schemas.microsoft.com/office/drawing/2014/main" id="{269859A5-6170-4CB2-9871-7B3C9107A9D7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4" name="Straight Connector 3">
              <a:extLst>
                <a:ext uri="{FF2B5EF4-FFF2-40B4-BE49-F238E27FC236}">
                  <a16:creationId xmlns:a16="http://schemas.microsoft.com/office/drawing/2014/main" id="{247FF49D-1040-448A-ACC9-DD32A8C6CA54}"/>
                </a:ext>
              </a:extLst>
            </xdr:cNvPr>
            <xdr:cNvCxnSpPr>
              <a:stCxn id="130" idx="1"/>
              <a:endCxn id="13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5" name="Straight Connector 7">
              <a:extLst>
                <a:ext uri="{FF2B5EF4-FFF2-40B4-BE49-F238E27FC236}">
                  <a16:creationId xmlns:a16="http://schemas.microsoft.com/office/drawing/2014/main" id="{4BBBAC34-1568-47B8-8DAD-3C47DAEC150C}"/>
                </a:ext>
              </a:extLst>
            </xdr:cNvPr>
            <xdr:cNvCxnSpPr>
              <a:stCxn id="130" idx="3"/>
              <a:endCxn id="13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5" name="Oval 114">
            <a:extLst>
              <a:ext uri="{FF2B5EF4-FFF2-40B4-BE49-F238E27FC236}">
                <a16:creationId xmlns:a16="http://schemas.microsoft.com/office/drawing/2014/main" id="{B158E6CE-7D6E-475C-A8A3-CB8AD5EF5174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16" name="Group 115">
            <a:extLst>
              <a:ext uri="{FF2B5EF4-FFF2-40B4-BE49-F238E27FC236}">
                <a16:creationId xmlns:a16="http://schemas.microsoft.com/office/drawing/2014/main" id="{A84884A8-2261-49E7-A1F9-3BDB539181E5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170" name="Oval 169">
              <a:extLst>
                <a:ext uri="{FF2B5EF4-FFF2-40B4-BE49-F238E27FC236}">
                  <a16:creationId xmlns:a16="http://schemas.microsoft.com/office/drawing/2014/main" id="{0A78F262-AF33-4609-A17B-1645843ED538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171" name="Straight Connector 170">
              <a:extLst>
                <a:ext uri="{FF2B5EF4-FFF2-40B4-BE49-F238E27FC236}">
                  <a16:creationId xmlns:a16="http://schemas.microsoft.com/office/drawing/2014/main" id="{366BDAE4-ADC6-4D13-BE9E-17813018AB6C}"/>
                </a:ext>
              </a:extLst>
            </xdr:cNvPr>
            <xdr:cNvCxnSpPr>
              <a:stCxn id="170" idx="1"/>
              <a:endCxn id="17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72" name="Straight Connector 171">
              <a:extLst>
                <a:ext uri="{FF2B5EF4-FFF2-40B4-BE49-F238E27FC236}">
                  <a16:creationId xmlns:a16="http://schemas.microsoft.com/office/drawing/2014/main" id="{DF1A2C17-CF99-4CD1-B551-0CB6D9A1BF97}"/>
                </a:ext>
              </a:extLst>
            </xdr:cNvPr>
            <xdr:cNvCxnSpPr>
              <a:stCxn id="170" idx="3"/>
              <a:endCxn id="17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17" name="Oval 116">
            <a:extLst>
              <a:ext uri="{FF2B5EF4-FFF2-40B4-BE49-F238E27FC236}">
                <a16:creationId xmlns:a16="http://schemas.microsoft.com/office/drawing/2014/main" id="{9005D581-0DA5-4BF0-BC90-4313B674FA3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id="{A3AAC857-67F5-4F72-A95D-F426DEFE24B7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9" name="Straight Connector 118">
            <a:extLst>
              <a:ext uri="{FF2B5EF4-FFF2-40B4-BE49-F238E27FC236}">
                <a16:creationId xmlns:a16="http://schemas.microsoft.com/office/drawing/2014/main" id="{99116364-31E1-47A9-8007-33087B507E97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0" name="Straight Connector 119">
            <a:extLst>
              <a:ext uri="{FF2B5EF4-FFF2-40B4-BE49-F238E27FC236}">
                <a16:creationId xmlns:a16="http://schemas.microsoft.com/office/drawing/2014/main" id="{A764E3E9-AED5-4516-9F99-2149BDE48E13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1" name="Straight Connector 120">
            <a:extLst>
              <a:ext uri="{FF2B5EF4-FFF2-40B4-BE49-F238E27FC236}">
                <a16:creationId xmlns:a16="http://schemas.microsoft.com/office/drawing/2014/main" id="{8BF9FEB3-0543-43CA-B015-23C21558A386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2" name="Straight Connector 121">
            <a:extLst>
              <a:ext uri="{FF2B5EF4-FFF2-40B4-BE49-F238E27FC236}">
                <a16:creationId xmlns:a16="http://schemas.microsoft.com/office/drawing/2014/main" id="{D6923920-B644-4A6B-9D9F-77879313993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3" name="Straight Connector 122">
            <a:extLst>
              <a:ext uri="{FF2B5EF4-FFF2-40B4-BE49-F238E27FC236}">
                <a16:creationId xmlns:a16="http://schemas.microsoft.com/office/drawing/2014/main" id="{CF214C96-8BA6-44A7-8382-12C474E303F7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4" name="Straight Connector 123">
            <a:extLst>
              <a:ext uri="{FF2B5EF4-FFF2-40B4-BE49-F238E27FC236}">
                <a16:creationId xmlns:a16="http://schemas.microsoft.com/office/drawing/2014/main" id="{C0992ED2-4DCA-4503-B31C-14A990E33A3B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5" name="Straight Connector 124">
            <a:extLst>
              <a:ext uri="{FF2B5EF4-FFF2-40B4-BE49-F238E27FC236}">
                <a16:creationId xmlns:a16="http://schemas.microsoft.com/office/drawing/2014/main" id="{5CCBC0A3-78A7-46D9-BC7F-95A7C71AF88A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6" name="Straight Connector 125">
            <a:extLst>
              <a:ext uri="{FF2B5EF4-FFF2-40B4-BE49-F238E27FC236}">
                <a16:creationId xmlns:a16="http://schemas.microsoft.com/office/drawing/2014/main" id="{C8C63844-A0A6-47FE-A060-9A4A29098BF5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7" name="Straight Connector 126">
            <a:extLst>
              <a:ext uri="{FF2B5EF4-FFF2-40B4-BE49-F238E27FC236}">
                <a16:creationId xmlns:a16="http://schemas.microsoft.com/office/drawing/2014/main" id="{973C8FDD-A47C-42AF-BC2A-AB24C1C7742B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8" name="Straight Connector 127">
            <a:extLst>
              <a:ext uri="{FF2B5EF4-FFF2-40B4-BE49-F238E27FC236}">
                <a16:creationId xmlns:a16="http://schemas.microsoft.com/office/drawing/2014/main" id="{68D86C06-4AE3-4FC4-A39E-45DC433A1ED8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A7878A09-21E7-455F-A3C4-61689FA4673E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0" name="Straight Connector 50">
            <a:extLst>
              <a:ext uri="{FF2B5EF4-FFF2-40B4-BE49-F238E27FC236}">
                <a16:creationId xmlns:a16="http://schemas.microsoft.com/office/drawing/2014/main" id="{760AEF30-F7BC-48FE-9C3B-95D00212EC99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5C7319C9-365B-4DD3-9D82-AF8069DCCE37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52">
            <a:extLst>
              <a:ext uri="{FF2B5EF4-FFF2-40B4-BE49-F238E27FC236}">
                <a16:creationId xmlns:a16="http://schemas.microsoft.com/office/drawing/2014/main" id="{36B651F3-9247-4184-8DCF-6C7AAA0EC193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132">
            <a:extLst>
              <a:ext uri="{FF2B5EF4-FFF2-40B4-BE49-F238E27FC236}">
                <a16:creationId xmlns:a16="http://schemas.microsoft.com/office/drawing/2014/main" id="{083F9C7D-E257-432D-9D78-0072AE17CC1C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4" name="Straight Connector 133">
            <a:extLst>
              <a:ext uri="{FF2B5EF4-FFF2-40B4-BE49-F238E27FC236}">
                <a16:creationId xmlns:a16="http://schemas.microsoft.com/office/drawing/2014/main" id="{4EB9E04B-3114-40D1-86A1-827EA8166C45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5" name="Straight Connector 134">
            <a:extLst>
              <a:ext uri="{FF2B5EF4-FFF2-40B4-BE49-F238E27FC236}">
                <a16:creationId xmlns:a16="http://schemas.microsoft.com/office/drawing/2014/main" id="{2BF73412-5848-4F7C-9B4F-B6A44CC0CDA4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6" name="Straight Connector 135">
            <a:extLst>
              <a:ext uri="{FF2B5EF4-FFF2-40B4-BE49-F238E27FC236}">
                <a16:creationId xmlns:a16="http://schemas.microsoft.com/office/drawing/2014/main" id="{A3AA218A-F535-4906-B9E5-8A3E41A47C53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136">
            <a:extLst>
              <a:ext uri="{FF2B5EF4-FFF2-40B4-BE49-F238E27FC236}">
                <a16:creationId xmlns:a16="http://schemas.microsoft.com/office/drawing/2014/main" id="{6FA7DF33-277A-4D4B-A4F7-97E5911C47A2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8" name="Straight Connector 137">
            <a:extLst>
              <a:ext uri="{FF2B5EF4-FFF2-40B4-BE49-F238E27FC236}">
                <a16:creationId xmlns:a16="http://schemas.microsoft.com/office/drawing/2014/main" id="{C25A1855-F0F8-4780-A139-84C57532FFD6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9" name="Straight Connector 138">
            <a:extLst>
              <a:ext uri="{FF2B5EF4-FFF2-40B4-BE49-F238E27FC236}">
                <a16:creationId xmlns:a16="http://schemas.microsoft.com/office/drawing/2014/main" id="{8EF6B3E0-33A6-42AB-9BEC-D87C6BFD53C5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0" name="Isosceles Triangle 139">
            <a:extLst>
              <a:ext uri="{FF2B5EF4-FFF2-40B4-BE49-F238E27FC236}">
                <a16:creationId xmlns:a16="http://schemas.microsoft.com/office/drawing/2014/main" id="{ED624AF2-8B1D-4B8A-AD03-E3C72C81E82E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41" name="Isosceles Triangle 140">
            <a:extLst>
              <a:ext uri="{FF2B5EF4-FFF2-40B4-BE49-F238E27FC236}">
                <a16:creationId xmlns:a16="http://schemas.microsoft.com/office/drawing/2014/main" id="{C0954A0D-BF14-4774-903E-2766D7A6D8F1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142" name="Group 73">
            <a:extLst>
              <a:ext uri="{FF2B5EF4-FFF2-40B4-BE49-F238E27FC236}">
                <a16:creationId xmlns:a16="http://schemas.microsoft.com/office/drawing/2014/main" id="{ECEF9B85-1182-4529-BCC1-3CD78C37A224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168" name="TextBox 167">
              <a:extLst>
                <a:ext uri="{FF2B5EF4-FFF2-40B4-BE49-F238E27FC236}">
                  <a16:creationId xmlns:a16="http://schemas.microsoft.com/office/drawing/2014/main" id="{5392FA46-72A2-4BEA-B9FF-814FF42F434A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169" name="Straight Connector 168">
              <a:extLst>
                <a:ext uri="{FF2B5EF4-FFF2-40B4-BE49-F238E27FC236}">
                  <a16:creationId xmlns:a16="http://schemas.microsoft.com/office/drawing/2014/main" id="{48E21424-2F35-4E2A-90BB-B8B4F22ED4B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3" name="Group 74">
            <a:extLst>
              <a:ext uri="{FF2B5EF4-FFF2-40B4-BE49-F238E27FC236}">
                <a16:creationId xmlns:a16="http://schemas.microsoft.com/office/drawing/2014/main" id="{3D89EDD0-0AF6-4928-9922-8D625732C3E1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166" name="TextBox 165">
              <a:extLst>
                <a:ext uri="{FF2B5EF4-FFF2-40B4-BE49-F238E27FC236}">
                  <a16:creationId xmlns:a16="http://schemas.microsoft.com/office/drawing/2014/main" id="{F26CBC04-F2A6-49C7-AAC2-2C201820CD08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167" name="Straight Connector 166">
              <a:extLst>
                <a:ext uri="{FF2B5EF4-FFF2-40B4-BE49-F238E27FC236}">
                  <a16:creationId xmlns:a16="http://schemas.microsoft.com/office/drawing/2014/main" id="{F885CE72-59C7-4122-B5F9-FAFD49752576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4" name="Group 89">
            <a:extLst>
              <a:ext uri="{FF2B5EF4-FFF2-40B4-BE49-F238E27FC236}">
                <a16:creationId xmlns:a16="http://schemas.microsoft.com/office/drawing/2014/main" id="{E38AAC79-9736-4405-8181-8C704ACF3647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162" name="Straight Connector 161">
              <a:extLst>
                <a:ext uri="{FF2B5EF4-FFF2-40B4-BE49-F238E27FC236}">
                  <a16:creationId xmlns:a16="http://schemas.microsoft.com/office/drawing/2014/main" id="{678DC464-D584-4FD0-B9F1-449D95EADF64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3" name="Straight Connector 79">
              <a:extLst>
                <a:ext uri="{FF2B5EF4-FFF2-40B4-BE49-F238E27FC236}">
                  <a16:creationId xmlns:a16="http://schemas.microsoft.com/office/drawing/2014/main" id="{EAA75029-01B0-4C59-AEC4-ABC347B1126B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4" name="Straight Connector 80">
              <a:extLst>
                <a:ext uri="{FF2B5EF4-FFF2-40B4-BE49-F238E27FC236}">
                  <a16:creationId xmlns:a16="http://schemas.microsoft.com/office/drawing/2014/main" id="{1A0C0B8F-B7B2-430B-82D5-2899A347CB7A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5" name="Straight Connector 88">
              <a:extLst>
                <a:ext uri="{FF2B5EF4-FFF2-40B4-BE49-F238E27FC236}">
                  <a16:creationId xmlns:a16="http://schemas.microsoft.com/office/drawing/2014/main" id="{A54E7F36-574B-442E-8EE3-32820BEF9CAD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45" name="Group 90">
            <a:extLst>
              <a:ext uri="{FF2B5EF4-FFF2-40B4-BE49-F238E27FC236}">
                <a16:creationId xmlns:a16="http://schemas.microsoft.com/office/drawing/2014/main" id="{C6954AD4-E21C-437C-A664-B4E6DD4AE39D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158" name="Straight Connector 157">
              <a:extLst>
                <a:ext uri="{FF2B5EF4-FFF2-40B4-BE49-F238E27FC236}">
                  <a16:creationId xmlns:a16="http://schemas.microsoft.com/office/drawing/2014/main" id="{CC85C210-94CA-46BD-8F05-3089EE162BEF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59" name="Straight Connector 158">
              <a:extLst>
                <a:ext uri="{FF2B5EF4-FFF2-40B4-BE49-F238E27FC236}">
                  <a16:creationId xmlns:a16="http://schemas.microsoft.com/office/drawing/2014/main" id="{15BA98C1-E28B-4F3F-9D09-1739B9EC3887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0" name="Straight Connector 159">
              <a:extLst>
                <a:ext uri="{FF2B5EF4-FFF2-40B4-BE49-F238E27FC236}">
                  <a16:creationId xmlns:a16="http://schemas.microsoft.com/office/drawing/2014/main" id="{F08D1A48-9F90-4865-BC46-D63E24A931A7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161" name="Straight Connector 160">
              <a:extLst>
                <a:ext uri="{FF2B5EF4-FFF2-40B4-BE49-F238E27FC236}">
                  <a16:creationId xmlns:a16="http://schemas.microsoft.com/office/drawing/2014/main" id="{901CED83-7B6E-40F3-B216-D244C8BC32B8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146" name="Straight Connector 145">
            <a:extLst>
              <a:ext uri="{FF2B5EF4-FFF2-40B4-BE49-F238E27FC236}">
                <a16:creationId xmlns:a16="http://schemas.microsoft.com/office/drawing/2014/main" id="{6D5DF06E-962C-45C8-A2F1-B3727829BAA5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146">
            <a:extLst>
              <a:ext uri="{FF2B5EF4-FFF2-40B4-BE49-F238E27FC236}">
                <a16:creationId xmlns:a16="http://schemas.microsoft.com/office/drawing/2014/main" id="{56F9C520-8256-488B-9E0A-794A0100C174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8" name="Straight Arrow Connector 147">
            <a:extLst>
              <a:ext uri="{FF2B5EF4-FFF2-40B4-BE49-F238E27FC236}">
                <a16:creationId xmlns:a16="http://schemas.microsoft.com/office/drawing/2014/main" id="{3EEBEA39-A573-4DC1-A500-6898E2865958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Straight Arrow Connector 148">
            <a:extLst>
              <a:ext uri="{FF2B5EF4-FFF2-40B4-BE49-F238E27FC236}">
                <a16:creationId xmlns:a16="http://schemas.microsoft.com/office/drawing/2014/main" id="{BC42C95F-41BB-4EF2-98B7-F04E401197AC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50" name="Group 155">
            <a:extLst>
              <a:ext uri="{FF2B5EF4-FFF2-40B4-BE49-F238E27FC236}">
                <a16:creationId xmlns:a16="http://schemas.microsoft.com/office/drawing/2014/main" id="{9EBE2CD0-BAB4-4E3F-BFF3-073F4FF5D05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155" name="Isosceles Triangle 154">
              <a:extLst>
                <a:ext uri="{FF2B5EF4-FFF2-40B4-BE49-F238E27FC236}">
                  <a16:creationId xmlns:a16="http://schemas.microsoft.com/office/drawing/2014/main" id="{2935D8E0-9E4A-4200-94AB-02EC84BE3D1E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6" name="Isosceles Triangle 155">
              <a:extLst>
                <a:ext uri="{FF2B5EF4-FFF2-40B4-BE49-F238E27FC236}">
                  <a16:creationId xmlns:a16="http://schemas.microsoft.com/office/drawing/2014/main" id="{6FAEB21E-D744-4DA5-B7BE-5860994C996E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7" name="Isosceles Triangle 156">
              <a:extLst>
                <a:ext uri="{FF2B5EF4-FFF2-40B4-BE49-F238E27FC236}">
                  <a16:creationId xmlns:a16="http://schemas.microsoft.com/office/drawing/2014/main" id="{3F72246E-1384-44BD-AC7F-7DF6E50A2FB6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151" name="Group 134">
            <a:extLst>
              <a:ext uri="{FF2B5EF4-FFF2-40B4-BE49-F238E27FC236}">
                <a16:creationId xmlns:a16="http://schemas.microsoft.com/office/drawing/2014/main" id="{DF280F17-7D47-4921-B209-EB41FDBD2F89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152" name="Isosceles Triangle 151">
              <a:extLst>
                <a:ext uri="{FF2B5EF4-FFF2-40B4-BE49-F238E27FC236}">
                  <a16:creationId xmlns:a16="http://schemas.microsoft.com/office/drawing/2014/main" id="{79405B2A-C30D-42D6-976B-26C3E834A44A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3" name="Isosceles Triangle 152">
              <a:extLst>
                <a:ext uri="{FF2B5EF4-FFF2-40B4-BE49-F238E27FC236}">
                  <a16:creationId xmlns:a16="http://schemas.microsoft.com/office/drawing/2014/main" id="{289464FB-DD80-4E56-B222-6D1105CAB307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154" name="Isosceles Triangle 153">
              <a:extLst>
                <a:ext uri="{FF2B5EF4-FFF2-40B4-BE49-F238E27FC236}">
                  <a16:creationId xmlns:a16="http://schemas.microsoft.com/office/drawing/2014/main" id="{E89B48DE-A4DC-4B12-A573-24A30FDAC707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>
    <xdr:from>
      <xdr:col>8</xdr:col>
      <xdr:colOff>190500</xdr:colOff>
      <xdr:row>12</xdr:row>
      <xdr:rowOff>9525</xdr:rowOff>
    </xdr:from>
    <xdr:to>
      <xdr:col>8</xdr:col>
      <xdr:colOff>200025</xdr:colOff>
      <xdr:row>33</xdr:row>
      <xdr:rowOff>85725</xdr:rowOff>
    </xdr:to>
    <xdr:cxnSp macro="">
      <xdr:nvCxnSpPr>
        <xdr:cNvPr id="176" name="Straight Connector 175">
          <a:extLst>
            <a:ext uri="{FF2B5EF4-FFF2-40B4-BE49-F238E27FC236}">
              <a16:creationId xmlns:a16="http://schemas.microsoft.com/office/drawing/2014/main" id="{771820D9-F37A-4D36-B165-C3092F8564C9}"/>
            </a:ext>
          </a:extLst>
        </xdr:cNvPr>
        <xdr:cNvCxnSpPr/>
      </xdr:nvCxnSpPr>
      <xdr:spPr>
        <a:xfrm>
          <a:off x="2781300" y="1857375"/>
          <a:ext cx="9525" cy="3276600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177032</xdr:colOff>
      <xdr:row>31</xdr:row>
      <xdr:rowOff>83715</xdr:rowOff>
    </xdr:from>
    <xdr:to>
      <xdr:col>12</xdr:col>
      <xdr:colOff>315541</xdr:colOff>
      <xdr:row>32</xdr:row>
      <xdr:rowOff>74069</xdr:rowOff>
    </xdr:to>
    <xdr:grpSp>
      <xdr:nvGrpSpPr>
        <xdr:cNvPr id="228" name="Group 227">
          <a:extLst>
            <a:ext uri="{FF2B5EF4-FFF2-40B4-BE49-F238E27FC236}">
              <a16:creationId xmlns:a16="http://schemas.microsoft.com/office/drawing/2014/main" id="{307111FA-B4B7-4668-BBB1-44D12F297EDE}"/>
            </a:ext>
          </a:extLst>
        </xdr:cNvPr>
        <xdr:cNvGrpSpPr/>
      </xdr:nvGrpSpPr>
      <xdr:grpSpPr>
        <a:xfrm rot="16200000">
          <a:off x="4296434" y="4940225"/>
          <a:ext cx="147236" cy="13850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29" name="Oval 228">
            <a:extLst>
              <a:ext uri="{FF2B5EF4-FFF2-40B4-BE49-F238E27FC236}">
                <a16:creationId xmlns:a16="http://schemas.microsoft.com/office/drawing/2014/main" id="{F9ED4C87-6150-4945-8C87-49F2B55B1BEA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30" name="Straight Connector 229">
            <a:extLst>
              <a:ext uri="{FF2B5EF4-FFF2-40B4-BE49-F238E27FC236}">
                <a16:creationId xmlns:a16="http://schemas.microsoft.com/office/drawing/2014/main" id="{3D184994-7E1B-4427-95C9-9239EFC28509}"/>
              </a:ext>
            </a:extLst>
          </xdr:cNvPr>
          <xdr:cNvCxnSpPr>
            <a:stCxn id="229" idx="1"/>
            <a:endCxn id="229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31" name="Straight Connector 230">
            <a:extLst>
              <a:ext uri="{FF2B5EF4-FFF2-40B4-BE49-F238E27FC236}">
                <a16:creationId xmlns:a16="http://schemas.microsoft.com/office/drawing/2014/main" id="{F934655D-489F-4898-86F2-9CFC30D32164}"/>
              </a:ext>
            </a:extLst>
          </xdr:cNvPr>
          <xdr:cNvCxnSpPr>
            <a:stCxn id="229" idx="3"/>
            <a:endCxn id="229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57150</xdr:colOff>
      <xdr:row>33</xdr:row>
      <xdr:rowOff>102147</xdr:rowOff>
    </xdr:from>
    <xdr:to>
      <xdr:col>15</xdr:col>
      <xdr:colOff>127438</xdr:colOff>
      <xdr:row>33</xdr:row>
      <xdr:rowOff>115285</xdr:rowOff>
    </xdr:to>
    <xdr:cxnSp macro="">
      <xdr:nvCxnSpPr>
        <xdr:cNvPr id="232" name="Straight Connector 231">
          <a:extLst>
            <a:ext uri="{FF2B5EF4-FFF2-40B4-BE49-F238E27FC236}">
              <a16:creationId xmlns:a16="http://schemas.microsoft.com/office/drawing/2014/main" id="{0E05B20C-3601-4CF5-82A9-E546934C3436}"/>
            </a:ext>
          </a:extLst>
        </xdr:cNvPr>
        <xdr:cNvCxnSpPr/>
      </xdr:nvCxnSpPr>
      <xdr:spPr>
        <a:xfrm flipH="1" flipV="1">
          <a:off x="1504950" y="5150397"/>
          <a:ext cx="3880288" cy="13138"/>
        </a:xfrm>
        <a:prstGeom prst="line">
          <a:avLst/>
        </a:prstGeom>
        <a:ln w="190500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55433</xdr:colOff>
      <xdr:row>21</xdr:row>
      <xdr:rowOff>41187</xdr:rowOff>
    </xdr:from>
    <xdr:to>
      <xdr:col>12</xdr:col>
      <xdr:colOff>193942</xdr:colOff>
      <xdr:row>22</xdr:row>
      <xdr:rowOff>18403</xdr:rowOff>
    </xdr:to>
    <xdr:grpSp>
      <xdr:nvGrpSpPr>
        <xdr:cNvPr id="329" name="Group 328">
          <a:extLst>
            <a:ext uri="{FF2B5EF4-FFF2-40B4-BE49-F238E27FC236}">
              <a16:creationId xmlns:a16="http://schemas.microsoft.com/office/drawing/2014/main" id="{DCE3F28A-9145-4524-8FDF-AA73D1D309AF}"/>
            </a:ext>
          </a:extLst>
        </xdr:cNvPr>
        <xdr:cNvGrpSpPr/>
      </xdr:nvGrpSpPr>
      <xdr:grpSpPr>
        <a:xfrm rot="16200000">
          <a:off x="4181403" y="3333511"/>
          <a:ext cx="134099" cy="13850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330" name="Oval 329">
            <a:extLst>
              <a:ext uri="{FF2B5EF4-FFF2-40B4-BE49-F238E27FC236}">
                <a16:creationId xmlns:a16="http://schemas.microsoft.com/office/drawing/2014/main" id="{FD49B777-3AA8-4356-A276-86BD40F6587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331" name="Straight Connector 330">
            <a:extLst>
              <a:ext uri="{FF2B5EF4-FFF2-40B4-BE49-F238E27FC236}">
                <a16:creationId xmlns:a16="http://schemas.microsoft.com/office/drawing/2014/main" id="{A47F473F-0DF0-4ABA-B870-6D51AB09A719}"/>
              </a:ext>
            </a:extLst>
          </xdr:cNvPr>
          <xdr:cNvCxnSpPr>
            <a:stCxn id="330" idx="1"/>
            <a:endCxn id="33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32" name="Straight Connector 331">
            <a:extLst>
              <a:ext uri="{FF2B5EF4-FFF2-40B4-BE49-F238E27FC236}">
                <a16:creationId xmlns:a16="http://schemas.microsoft.com/office/drawing/2014/main" id="{25F09283-F92E-4360-B723-8640CEF8937F}"/>
              </a:ext>
            </a:extLst>
          </xdr:cNvPr>
          <xdr:cNvCxnSpPr>
            <a:stCxn id="330" idx="3"/>
            <a:endCxn id="33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14123</xdr:colOff>
      <xdr:row>11</xdr:row>
      <xdr:rowOff>152399</xdr:rowOff>
    </xdr:from>
    <xdr:to>
      <xdr:col>12</xdr:col>
      <xdr:colOff>361950</xdr:colOff>
      <xdr:row>27</xdr:row>
      <xdr:rowOff>85395</xdr:rowOff>
    </xdr:to>
    <xdr:sp macro="" textlink="">
      <xdr:nvSpPr>
        <xdr:cNvPr id="338" name="TextBox 337">
          <a:extLst>
            <a:ext uri="{FF2B5EF4-FFF2-40B4-BE49-F238E27FC236}">
              <a16:creationId xmlns:a16="http://schemas.microsoft.com/office/drawing/2014/main" id="{968A1240-1383-4BE5-B622-36D274E18FBC}"/>
            </a:ext>
          </a:extLst>
        </xdr:cNvPr>
        <xdr:cNvSpPr txBox="1"/>
      </xdr:nvSpPr>
      <xdr:spPr>
        <a:xfrm>
          <a:off x="2985923" y="1847849"/>
          <a:ext cx="1490827" cy="2380921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endParaRPr lang="en-US" sz="900" b="1" u="none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380983</xdr:colOff>
      <xdr:row>32</xdr:row>
      <xdr:rowOff>34306</xdr:rowOff>
    </xdr:from>
    <xdr:to>
      <xdr:col>13</xdr:col>
      <xdr:colOff>114300</xdr:colOff>
      <xdr:row>32</xdr:row>
      <xdr:rowOff>47625</xdr:rowOff>
    </xdr:to>
    <xdr:cxnSp macro="">
      <xdr:nvCxnSpPr>
        <xdr:cNvPr id="340" name="Straight Connector 339">
          <a:extLst>
            <a:ext uri="{FF2B5EF4-FFF2-40B4-BE49-F238E27FC236}">
              <a16:creationId xmlns:a16="http://schemas.microsoft.com/office/drawing/2014/main" id="{EB8481B3-0388-4D0E-A892-F5684B090C42}"/>
            </a:ext>
          </a:extLst>
        </xdr:cNvPr>
        <xdr:cNvCxnSpPr>
          <a:cxnSpLocks/>
        </xdr:cNvCxnSpPr>
      </xdr:nvCxnSpPr>
      <xdr:spPr>
        <a:xfrm>
          <a:off x="1447783" y="4930156"/>
          <a:ext cx="3162317" cy="13319"/>
        </a:xfrm>
        <a:prstGeom prst="line">
          <a:avLst/>
        </a:prstGeom>
        <a:ln w="12700">
          <a:solidFill>
            <a:schemeClr val="tx1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69959</xdr:colOff>
      <xdr:row>12</xdr:row>
      <xdr:rowOff>51364</xdr:rowOff>
    </xdr:from>
    <xdr:to>
      <xdr:col>12</xdr:col>
      <xdr:colOff>323850</xdr:colOff>
      <xdr:row>14</xdr:row>
      <xdr:rowOff>104775</xdr:rowOff>
    </xdr:to>
    <xdr:sp macro="" textlink="">
      <xdr:nvSpPr>
        <xdr:cNvPr id="350" name="TextBox 349">
          <a:extLst>
            <a:ext uri="{FF2B5EF4-FFF2-40B4-BE49-F238E27FC236}">
              <a16:creationId xmlns:a16="http://schemas.microsoft.com/office/drawing/2014/main" id="{BD31E7F3-1C8E-4EDE-8926-4A7F353AC768}"/>
            </a:ext>
          </a:extLst>
        </xdr:cNvPr>
        <xdr:cNvSpPr txBox="1"/>
      </xdr:nvSpPr>
      <xdr:spPr>
        <a:xfrm>
          <a:off x="3041759" y="1899214"/>
          <a:ext cx="1396891" cy="367736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PONPES HAJAS ASWAD</a:t>
          </a:r>
        </a:p>
      </xdr:txBody>
    </xdr:sp>
    <xdr:clientData/>
  </xdr:twoCellAnchor>
  <xdr:twoCellAnchor>
    <xdr:from>
      <xdr:col>6</xdr:col>
      <xdr:colOff>83426</xdr:colOff>
      <xdr:row>30</xdr:row>
      <xdr:rowOff>123497</xdr:rowOff>
    </xdr:from>
    <xdr:to>
      <xdr:col>7</xdr:col>
      <xdr:colOff>64376</xdr:colOff>
      <xdr:row>32</xdr:row>
      <xdr:rowOff>53587</xdr:rowOff>
    </xdr:to>
    <xdr:sp macro="" textlink="">
      <xdr:nvSpPr>
        <xdr:cNvPr id="29" name="TextBox 28">
          <a:extLst>
            <a:ext uri="{FF2B5EF4-FFF2-40B4-BE49-F238E27FC236}">
              <a16:creationId xmlns:a16="http://schemas.microsoft.com/office/drawing/2014/main" id="{03B21B52-3E15-41D4-A1F9-6426AADC04E4}"/>
            </a:ext>
          </a:extLst>
        </xdr:cNvPr>
        <xdr:cNvSpPr txBox="1"/>
      </xdr:nvSpPr>
      <xdr:spPr>
        <a:xfrm>
          <a:off x="1912226" y="4714547"/>
          <a:ext cx="361950" cy="234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10</xdr:col>
      <xdr:colOff>121526</xdr:colOff>
      <xdr:row>30</xdr:row>
      <xdr:rowOff>117585</xdr:rowOff>
    </xdr:from>
    <xdr:to>
      <xdr:col>11</xdr:col>
      <xdr:colOff>112001</xdr:colOff>
      <xdr:row>32</xdr:row>
      <xdr:rowOff>57200</xdr:rowOff>
    </xdr:to>
    <xdr:sp macro="" textlink="">
      <xdr:nvSpPr>
        <xdr:cNvPr id="31" name="TextBox 30">
          <a:extLst>
            <a:ext uri="{FF2B5EF4-FFF2-40B4-BE49-F238E27FC236}">
              <a16:creationId xmlns:a16="http://schemas.microsoft.com/office/drawing/2014/main" id="{411F7227-7F64-4AF8-9234-080E792BD0F8}"/>
            </a:ext>
          </a:extLst>
        </xdr:cNvPr>
        <xdr:cNvSpPr txBox="1"/>
      </xdr:nvSpPr>
      <xdr:spPr>
        <a:xfrm>
          <a:off x="3474326" y="4708635"/>
          <a:ext cx="371475" cy="2444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 b="0" u="none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5</xdr:col>
      <xdr:colOff>57933</xdr:colOff>
      <xdr:row>31</xdr:row>
      <xdr:rowOff>54952</xdr:rowOff>
    </xdr:from>
    <xdr:to>
      <xdr:col>5</xdr:col>
      <xdr:colOff>196442</xdr:colOff>
      <xdr:row>32</xdr:row>
      <xdr:rowOff>40823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0E5E31CD-21AB-4915-9C95-9305CE582752}"/>
            </a:ext>
          </a:extLst>
        </xdr:cNvPr>
        <xdr:cNvGrpSpPr/>
      </xdr:nvGrpSpPr>
      <xdr:grpSpPr>
        <a:xfrm rot="16200000">
          <a:off x="1512576" y="4909221"/>
          <a:ext cx="142753" cy="13850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45" name="Oval 44">
            <a:extLst>
              <a:ext uri="{FF2B5EF4-FFF2-40B4-BE49-F238E27FC236}">
                <a16:creationId xmlns:a16="http://schemas.microsoft.com/office/drawing/2014/main" id="{F2F81D2F-7DD4-4BF3-93AD-26C983FC6DED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1EA436D2-AE14-4655-A9E6-5F43D2B65A11}"/>
              </a:ext>
            </a:extLst>
          </xdr:cNvPr>
          <xdr:cNvCxnSpPr>
            <a:stCxn id="45" idx="1"/>
            <a:endCxn id="4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823390B4-33AA-70A5-F469-450A9B79E144}"/>
              </a:ext>
            </a:extLst>
          </xdr:cNvPr>
          <xdr:cNvCxnSpPr>
            <a:stCxn id="45" idx="3"/>
            <a:endCxn id="4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375333</xdr:colOff>
      <xdr:row>19</xdr:row>
      <xdr:rowOff>91207</xdr:rowOff>
    </xdr:from>
    <xdr:to>
      <xdr:col>9</xdr:col>
      <xdr:colOff>177282</xdr:colOff>
      <xdr:row>20</xdr:row>
      <xdr:rowOff>120915</xdr:rowOff>
    </xdr:to>
    <xdr:sp macro="" textlink="">
      <xdr:nvSpPr>
        <xdr:cNvPr id="9" name="Isosceles Triangle 8">
          <a:extLst>
            <a:ext uri="{FF2B5EF4-FFF2-40B4-BE49-F238E27FC236}">
              <a16:creationId xmlns:a16="http://schemas.microsoft.com/office/drawing/2014/main" id="{65829369-831A-436C-B091-91407D392B27}"/>
            </a:ext>
          </a:extLst>
        </xdr:cNvPr>
        <xdr:cNvSpPr/>
      </xdr:nvSpPr>
      <xdr:spPr>
        <a:xfrm>
          <a:off x="2969064" y="3036630"/>
          <a:ext cx="182949" cy="183573"/>
        </a:xfrm>
        <a:prstGeom prst="triangle">
          <a:avLst/>
        </a:prstGeom>
        <a:solidFill>
          <a:schemeClr val="tx1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303815</xdr:colOff>
      <xdr:row>23</xdr:row>
      <xdr:rowOff>135977</xdr:rowOff>
    </xdr:from>
    <xdr:to>
      <xdr:col>8</xdr:col>
      <xdr:colOff>61324</xdr:colOff>
      <xdr:row>24</xdr:row>
      <xdr:rowOff>123162</xdr:rowOff>
    </xdr:to>
    <xdr:grpSp>
      <xdr:nvGrpSpPr>
        <xdr:cNvPr id="16" name="Group 15">
          <a:extLst>
            <a:ext uri="{FF2B5EF4-FFF2-40B4-BE49-F238E27FC236}">
              <a16:creationId xmlns:a16="http://schemas.microsoft.com/office/drawing/2014/main" id="{8291A007-7BFF-4C88-9A45-9E8A48E1AA6F}"/>
            </a:ext>
          </a:extLst>
        </xdr:cNvPr>
        <xdr:cNvGrpSpPr/>
      </xdr:nvGrpSpPr>
      <xdr:grpSpPr>
        <a:xfrm rot="16200000">
          <a:off x="2519801" y="3747050"/>
          <a:ext cx="144067" cy="13850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8" name="Oval 17">
            <a:extLst>
              <a:ext uri="{FF2B5EF4-FFF2-40B4-BE49-F238E27FC236}">
                <a16:creationId xmlns:a16="http://schemas.microsoft.com/office/drawing/2014/main" id="{F78DC054-8BF8-1C3F-029B-DD07B0E71AD6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330F5287-1DC3-2B81-4401-6C88F6FBF41B}"/>
              </a:ext>
            </a:extLst>
          </xdr:cNvPr>
          <xdr:cNvCxnSpPr>
            <a:stCxn id="18" idx="1"/>
            <a:endCxn id="1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0937B2C0-3BF3-4152-EB3B-54521E52990D}"/>
              </a:ext>
            </a:extLst>
          </xdr:cNvPr>
          <xdr:cNvCxnSpPr>
            <a:stCxn id="18" idx="3"/>
            <a:endCxn id="1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313340</xdr:colOff>
      <xdr:row>31</xdr:row>
      <xdr:rowOff>89666</xdr:rowOff>
    </xdr:from>
    <xdr:to>
      <xdr:col>8</xdr:col>
      <xdr:colOff>70849</xdr:colOff>
      <xdr:row>32</xdr:row>
      <xdr:rowOff>73895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EF37546-70A1-49B6-AED1-0634C232544D}"/>
            </a:ext>
          </a:extLst>
        </xdr:cNvPr>
        <xdr:cNvGrpSpPr/>
      </xdr:nvGrpSpPr>
      <xdr:grpSpPr>
        <a:xfrm rot="16200000">
          <a:off x="2530804" y="4943114"/>
          <a:ext cx="141111" cy="13850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23" name="Oval 22">
            <a:extLst>
              <a:ext uri="{FF2B5EF4-FFF2-40B4-BE49-F238E27FC236}">
                <a16:creationId xmlns:a16="http://schemas.microsoft.com/office/drawing/2014/main" id="{4A12CD89-F47C-4DFB-2002-DC019203D690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2D57A1C3-78BD-4F10-E756-BEE6FA913213}"/>
              </a:ext>
            </a:extLst>
          </xdr:cNvPr>
          <xdr:cNvCxnSpPr>
            <a:stCxn id="23" idx="1"/>
            <a:endCxn id="2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5" name="Straight Connector 24">
            <a:extLst>
              <a:ext uri="{FF2B5EF4-FFF2-40B4-BE49-F238E27FC236}">
                <a16:creationId xmlns:a16="http://schemas.microsoft.com/office/drawing/2014/main" id="{3AEC9361-05BD-C132-7B0A-D62FED6E493E}"/>
              </a:ext>
            </a:extLst>
          </xdr:cNvPr>
          <xdr:cNvCxnSpPr>
            <a:stCxn id="23" idx="3"/>
            <a:endCxn id="2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363545</xdr:colOff>
      <xdr:row>17</xdr:row>
      <xdr:rowOff>8862</xdr:rowOff>
    </xdr:from>
    <xdr:to>
      <xdr:col>7</xdr:col>
      <xdr:colOff>373070</xdr:colOff>
      <xdr:row>23</xdr:row>
      <xdr:rowOff>135977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6A04CD0F-887B-44FE-AA89-2F4F4DC1B094}"/>
            </a:ext>
          </a:extLst>
        </xdr:cNvPr>
        <xdr:cNvCxnSpPr>
          <a:cxnSpLocks/>
          <a:stCxn id="8" idx="2"/>
          <a:endCxn id="18" idx="6"/>
        </xdr:cNvCxnSpPr>
      </xdr:nvCxnSpPr>
      <xdr:spPr>
        <a:xfrm>
          <a:off x="2573345" y="2628237"/>
          <a:ext cx="9525" cy="1041515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373070</xdr:colOff>
      <xdr:row>24</xdr:row>
      <xdr:rowOff>123162</xdr:rowOff>
    </xdr:from>
    <xdr:to>
      <xdr:col>8</xdr:col>
      <xdr:colOff>1595</xdr:colOff>
      <xdr:row>31</xdr:row>
      <xdr:rowOff>89666</xdr:rowOff>
    </xdr:to>
    <xdr:cxnSp macro="">
      <xdr:nvCxnSpPr>
        <xdr:cNvPr id="40" name="Straight Connector 39">
          <a:extLst>
            <a:ext uri="{FF2B5EF4-FFF2-40B4-BE49-F238E27FC236}">
              <a16:creationId xmlns:a16="http://schemas.microsoft.com/office/drawing/2014/main" id="{CCE4C64B-883E-4931-B54F-36819B98CB9B}"/>
            </a:ext>
          </a:extLst>
        </xdr:cNvPr>
        <xdr:cNvCxnSpPr>
          <a:cxnSpLocks/>
          <a:stCxn id="23" idx="6"/>
          <a:endCxn id="18" idx="2"/>
        </xdr:cNvCxnSpPr>
      </xdr:nvCxnSpPr>
      <xdr:spPr>
        <a:xfrm flipH="1" flipV="1">
          <a:off x="2582870" y="3809337"/>
          <a:ext cx="9525" cy="1023779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357024</xdr:colOff>
      <xdr:row>14</xdr:row>
      <xdr:rowOff>106089</xdr:rowOff>
    </xdr:from>
    <xdr:to>
      <xdr:col>7</xdr:col>
      <xdr:colOff>361950</xdr:colOff>
      <xdr:row>16</xdr:row>
      <xdr:rowOff>38100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C25DC371-2E7F-4A04-A4E5-48EE311596AC}"/>
            </a:ext>
          </a:extLst>
        </xdr:cNvPr>
        <xdr:cNvCxnSpPr/>
      </xdr:nvCxnSpPr>
      <xdr:spPr>
        <a:xfrm flipH="1" flipV="1">
          <a:off x="2566824" y="2268264"/>
          <a:ext cx="4926" cy="236811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256910</xdr:colOff>
      <xdr:row>26</xdr:row>
      <xdr:rowOff>53803</xdr:rowOff>
    </xdr:from>
    <xdr:to>
      <xdr:col>8</xdr:col>
      <xdr:colOff>112266</xdr:colOff>
      <xdr:row>28</xdr:row>
      <xdr:rowOff>114894</xdr:rowOff>
    </xdr:to>
    <xdr:sp macro="" textlink="">
      <xdr:nvSpPr>
        <xdr:cNvPr id="54" name="TextBox 53">
          <a:extLst>
            <a:ext uri="{FF2B5EF4-FFF2-40B4-BE49-F238E27FC236}">
              <a16:creationId xmlns:a16="http://schemas.microsoft.com/office/drawing/2014/main" id="{84D5B500-63C5-41FD-82D7-94CAD4D2A6B5}"/>
            </a:ext>
          </a:extLst>
        </xdr:cNvPr>
        <xdr:cNvSpPr txBox="1"/>
      </xdr:nvSpPr>
      <xdr:spPr>
        <a:xfrm rot="16200000">
          <a:off x="2401942" y="4109546"/>
          <a:ext cx="365891" cy="2363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7</xdr:col>
      <xdr:colOff>248371</xdr:colOff>
      <xdr:row>18</xdr:row>
      <xdr:rowOff>145768</xdr:rowOff>
    </xdr:from>
    <xdr:to>
      <xdr:col>8</xdr:col>
      <xdr:colOff>103727</xdr:colOff>
      <xdr:row>21</xdr:row>
      <xdr:rowOff>53145</xdr:rowOff>
    </xdr:to>
    <xdr:sp macro="" textlink="">
      <xdr:nvSpPr>
        <xdr:cNvPr id="55" name="TextBox 54">
          <a:extLst>
            <a:ext uri="{FF2B5EF4-FFF2-40B4-BE49-F238E27FC236}">
              <a16:creationId xmlns:a16="http://schemas.microsoft.com/office/drawing/2014/main" id="{6A8C3848-C9AE-4ED5-99DC-E2DB5E737DBE}"/>
            </a:ext>
          </a:extLst>
        </xdr:cNvPr>
        <xdr:cNvSpPr txBox="1"/>
      </xdr:nvSpPr>
      <xdr:spPr>
        <a:xfrm rot="15982719">
          <a:off x="2394060" y="2981654"/>
          <a:ext cx="364577" cy="2363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>
    <xdr:from>
      <xdr:col>6</xdr:col>
      <xdr:colOff>72764</xdr:colOff>
      <xdr:row>14</xdr:row>
      <xdr:rowOff>98534</xdr:rowOff>
    </xdr:from>
    <xdr:to>
      <xdr:col>7</xdr:col>
      <xdr:colOff>248610</xdr:colOff>
      <xdr:row>18</xdr:row>
      <xdr:rowOff>45982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1BB558CA-323E-4794-876A-976BEBB33DE3}"/>
            </a:ext>
          </a:extLst>
        </xdr:cNvPr>
        <xdr:cNvSpPr txBox="1"/>
      </xdr:nvSpPr>
      <xdr:spPr>
        <a:xfrm>
          <a:off x="1905505" y="2253155"/>
          <a:ext cx="556846" cy="551793"/>
        </a:xfrm>
        <a:prstGeom prst="rect">
          <a:avLst/>
        </a:prstGeom>
        <a:solidFill>
          <a:schemeClr val="lt1"/>
        </a:solidFill>
        <a:ln w="63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7</xdr:col>
      <xdr:colOff>294290</xdr:colOff>
      <xdr:row>16</xdr:row>
      <xdr:rowOff>21677</xdr:rowOff>
    </xdr:from>
    <xdr:to>
      <xdr:col>8</xdr:col>
      <xdr:colOff>51799</xdr:colOff>
      <xdr:row>17</xdr:row>
      <xdr:rowOff>8862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B0EAE7AE-DE5B-45C8-BF8A-34B876F59ADA}"/>
            </a:ext>
          </a:extLst>
        </xdr:cNvPr>
        <xdr:cNvGrpSpPr/>
      </xdr:nvGrpSpPr>
      <xdr:grpSpPr>
        <a:xfrm rot="16200000">
          <a:off x="2510276" y="2534574"/>
          <a:ext cx="144067" cy="13850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" name="Oval 7">
            <a:extLst>
              <a:ext uri="{FF2B5EF4-FFF2-40B4-BE49-F238E27FC236}">
                <a16:creationId xmlns:a16="http://schemas.microsoft.com/office/drawing/2014/main" id="{43332614-EC72-97A1-3EEB-247322CA6DB9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" name="Straight Connector 9">
            <a:extLst>
              <a:ext uri="{FF2B5EF4-FFF2-40B4-BE49-F238E27FC236}">
                <a16:creationId xmlns:a16="http://schemas.microsoft.com/office/drawing/2014/main" id="{7CE67C08-055A-CB75-E898-D5A018FD703C}"/>
              </a:ext>
            </a:extLst>
          </xdr:cNvPr>
          <xdr:cNvCxnSpPr>
            <a:stCxn id="8" idx="1"/>
            <a:endCxn id="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Straight Connector 10">
            <a:extLst>
              <a:ext uri="{FF2B5EF4-FFF2-40B4-BE49-F238E27FC236}">
                <a16:creationId xmlns:a16="http://schemas.microsoft.com/office/drawing/2014/main" id="{CB54CB1A-52F9-061F-4DB2-964EDB367CDE}"/>
              </a:ext>
            </a:extLst>
          </xdr:cNvPr>
          <xdr:cNvCxnSpPr>
            <a:stCxn id="8" idx="3"/>
            <a:endCxn id="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190500</xdr:colOff>
      <xdr:row>23</xdr:row>
      <xdr:rowOff>13138</xdr:rowOff>
    </xdr:from>
    <xdr:to>
      <xdr:col>7</xdr:col>
      <xdr:colOff>229914</xdr:colOff>
      <xdr:row>25</xdr:row>
      <xdr:rowOff>72258</xdr:rowOff>
    </xdr:to>
    <xdr:sp macro="" textlink="">
      <xdr:nvSpPr>
        <xdr:cNvPr id="30" name="TextBox 29">
          <a:extLst>
            <a:ext uri="{FF2B5EF4-FFF2-40B4-BE49-F238E27FC236}">
              <a16:creationId xmlns:a16="http://schemas.microsoft.com/office/drawing/2014/main" id="{BE57A612-2BD4-414B-871B-7B739B4BA615}"/>
            </a:ext>
          </a:extLst>
        </xdr:cNvPr>
        <xdr:cNvSpPr txBox="1"/>
      </xdr:nvSpPr>
      <xdr:spPr>
        <a:xfrm>
          <a:off x="2023241" y="3527535"/>
          <a:ext cx="420414" cy="361292"/>
        </a:xfrm>
        <a:prstGeom prst="rect">
          <a:avLst/>
        </a:prstGeom>
        <a:solidFill>
          <a:schemeClr val="lt1"/>
        </a:solidFill>
        <a:ln w="63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 CJ5-T</a:t>
          </a:r>
        </a:p>
      </xdr:txBody>
    </xdr:sp>
    <xdr:clientData/>
  </xdr:twoCellAnchor>
  <xdr:twoCellAnchor>
    <xdr:from>
      <xdr:col>6</xdr:col>
      <xdr:colOff>59121</xdr:colOff>
      <xdr:row>32</xdr:row>
      <xdr:rowOff>98535</xdr:rowOff>
    </xdr:from>
    <xdr:to>
      <xdr:col>7</xdr:col>
      <xdr:colOff>234967</xdr:colOff>
      <xdr:row>36</xdr:row>
      <xdr:rowOff>45983</xdr:rowOff>
    </xdr:to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527EE8A7-8C8B-474E-947F-6CA6ADDF3931}"/>
            </a:ext>
          </a:extLst>
        </xdr:cNvPr>
        <xdr:cNvSpPr txBox="1"/>
      </xdr:nvSpPr>
      <xdr:spPr>
        <a:xfrm>
          <a:off x="1891862" y="4966138"/>
          <a:ext cx="556846" cy="551793"/>
        </a:xfrm>
        <a:prstGeom prst="rect">
          <a:avLst/>
        </a:prstGeom>
        <a:solidFill>
          <a:schemeClr val="lt1"/>
        </a:solidFill>
        <a:ln w="63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C9-200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5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1 CJ6-T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F1-3</a:t>
          </a:r>
        </a:p>
        <a:p>
          <a:pPr algn="l"/>
          <a:r>
            <a:rPr lang="en-US" sz="5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</a:p>
      </xdr:txBody>
    </xdr:sp>
    <xdr:clientData/>
  </xdr:twoCellAnchor>
  <xdr:twoCellAnchor>
    <xdr:from>
      <xdr:col>7</xdr:col>
      <xdr:colOff>381000</xdr:colOff>
      <xdr:row>32</xdr:row>
      <xdr:rowOff>59121</xdr:rowOff>
    </xdr:from>
    <xdr:to>
      <xdr:col>8</xdr:col>
      <xdr:colOff>6569</xdr:colOff>
      <xdr:row>33</xdr:row>
      <xdr:rowOff>65689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C94CD2F7-5BE4-4B7E-BD4A-676203516510}"/>
            </a:ext>
          </a:extLst>
        </xdr:cNvPr>
        <xdr:cNvCxnSpPr/>
      </xdr:nvCxnSpPr>
      <xdr:spPr>
        <a:xfrm>
          <a:off x="2594741" y="4926724"/>
          <a:ext cx="6569" cy="15765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196442</xdr:colOff>
      <xdr:row>31</xdr:row>
      <xdr:rowOff>123430</xdr:rowOff>
    </xdr:from>
    <xdr:to>
      <xdr:col>7</xdr:col>
      <xdr:colOff>313340</xdr:colOff>
      <xdr:row>32</xdr:row>
      <xdr:rowOff>6237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30FFD5D1-17C8-48AD-9FC8-848AC4CD72BC}"/>
            </a:ext>
          </a:extLst>
        </xdr:cNvPr>
        <xdr:cNvCxnSpPr>
          <a:cxnSpLocks/>
          <a:stCxn id="45" idx="4"/>
          <a:endCxn id="23" idx="0"/>
        </xdr:cNvCxnSpPr>
      </xdr:nvCxnSpPr>
      <xdr:spPr>
        <a:xfrm>
          <a:off x="1648183" y="4839947"/>
          <a:ext cx="878898" cy="33893"/>
        </a:xfrm>
        <a:prstGeom prst="line">
          <a:avLst/>
        </a:prstGeom>
        <a:ln w="12700">
          <a:solidFill>
            <a:srgbClr val="FF0000"/>
          </a:solidFill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258426</xdr:colOff>
      <xdr:row>30</xdr:row>
      <xdr:rowOff>142281</xdr:rowOff>
    </xdr:from>
    <xdr:to>
      <xdr:col>6</xdr:col>
      <xdr:colOff>240690</xdr:colOff>
      <xdr:row>32</xdr:row>
      <xdr:rowOff>76465</xdr:rowOff>
    </xdr:to>
    <xdr:sp macro="" textlink="">
      <xdr:nvSpPr>
        <xdr:cNvPr id="42" name="TextBox 41">
          <a:extLst>
            <a:ext uri="{FF2B5EF4-FFF2-40B4-BE49-F238E27FC236}">
              <a16:creationId xmlns:a16="http://schemas.microsoft.com/office/drawing/2014/main" id="{055A201B-68FA-4318-B699-098C0C399010}"/>
            </a:ext>
          </a:extLst>
        </xdr:cNvPr>
        <xdr:cNvSpPr txBox="1"/>
      </xdr:nvSpPr>
      <xdr:spPr>
        <a:xfrm>
          <a:off x="1710167" y="4707712"/>
          <a:ext cx="363264" cy="23635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 b="0" u="none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////</a:t>
          </a:r>
        </a:p>
      </xdr:txBody>
    </xdr:sp>
    <xdr:clientData/>
  </xdr:twoCellAnchor>
  <xdr:twoCellAnchor editAs="oneCell">
    <xdr:from>
      <xdr:col>15</xdr:col>
      <xdr:colOff>224117</xdr:colOff>
      <xdr:row>39</xdr:row>
      <xdr:rowOff>156881</xdr:rowOff>
    </xdr:from>
    <xdr:to>
      <xdr:col>21</xdr:col>
      <xdr:colOff>178705</xdr:colOff>
      <xdr:row>53</xdr:row>
      <xdr:rowOff>111469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7AAB7C5-D451-EF62-6841-E8FDA0E77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90882" y="6264087"/>
          <a:ext cx="2240588" cy="2240588"/>
        </a:xfrm>
        <a:prstGeom prst="rect">
          <a:avLst/>
        </a:prstGeom>
      </xdr:spPr>
    </xdr:pic>
    <xdr:clientData/>
  </xdr:twoCellAnchor>
  <xdr:twoCellAnchor>
    <xdr:from>
      <xdr:col>27</xdr:col>
      <xdr:colOff>168088</xdr:colOff>
      <xdr:row>51</xdr:row>
      <xdr:rowOff>33618</xdr:rowOff>
    </xdr:from>
    <xdr:to>
      <xdr:col>27</xdr:col>
      <xdr:colOff>244288</xdr:colOff>
      <xdr:row>52</xdr:row>
      <xdr:rowOff>36931</xdr:rowOff>
    </xdr:to>
    <xdr:sp macro="" textlink="">
      <xdr:nvSpPr>
        <xdr:cNvPr id="111" name="Freeform: Shape 110">
          <a:extLst>
            <a:ext uri="{FF2B5EF4-FFF2-40B4-BE49-F238E27FC236}">
              <a16:creationId xmlns:a16="http://schemas.microsoft.com/office/drawing/2014/main" id="{717275BE-A568-4311-A19B-DB8EA3E830E9}"/>
            </a:ext>
          </a:extLst>
        </xdr:cNvPr>
        <xdr:cNvSpPr/>
      </xdr:nvSpPr>
      <xdr:spPr>
        <a:xfrm>
          <a:off x="10096500" y="8113059"/>
          <a:ext cx="76200" cy="160196"/>
        </a:xfrm>
        <a:custGeom>
          <a:avLst/>
          <a:gdLst>
            <a:gd name="connsiteX0" fmla="*/ 0 w 104775"/>
            <a:gd name="connsiteY0" fmla="*/ 0 h 123825"/>
            <a:gd name="connsiteX1" fmla="*/ 47625 w 104775"/>
            <a:gd name="connsiteY1" fmla="*/ 104775 h 123825"/>
            <a:gd name="connsiteX2" fmla="*/ 19050 w 104775"/>
            <a:gd name="connsiteY2" fmla="*/ 123825 h 123825"/>
            <a:gd name="connsiteX3" fmla="*/ 9525 w 104775"/>
            <a:gd name="connsiteY3" fmla="*/ 95250 h 123825"/>
            <a:gd name="connsiteX4" fmla="*/ 76200 w 104775"/>
            <a:gd name="connsiteY4" fmla="*/ 38100 h 123825"/>
            <a:gd name="connsiteX5" fmla="*/ 104775 w 104775"/>
            <a:gd name="connsiteY5" fmla="*/ 123825 h 1238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104775" h="123825">
              <a:moveTo>
                <a:pt x="0" y="0"/>
              </a:moveTo>
              <a:cubicBezTo>
                <a:pt x="12779" y="21298"/>
                <a:pt x="51060" y="77294"/>
                <a:pt x="47625" y="104775"/>
              </a:cubicBezTo>
              <a:cubicBezTo>
                <a:pt x="46205" y="116134"/>
                <a:pt x="28575" y="117475"/>
                <a:pt x="19050" y="123825"/>
              </a:cubicBezTo>
              <a:cubicBezTo>
                <a:pt x="15875" y="114300"/>
                <a:pt x="7874" y="105154"/>
                <a:pt x="9525" y="95250"/>
              </a:cubicBezTo>
              <a:cubicBezTo>
                <a:pt x="14412" y="65931"/>
                <a:pt x="58272" y="48857"/>
                <a:pt x="76200" y="38100"/>
              </a:cubicBezTo>
              <a:cubicBezTo>
                <a:pt x="96339" y="118656"/>
                <a:pt x="76737" y="95787"/>
                <a:pt x="104775" y="123825"/>
              </a:cubicBez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28</xdr:col>
      <xdr:colOff>134471</xdr:colOff>
      <xdr:row>52</xdr:row>
      <xdr:rowOff>44823</xdr:rowOff>
    </xdr:from>
    <xdr:to>
      <xdr:col>28</xdr:col>
      <xdr:colOff>191621</xdr:colOff>
      <xdr:row>53</xdr:row>
      <xdr:rowOff>84372</xdr:rowOff>
    </xdr:to>
    <xdr:sp macro="" textlink="">
      <xdr:nvSpPr>
        <xdr:cNvPr id="112" name="Freeform: Shape 111">
          <a:extLst>
            <a:ext uri="{FF2B5EF4-FFF2-40B4-BE49-F238E27FC236}">
              <a16:creationId xmlns:a16="http://schemas.microsoft.com/office/drawing/2014/main" id="{D88D3C16-6EFB-422A-A1CB-9372E14D1834}"/>
            </a:ext>
          </a:extLst>
        </xdr:cNvPr>
        <xdr:cNvSpPr/>
      </xdr:nvSpPr>
      <xdr:spPr>
        <a:xfrm>
          <a:off x="10443883" y="8281147"/>
          <a:ext cx="57150" cy="196431"/>
        </a:xfrm>
        <a:custGeom>
          <a:avLst/>
          <a:gdLst>
            <a:gd name="connsiteX0" fmla="*/ 57150 w 219075"/>
            <a:gd name="connsiteY0" fmla="*/ 485775 h 485775"/>
            <a:gd name="connsiteX1" fmla="*/ 47625 w 219075"/>
            <a:gd name="connsiteY1" fmla="*/ 95250 h 485775"/>
            <a:gd name="connsiteX2" fmla="*/ 9525 w 219075"/>
            <a:gd name="connsiteY2" fmla="*/ 0 h 485775"/>
            <a:gd name="connsiteX3" fmla="*/ 0 w 219075"/>
            <a:gd name="connsiteY3" fmla="*/ 66675 h 485775"/>
            <a:gd name="connsiteX4" fmla="*/ 9525 w 219075"/>
            <a:gd name="connsiteY4" fmla="*/ 104775 h 485775"/>
            <a:gd name="connsiteX5" fmla="*/ 38100 w 219075"/>
            <a:gd name="connsiteY5" fmla="*/ 161925 h 485775"/>
            <a:gd name="connsiteX6" fmla="*/ 85725 w 219075"/>
            <a:gd name="connsiteY6" fmla="*/ 257175 h 485775"/>
            <a:gd name="connsiteX7" fmla="*/ 152400 w 219075"/>
            <a:gd name="connsiteY7" fmla="*/ 209550 h 485775"/>
            <a:gd name="connsiteX8" fmla="*/ 219075 w 219075"/>
            <a:gd name="connsiteY8" fmla="*/ 247650 h 4857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</a:cxnLst>
          <a:rect l="l" t="t" r="r" b="b"/>
          <a:pathLst>
            <a:path w="219075" h="485775">
              <a:moveTo>
                <a:pt x="57150" y="485775"/>
              </a:moveTo>
              <a:cubicBezTo>
                <a:pt x="70872" y="60383"/>
                <a:pt x="84951" y="319206"/>
                <a:pt x="47625" y="95250"/>
              </a:cubicBezTo>
              <a:cubicBezTo>
                <a:pt x="32576" y="4955"/>
                <a:pt x="61234" y="34473"/>
                <a:pt x="9525" y="0"/>
              </a:cubicBezTo>
              <a:cubicBezTo>
                <a:pt x="6350" y="22225"/>
                <a:pt x="0" y="44224"/>
                <a:pt x="0" y="66675"/>
              </a:cubicBezTo>
              <a:cubicBezTo>
                <a:pt x="0" y="79766"/>
                <a:pt x="5929" y="92188"/>
                <a:pt x="9525" y="104775"/>
              </a:cubicBezTo>
              <a:cubicBezTo>
                <a:pt x="19384" y="139281"/>
                <a:pt x="17228" y="130616"/>
                <a:pt x="38100" y="161925"/>
              </a:cubicBezTo>
              <a:cubicBezTo>
                <a:pt x="39584" y="172310"/>
                <a:pt x="36938" y="266045"/>
                <a:pt x="85725" y="257175"/>
              </a:cubicBezTo>
              <a:cubicBezTo>
                <a:pt x="112597" y="252289"/>
                <a:pt x="130175" y="225425"/>
                <a:pt x="152400" y="209550"/>
              </a:cubicBezTo>
              <a:lnTo>
                <a:pt x="219075" y="247650"/>
              </a:lnTo>
            </a:path>
          </a:pathLst>
        </a:cu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103910</xdr:colOff>
      <xdr:row>24</xdr:row>
      <xdr:rowOff>138545</xdr:rowOff>
    </xdr:from>
    <xdr:to>
      <xdr:col>10</xdr:col>
      <xdr:colOff>294410</xdr:colOff>
      <xdr:row>28</xdr:row>
      <xdr:rowOff>34636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596923A6-A089-4004-8EBE-FE19DF037741}"/>
            </a:ext>
          </a:extLst>
        </xdr:cNvPr>
        <xdr:cNvSpPr/>
      </xdr:nvSpPr>
      <xdr:spPr>
        <a:xfrm>
          <a:off x="4745183" y="4035136"/>
          <a:ext cx="796636" cy="51954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rgbClr val="FFFF00"/>
              </a:solidFill>
            </a:rPr>
            <a:t>SMP 1</a:t>
          </a:r>
        </a:p>
      </xdr:txBody>
    </xdr:sp>
    <xdr:clientData/>
  </xdr:twoCellAnchor>
  <xdr:twoCellAnchor editAs="oneCell">
    <xdr:from>
      <xdr:col>5</xdr:col>
      <xdr:colOff>554182</xdr:colOff>
      <xdr:row>9</xdr:row>
      <xdr:rowOff>121227</xdr:rowOff>
    </xdr:from>
    <xdr:to>
      <xdr:col>16</xdr:col>
      <xdr:colOff>138546</xdr:colOff>
      <xdr:row>49</xdr:row>
      <xdr:rowOff>138545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E2BAF48-071E-44CA-B759-53034CEC1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70909" y="1679863"/>
          <a:ext cx="6251864" cy="625186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  <sheetName val="FORM-B"/>
      <sheetName val="W1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0" t="s">
        <v>1134</v>
      </c>
      <c r="C4" s="520"/>
      <c r="D4" s="520"/>
      <c r="E4" s="520"/>
      <c r="F4" s="520"/>
      <c r="G4" s="520"/>
      <c r="H4" s="520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21" t="s">
        <v>0</v>
      </c>
      <c r="C7" s="521" t="s">
        <v>1</v>
      </c>
      <c r="D7" s="522" t="s">
        <v>42</v>
      </c>
      <c r="E7" s="522" t="s">
        <v>43</v>
      </c>
      <c r="F7" s="522" t="s">
        <v>1135</v>
      </c>
      <c r="G7" s="523" t="s">
        <v>41</v>
      </c>
      <c r="H7" s="519" t="s">
        <v>1042</v>
      </c>
      <c r="I7" s="519" t="s">
        <v>1137</v>
      </c>
      <c r="J7" s="519" t="s">
        <v>1026</v>
      </c>
      <c r="K7" s="513" t="s">
        <v>1024</v>
      </c>
      <c r="L7" s="514"/>
    </row>
    <row r="8" spans="1:12" ht="15" customHeight="1">
      <c r="B8" s="521"/>
      <c r="C8" s="521"/>
      <c r="D8" s="522"/>
      <c r="E8" s="522"/>
      <c r="F8" s="522"/>
      <c r="G8" s="523"/>
      <c r="H8" s="519"/>
      <c r="I8" s="519"/>
      <c r="J8" s="519"/>
      <c r="K8" s="515"/>
      <c r="L8" s="516"/>
    </row>
    <row r="9" spans="1:12" ht="15" customHeight="1">
      <c r="B9" s="521"/>
      <c r="C9" s="521"/>
      <c r="D9" s="522"/>
      <c r="E9" s="522"/>
      <c r="F9" s="522"/>
      <c r="G9" s="523"/>
      <c r="H9" s="519"/>
      <c r="I9" s="519"/>
      <c r="J9" s="519"/>
      <c r="K9" s="517"/>
      <c r="L9" s="518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1136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MPB; 1P;230V;5(60)A;1;2W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327600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NFA2X-T 3x70+1x70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Mtr</v>
      </c>
      <c r="F14" s="138">
        <f t="shared" ca="1" si="2"/>
        <v>110</v>
      </c>
      <c r="G14" s="41">
        <f ca="1">IF(ISERROR(OFFSET('HARGA SATUAN'!$I$6,MATCH(C14,'HARGA SATUAN'!$C$7:$C$1492,0),0)),"",OFFSET('HARGA SATUAN'!$I$6,MATCH(C14,'HARGA SATUAN'!$C$7:$C$1492,0),0))</f>
        <v>54500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NFA2X 2 x 16 mm²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Mtr</v>
      </c>
      <c r="F15" s="138">
        <f t="shared" ca="1" si="2"/>
        <v>1</v>
      </c>
      <c r="G15" s="41">
        <f ca="1">IF(ISERROR(OFFSET('HARGA SATUAN'!$I$6,MATCH(C15,'HARGA SATUAN'!$C$7:$C$1492,0),0)),"",OFFSET('HARGA SATUAN'!$I$6,MATCH(C15,'HARGA SATUAN'!$C$7:$C$1492,0),0))</f>
        <v>6600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 t="str">
        <f t="shared" ca="1" si="0"/>
        <v/>
      </c>
      <c r="C16" s="109" t="str">
        <f t="shared" ca="1" si="1"/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38" t="str">
        <f t="shared" ca="1" si="2"/>
        <v/>
      </c>
      <c r="G16" s="41">
        <f ca="1">IF(ISERROR(OFFSET('HARGA SATUAN'!$I$6,MATCH(C16,'HARGA SATUAN'!$C$7:$C$1492,0),0)),"",OFFSET('HARGA SATUAN'!$I$6,MATCH(C16,'HARGA SATUAN'!$C$7:$C$1492,0),0))</f>
        <v>0</v>
      </c>
      <c r="H16" s="136" t="str">
        <f ca="1">IF(B16="","",#REF!)</f>
        <v/>
      </c>
      <c r="I16" s="136" t="str">
        <f ca="1">IF(B16="","",#REF!)</f>
        <v/>
      </c>
      <c r="J16" s="136" t="str">
        <f ca="1">IF(B16="","",#REF!)</f>
        <v/>
      </c>
      <c r="K16" s="136" t="str">
        <f ca="1">IF(B16="","",#REF!)</f>
        <v/>
      </c>
      <c r="L16" s="136" t="str">
        <f ca="1">IF(C16="","",#REF!)</f>
        <v/>
      </c>
    </row>
    <row r="17" spans="1:12" s="137" customFormat="1">
      <c r="A17" s="112">
        <v>6</v>
      </c>
      <c r="B17" s="134" t="str">
        <f t="shared" ca="1" si="0"/>
        <v/>
      </c>
      <c r="C17" s="109" t="str">
        <f t="shared" ca="1" si="1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38" t="str">
        <f t="shared" ca="1" si="2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136" t="str">
        <f ca="1">IF(B17="","",#REF!)</f>
        <v/>
      </c>
      <c r="I17" s="136" t="str">
        <f ca="1">IF(B17="","",#REF!)</f>
        <v/>
      </c>
      <c r="J17" s="136" t="str">
        <f ca="1">IF(B17="","",#REF!)</f>
        <v/>
      </c>
      <c r="K17" s="136" t="str">
        <f ca="1">IF(B17="","",#REF!)</f>
        <v/>
      </c>
      <c r="L17" s="136" t="str">
        <f ca="1">IF(C17="","",#REF!)</f>
        <v/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38" t="str">
        <f t="shared" ca="1" si="2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38" t="str">
        <f t="shared" ca="1" si="2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SUMIFS(RAB!$F$14:$F$72,RAB!$C$14:$C$72,C714)</f>
        <v>1</v>
      </c>
      <c r="E714" s="26">
        <f ca="1">IF(D714=0,0,1)</f>
        <v>1</v>
      </c>
      <c r="F714" s="26">
        <f ca="1">IF(D714=0,0,SUM($E$713:E714))</f>
        <v>1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SUMIFS(RAB!$F$14:$F$72,RAB!$C$14:$C$72,C715)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SUMIFS(RAB!$F$14:$F$72,RAB!$C$14:$C$72,C716)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SUMIFS(RAB!$F$14:$F$72,RAB!$C$14:$C$72,C717)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SUMIFS(RAB!$F$14:$F$72,RAB!$C$14:$C$72,C718)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SUMIFS(RAB!$F$14:$F$72,RAB!$C$14:$C$72,C719)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SUMIFS(RAB!$F$14:$F$72,RAB!$C$14:$C$72,C720)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SUMIFS(RAB!$F$14:$F$72,RAB!$C$14:$C$72,C721)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SUMIFS(RAB!$F$14:$F$72,RAB!$C$14:$C$72,C722)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SUMIFS(RAB!$F$14:$F$72,RAB!$C$14:$C$72,C723)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SUMIFS(RAB!$F$14:$F$72,RAB!$C$14:$C$72,C724)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SUMIFS(RAB!$F$14:$F$72,RAB!$C$14:$C$72,C725)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SUMIFS(RAB!$F$14:$F$72,RAB!$C$14:$C$72,C726)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SUMIFS(RAB!$F$14:$F$72,RAB!$C$14:$C$72,C727)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SUMIFS(RAB!$F$14:$F$72,RAB!$C$14:$C$72,C728)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SUMIFS(RAB!$F$14:$F$72,RAB!$C$14:$C$72,C729)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SUMIFS(RAB!$F$14:$F$72,RAB!$C$14:$C$72,C730)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SUMIFS(RAB!$F$14:$F$72,RAB!$C$14:$C$72,C731)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SUMIFS(RAB!$F$14:$F$72,RAB!$C$14:$C$72,C732)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SUMIFS(RAB!$F$14:$F$72,RAB!$C$14:$C$72,C733)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SUMIFS(RAB!$F$14:$F$72,RAB!$C$14:$C$72,C734)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SUMIFS(RAB!$F$14:$F$72,RAB!$C$14:$C$72,C735)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SUMIFS(RAB!$F$14:$F$72,RAB!$C$14:$C$72,C736)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SUMIFS(RAB!$F$14:$F$72,RAB!$C$14:$C$72,C737)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SUMIFS(RAB!$F$14:$F$72,RAB!$C$14:$C$72,C738)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SUMIFS(RAB!$F$14:$F$72,RAB!$C$14:$C$72,C739)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SUMIFS(RAB!$F$14:$F$72,RAB!$C$14:$C$72,C740)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SUMIFS(RAB!$F$14:$F$72,RAB!$C$14:$C$72,C741)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SUMIFS(RAB!$F$14:$F$72,RAB!$C$14:$C$72,C742)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SUMIFS(RAB!$F$14:$F$72,RAB!$C$14:$C$72,C743)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SUMIFS(RAB!$F$14:$F$72,RAB!$C$14:$C$72,C744)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SUMIFS(RAB!$F$14:$F$72,RAB!$C$14:$C$72,C745)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SUMIFS(RAB!$F$14:$F$72,RAB!$C$14:$C$72,C746)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SUMIFS(RAB!$F$14:$F$72,RAB!$C$14:$C$72,C747)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SUMIFS(RAB!$F$14:$F$72,RAB!$C$14:$C$72,C748)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SUMIFS(RAB!$F$14:$F$72,RAB!$C$14:$C$72,C749)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SUMIFS(RAB!$F$14:$F$72,RAB!$C$14:$C$72,C750)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SUMIFS(RAB!$F$14:$F$72,RAB!$C$14:$C$72,C751)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SUMIFS(RAB!$F$14:$F$72,RAB!$C$14:$C$72,C752)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SUMIFS(RAB!$F$14:$F$72,RAB!$C$14:$C$72,C753)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SUMIFS(RAB!$F$14:$F$72,RAB!$C$14:$C$72,C754)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SUMIFS(RAB!$F$14:$F$72,RAB!$C$14:$C$72,C755)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SUMIFS(RAB!$F$14:$F$72,RAB!$C$14:$C$72,C756)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SUMIFS(RAB!$F$14:$F$72,RAB!$C$14:$C$72,C757)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SUMIFS(RAB!$F$14:$F$72,RAB!$C$14:$C$72,C758)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SUMIFS(RAB!$F$14:$F$72,RAB!$C$14:$C$72,C759)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SUMIFS(RAB!$F$14:$F$72,RAB!$C$14:$C$72,C760)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SUMIFS(RAB!$F$14:$F$72,RAB!$C$14:$C$72,C761)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SUMIFS(RAB!$F$14:$F$72,RAB!$C$14:$C$72,C762)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SUMIFS(RAB!$F$14:$F$72,RAB!$C$14:$C$72,C763)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SUMIFS(RAB!$F$14:$F$72,RAB!$C$14:$C$72,C764)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SUMIFS(RAB!$F$14:$F$72,RAB!$C$14:$C$72,C765)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SUMIFS(RAB!$F$14:$F$72,RAB!$C$14:$C$72,C766)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SUMIFS(RAB!$F$14:$F$72,RAB!$C$14:$C$72,C767)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SUMIFS(RAB!$F$14:$F$72,RAB!$C$14:$C$72,C768)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SUMIFS(RAB!$F$14:$F$72,RAB!$C$14:$C$72,C769)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SUMIFS(RAB!$F$14:$F$72,RAB!$C$14:$C$72,C770)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SUMIFS(RAB!$F$14:$F$72,RAB!$C$14:$C$72,C771)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SUMIFS(RAB!$F$14:$F$72,RAB!$C$14:$C$72,C772)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SUMIFS(RAB!$F$14:$F$72,RAB!$C$14:$C$72,C773)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SUMIFS(RAB!$F$14:$F$72,RAB!$C$14:$C$72,C774)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SUMIFS(RAB!$F$14:$F$72,RAB!$C$14:$C$72,C775)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SUMIFS(RAB!$F$14:$F$72,RAB!$C$14:$C$72,C776)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SUMIFS(RAB!$F$14:$F$72,RAB!$C$14:$C$72,C777)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SUMIFS(RAB!$F$14:$F$72,RAB!$C$14:$C$72,C778)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SUMIFS(RAB!$F$14:$F$72,RAB!$C$14:$C$72,C779)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SUMIFS(RAB!$F$14:$F$72,RAB!$C$14:$C$72,C780)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SUMIFS(RAB!$F$14:$F$72,RAB!$C$14:$C$72,C781)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SUMIFS(RAB!$F$14:$F$72,RAB!$C$14:$C$72,C782)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SUMIFS(RAB!$F$14:$F$72,RAB!$C$14:$C$72,C783)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SUMIFS(RAB!$F$14:$F$72,RAB!$C$14:$C$72,C784)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SUMIFS(RAB!$F$14:$F$72,RAB!$C$14:$C$72,C785)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SUMIFS(RAB!$F$14:$F$72,RAB!$C$14:$C$72,C786)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SUMIFS(RAB!$F$14:$F$72,RAB!$C$14:$C$72,C787)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SUMIFS(RAB!$F$14:$F$72,RAB!$C$14:$C$72,C788)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SUMIFS(RAB!$F$14:$F$72,RAB!$C$14:$C$72,C789)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SUMIFS(RAB!$F$14:$F$72,RAB!$C$14:$C$72,C790)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SUMIFS(RAB!$F$14:$F$72,RAB!$C$14:$C$72,C791)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SUMIFS(RAB!$F$14:$F$72,RAB!$C$14:$C$72,C792)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SUMIFS(RAB!$F$14:$F$72,RAB!$C$14:$C$72,C793)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SUMIFS(RAB!$F$14:$F$72,RAB!$C$14:$C$72,C794)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SUMIFS(RAB!$F$14:$F$72,RAB!$C$14:$C$72,C795)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SUMIFS(RAB!$F$14:$F$72,RAB!$C$14:$C$72,C796)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SUMIFS(RAB!$F$14:$F$72,RAB!$C$14:$C$72,C797)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SUMIFS(RAB!$F$14:$F$72,RAB!$C$14:$C$72,C798)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SUMIFS(RAB!$F$14:$F$72,RAB!$C$14:$C$72,C799)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SUMIFS(RAB!$F$14:$F$72,RAB!$C$14:$C$72,C800)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SUMIFS(RAB!$F$14:$F$72,RAB!$C$14:$C$72,C801)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SUMIFS(RAB!$F$14:$F$72,RAB!$C$14:$C$72,C802)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SUMIFS(RAB!$F$14:$F$72,RAB!$C$14:$C$72,C803)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SUMIFS(RAB!$F$14:$F$72,RAB!$C$14:$C$72,C804)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SUMIFS(RAB!$F$14:$F$72,RAB!$C$14:$C$72,C805)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SUMIFS(RAB!$F$14:$F$72,RAB!$C$14:$C$72,C806)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SUMIFS(RAB!$F$14:$F$72,RAB!$C$14:$C$72,C807)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SUMIFS(RAB!$F$14:$F$72,RAB!$C$14:$C$72,C808)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SUMIFS(RAB!$F$14:$F$72,RAB!$C$14:$C$72,C809)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SUMIFS(RAB!$F$14:$F$72,RAB!$C$14:$C$72,C810)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SUMIFS(RAB!$F$14:$F$72,RAB!$C$14:$C$72,C811)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SUMIFS(RAB!$F$14:$F$72,RAB!$C$14:$C$72,C812)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LBS</v>
      </c>
      <c r="D813" s="139">
        <f ca="1">SUMIFS(RAB!$F$14:$F$72,RAB!$C$14:$C$72,C813)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SUMIFS(RAB!$F$14:$F$72,RAB!$C$14:$C$72,C814)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SUMIFS(RAB!$F$14:$F$72,RAB!$C$14:$C$72,C815)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SUMIFS(RAB!$F$14:$F$72,RAB!$C$14:$C$72,C816)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SUMIFS(RAB!$F$14:$F$72,RAB!$C$14:$C$72,C817)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SUMIFS(RAB!$F$14:$F$72,RAB!$C$14:$C$72,C818)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SUMIFS(RAB!$F$14:$F$72,RAB!$C$14:$C$72,C819)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SUMIFS(RAB!$F$14:$F$72,RAB!$C$14:$C$72,C820)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SUMIFS(RAB!$F$14:$F$72,RAB!$C$14:$C$72,C821)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SUMIFS(RAB!$F$14:$F$72,RAB!$C$14:$C$72,C822)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SUMIFS(RAB!$F$14:$F$72,RAB!$C$14:$C$72,C823)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SUMIFS(RAB!$F$14:$F$72,RAB!$C$14:$C$72,C824)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SUMIFS(RAB!$F$14:$F$72,RAB!$C$14:$C$72,C825)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SUMIFS(RAB!$F$14:$F$72,RAB!$C$14:$C$72,C826)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SUMIFS(RAB!$F$14:$F$72,RAB!$C$14:$C$72,C827)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SUMIFS(RAB!$F$14:$F$72,RAB!$C$14:$C$72,C828)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SUMIFS(RAB!$F$14:$F$72,RAB!$C$14:$C$72,C829)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SUMIFS(RAB!$F$14:$F$72,RAB!$C$14:$C$72,C830)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SUMIFS(RAB!$F$14:$F$72,RAB!$C$14:$C$72,C831)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SUMIFS(RAB!$F$14:$F$72,RAB!$C$14:$C$72,C832)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SUMIFS(RAB!$F$14:$F$72,RAB!$C$14:$C$72,C833)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SUMIFS(RAB!$F$14:$F$72,RAB!$C$14:$C$72,C834)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SUMIFS(RAB!$F$14:$F$72,RAB!$C$14:$C$72,C835)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SUMIFS(RAB!$F$14:$F$72,RAB!$C$14:$C$72,C836)</f>
        <v>110</v>
      </c>
      <c r="E836" s="26">
        <f t="shared" ca="1" si="34"/>
        <v>1</v>
      </c>
      <c r="F836" s="26">
        <f ca="1">IF(D836=0,0,SUM($E$713:E836))</f>
        <v>3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SUMIFS(RAB!$F$14:$F$72,RAB!$C$14:$C$72,C837)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SUMIFS(RAB!$F$14:$F$72,RAB!$C$14:$C$72,C838)</f>
        <v>1</v>
      </c>
      <c r="E838" s="26">
        <f t="shared" ca="1" si="34"/>
        <v>1</v>
      </c>
      <c r="F838" s="26">
        <f ca="1">IF(D838=0,0,SUM($E$713:E838))</f>
        <v>4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SUMIFS(RAB!$F$14:$F$72,RAB!$C$14:$C$72,C839)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SUMIFS(RAB!$F$14:$F$72,RAB!$C$14:$C$72,C840)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SUMIFS(RAB!$F$14:$F$72,RAB!$C$14:$C$72,C841)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SUMIFS(RAB!$F$14:$F$72,RAB!$C$14:$C$72,C842)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SUMIFS(RAB!$F$14:$F$72,RAB!$C$14:$C$72,C843)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SUMIFS(RAB!$F$14:$F$72,RAB!$C$14:$C$72,C844)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SUMIFS(RAB!$F$14:$F$72,RAB!$C$14:$C$72,C845)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SUMIFS(RAB!$F$14:$F$72,RAB!$C$14:$C$72,C846)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SUMIFS(RAB!$F$14:$F$72,RAB!$C$14:$C$72,C847)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SUMIFS(RAB!$F$14:$F$72,RAB!$C$14:$C$72,C848)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SUMIFS(RAB!$F$14:$F$72,RAB!$C$14:$C$72,C849)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SUMIFS(RAB!$F$14:$F$72,RAB!$C$14:$C$72,C850)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SUMIFS(RAB!$F$14:$F$72,RAB!$C$14:$C$72,C851)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SUMIFS(RAB!$F$14:$F$72,RAB!$C$14:$C$72,C852)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SUMIFS(RAB!$F$14:$F$72,RAB!$C$14:$C$72,C853)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SUMIFS(RAB!$F$14:$F$72,RAB!$C$14:$C$72,C854)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SUMIFS(RAB!$F$14:$F$72,RAB!$C$14:$C$72,C855)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SUMIFS(RAB!$F$14:$F$72,RAB!$C$14:$C$72,C856)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SUMIFS(RAB!$F$14:$F$72,RAB!$C$14:$C$72,C857)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SUMIFS(RAB!$F$14:$F$72,RAB!$C$14:$C$72,C858)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SUMIFS(RAB!$F$14:$F$72,RAB!$C$14:$C$72,C859)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SUMIFS(RAB!$F$14:$F$72,RAB!$C$14:$C$72,C860)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SUMIFS(RAB!$F$14:$F$72,RAB!$C$14:$C$72,C861)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SUMIFS(RAB!$F$14:$F$72,RAB!$C$14:$C$72,C862)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SUMIFS(RAB!$F$14:$F$72,RAB!$C$14:$C$72,C863)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SUMIFS(RAB!$F$14:$F$72,RAB!$C$14:$C$72,C864)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SUMIFS(RAB!$F$14:$F$72,RAB!$C$14:$C$72,C865)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SUMIFS(RAB!$F$14:$F$72,RAB!$C$14:$C$72,C866)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SUMIFS(RAB!$F$14:$F$72,RAB!$C$14:$C$72,C867)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SUMIFS(RAB!$F$14:$F$72,RAB!$C$14:$C$72,C868)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SUMIFS(RAB!$F$14:$F$72,RAB!$C$14:$C$72,C869)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SUMIFS(RAB!$F$14:$F$72,RAB!$C$14:$C$72,C870)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SUMIFS(RAB!$F$14:$F$72,RAB!$C$14:$C$72,C871)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SUMIFS(RAB!$F$14:$F$72,RAB!$C$14:$C$72,C872)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SUMIFS(RAB!$F$14:$F$72,RAB!$C$14:$C$72,C873)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SUMIFS(RAB!$F$14:$F$72,RAB!$C$14:$C$72,C874)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SUMIFS(RAB!$F$14:$F$72,RAB!$C$14:$C$72,C875)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SUMIFS(RAB!$F$14:$F$72,RAB!$C$14:$C$72,C876)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SUMIFS(RAB!$F$14:$F$72,RAB!$C$14:$C$72,C877)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SUMIFS(RAB!$F$14:$F$72,RAB!$C$14:$C$72,C878)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SUMIFS(RAB!$F$14:$F$72,RAB!$C$14:$C$72,C879)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SUMIFS(RAB!$F$14:$F$72,RAB!$C$14:$C$72,C880)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SUMIFS(RAB!$F$14:$F$72,RAB!$C$14:$C$72,C881)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SUMIFS(RAB!$F$14:$F$72,RAB!$C$14:$C$72,C882)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SUMIFS(RAB!$F$14:$F$72,RAB!$C$14:$C$72,C883)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SUMIFS(RAB!$F$14:$F$72,RAB!$C$14:$C$72,C884)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SUMIFS(RAB!$F$14:$F$72,RAB!$C$14:$C$72,C885)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SUMIFS(RAB!$F$14:$F$72,RAB!$C$14:$C$72,C886)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SUMIFS(RAB!$F$14:$F$72,RAB!$C$14:$C$72,C887)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SUMIFS(RAB!$F$14:$F$72,RAB!$C$14:$C$72,C888)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SUMIFS(RAB!$F$14:$F$72,RAB!$C$14:$C$72,C889)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SUMIFS(RAB!$F$14:$F$72,RAB!$C$14:$C$72,C890)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SUMIFS(RAB!$F$14:$F$72,RAB!$C$14:$C$72,C891)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SUMIFS(RAB!$F$14:$F$72,RAB!$C$14:$C$72,C892)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SUMIFS(RAB!$F$14:$F$72,RAB!$C$14:$C$72,C893)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SUMIFS(RAB!$F$14:$F$72,RAB!$C$14:$C$72,C894)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SUMIFS(RAB!$F$14:$F$72,RAB!$C$14:$C$72,C895)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SUMIFS(RAB!$F$14:$F$72,RAB!$C$14:$C$72,C896)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SUMIFS(RAB!$F$14:$F$72,RAB!$C$14:$C$72,C897)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SUMIFS(RAB!$F$14:$F$72,RAB!$C$14:$C$72,C898)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SUMIFS(RAB!$F$14:$F$72,RAB!$C$14:$C$72,C899)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SUMIFS(RAB!$F$14:$F$72,RAB!$C$14:$C$72,C900)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SUMIFS(RAB!$F$14:$F$72,RAB!$C$14:$C$72,C901)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SUMIFS(RAB!$F$14:$F$72,RAB!$C$14:$C$72,C902)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SUMIFS(RAB!$F$14:$F$72,RAB!$C$14:$C$72,C903)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SUMIFS(RAB!$F$14:$F$72,RAB!$C$14:$C$72,C904)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SUMIFS(RAB!$F$14:$F$72,RAB!$C$14:$C$72,C905)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SUMIFS(RAB!$F$14:$F$72,RAB!$C$14:$C$72,C906)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SUMIFS(RAB!$F$14:$F$72,RAB!$C$14:$C$72,C907)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SUMIFS(RAB!$F$14:$F$72,RAB!$C$14:$C$72,C908)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SUMIFS(RAB!$F$14:$F$72,RAB!$C$14:$C$72,C909)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SUMIFS(RAB!$F$14:$F$72,RAB!$C$14:$C$72,C910)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SUMIFS(RAB!$F$14:$F$72,RAB!$C$14:$C$72,C911)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SUMIFS(RAB!$F$14:$F$72,RAB!$C$14:$C$72,C912)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SUMIFS(RAB!$F$14:$F$72,RAB!$C$14:$C$72,C913)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SUMIFS(RAB!$F$14:$F$72,RAB!$C$14:$C$72,C914)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SUMIFS(RAB!$F$14:$F$72,RAB!$C$14:$C$72,C915)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SUMIFS(RAB!$F$14:$F$72,RAB!$C$14:$C$72,C916)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SUMIFS(RAB!$F$14:$F$72,RAB!$C$14:$C$72,C917)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SUMIFS(RAB!$F$14:$F$72,RAB!$C$14:$C$72,C918)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SUMIFS(RAB!$F$14:$F$72,RAB!$C$14:$C$72,C919)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SUMIFS(RAB!$F$14:$F$72,RAB!$C$14:$C$72,C920)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SUMIFS(RAB!$F$14:$F$72,RAB!$C$14:$C$72,C921)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SUMIFS(RAB!$F$14:$F$72,RAB!$C$14:$C$72,C922)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SUMIFS(RAB!$F$14:$F$72,RAB!$C$14:$C$72,C923)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SUMIFS(RAB!$F$14:$F$72,RAB!$C$14:$C$72,C924)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SUMIFS(RAB!$F$14:$F$72,RAB!$C$14:$C$72,C925)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SUMIFS(RAB!$F$14:$F$72,RAB!$C$14:$C$72,C926)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SUMIFS(RAB!$F$14:$F$72,RAB!$C$14:$C$72,C927)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SUMIFS(RAB!$F$14:$F$72,RAB!$C$14:$C$72,C928)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SUMIFS(RAB!$F$14:$F$72,RAB!$C$14:$C$72,C929)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SUMIFS(RAB!$F$14:$F$72,RAB!$C$14:$C$72,C930)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SUMIFS(RAB!$F$14:$F$72,RAB!$C$14:$C$72,C931)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SUMIFS(RAB!$F$14:$F$72,RAB!$C$14:$C$72,C932)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SUMIFS(RAB!$F$14:$F$72,RAB!$C$14:$C$72,C933)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SUMIFS(RAB!$F$14:$F$72,RAB!$C$14:$C$72,C934)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SUMIFS(RAB!$F$14:$F$72,RAB!$C$14:$C$72,C935)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SUMIFS(RAB!$F$14:$F$72,RAB!$C$14:$C$72,C936)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SUMIFS(RAB!$F$14:$F$72,RAB!$C$14:$C$72,C937)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SUMIFS(RAB!$F$14:$F$72,RAB!$C$14:$C$72,C938)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SUMIFS(RAB!$F$14:$F$72,RAB!$C$14:$C$72,C939)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SUMIFS(RAB!$F$14:$F$72,RAB!$C$14:$C$72,C940)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SUMIFS(RAB!$F$14:$F$72,RAB!$C$14:$C$72,C941)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SUMIFS(RAB!$F$14:$F$72,RAB!$C$14:$C$72,C942)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SUMIFS(RAB!$F$14:$F$72,RAB!$C$14:$C$72,C943)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SUMIFS(RAB!$F$14:$F$72,RAB!$C$14:$C$72,C944)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SUMIFS(RAB!$F$14:$F$72,RAB!$C$14:$C$72,C945)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SUMIFS(RAB!$F$14:$F$72,RAB!$C$14:$C$72,C946)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SUMIFS(RAB!$F$14:$F$72,RAB!$C$14:$C$72,C947)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SUMIFS(RAB!$F$14:$F$72,RAB!$C$14:$C$72,C948)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SUMIFS(RAB!$F$14:$F$72,RAB!$C$14:$C$72,C949)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SUMIFS(RAB!$F$14:$F$72,RAB!$C$14:$C$72,C950)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SUMIFS(RAB!$F$14:$F$72,RAB!$C$14:$C$72,C951)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SUMIFS(RAB!$F$14:$F$72,RAB!$C$14:$C$72,C952)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SUMIFS(RAB!$F$14:$F$72,RAB!$C$14:$C$72,C953)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SUMIFS(RAB!$F$14:$F$72,RAB!$C$14:$C$72,C954)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SUMIFS(RAB!$F$14:$F$72,RAB!$C$14:$C$72,C955)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SUMIFS(RAB!$F$14:$F$72,RAB!$C$14:$C$72,C956)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SUMIFS(RAB!$F$14:$F$72,RAB!$C$14:$C$72,C957)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SUMIFS(RAB!$F$14:$F$72,RAB!$C$14:$C$72,C958)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SUMIFS(RAB!$F$14:$F$72,RAB!$C$14:$C$72,C959)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SUMIFS(RAB!$F$14:$F$72,RAB!$C$14:$C$72,C960)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SUMIFS(RAB!$F$14:$F$72,RAB!$C$14:$C$72,C961)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SUMIFS(RAB!$F$14:$F$72,RAB!$C$14:$C$72,C962)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SUMIFS(RAB!$F$14:$F$72,RAB!$C$14:$C$72,C963)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SUMIFS(RAB!$F$14:$F$72,RAB!$C$14:$C$72,C964)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SUMIFS(RAB!$F$14:$F$72,RAB!$C$14:$C$72,C965)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SUMIFS(RAB!$F$14:$F$72,RAB!$C$14:$C$72,C966)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SUMIFS(RAB!$F$14:$F$72,RAB!$C$14:$C$72,C967)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SUMIFS(RAB!$F$14:$F$72,RAB!$C$14:$C$72,C968)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SUMIFS(RAB!$F$14:$F$72,RAB!$C$14:$C$72,C969)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SUMIFS(RAB!$F$14:$F$72,RAB!$C$14:$C$72,C970)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SUMIFS(RAB!$F$14:$F$72,RAB!$C$14:$C$72,C971)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SUMIFS(RAB!$F$14:$F$72,RAB!$C$14:$C$72,C972)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SUMIFS(RAB!$F$14:$F$72,RAB!$C$14:$C$72,C973)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SUMIFS(RAB!$F$14:$F$72,RAB!$C$14:$C$72,C974)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SUMIFS(RAB!$F$14:$F$72,RAB!$C$14:$C$72,C975)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SUMIFS(RAB!$F$14:$F$72,RAB!$C$14:$C$72,C976)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SUMIFS(RAB!$F$14:$F$72,RAB!$C$14:$C$72,C977)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SUMIFS(RAB!$F$14:$F$72,RAB!$C$14:$C$72,C978)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SUMIFS(RAB!$F$14:$F$72,RAB!$C$14:$C$72,C979)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SUMIFS(RAB!$F$14:$F$72,RAB!$C$14:$C$72,C980)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SUMIFS(RAB!$F$14:$F$72,RAB!$C$14:$C$72,C981)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SUMIFS(RAB!$F$14:$F$72,RAB!$C$14:$C$72,C982)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SUMIFS(RAB!$F$14:$F$72,RAB!$C$14:$C$72,C983)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SUMIFS(RAB!$F$14:$F$72,RAB!$C$14:$C$72,C984)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SUMIFS(RAB!$F$14:$F$72,RAB!$C$14:$C$72,C985)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SUMIFS(RAB!$F$14:$F$72,RAB!$C$14:$C$72,C986)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SUMIFS(RAB!$F$14:$F$72,RAB!$C$14:$C$72,C987)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SUMIFS(RAB!$F$14:$F$72,RAB!$C$14:$C$72,C988)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SUMIFS(RAB!$F$14:$F$72,RAB!$C$14:$C$72,C989)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SUMIFS(RAB!$F$14:$F$72,RAB!$C$14:$C$72,C990)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SUMIFS(RAB!$F$14:$F$72,RAB!$C$14:$C$72,C991)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SUMIFS(RAB!$F$14:$F$72,RAB!$C$14:$C$72,C992)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SUMIFS(RAB!$F$14:$F$72,RAB!$C$14:$C$72,C993)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SUMIFS(RAB!$F$14:$F$72,RAB!$C$14:$C$72,C994)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SUMIFS(RAB!$F$14:$F$72,RAB!$C$14:$C$72,C995)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SUMIFS(RAB!$F$14:$F$72,RAB!$C$14:$C$72,C996)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SUMIFS(RAB!$F$14:$F$72,RAB!$C$14:$C$72,C997)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SUMIFS(RAB!$F$14:$F$72,RAB!$C$14:$C$72,C998)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SUMIFS(RAB!$F$14:$F$72,RAB!$C$14:$C$72,C999)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SUMIFS(RAB!$F$14:$F$72,RAB!$C$14:$C$72,C1000)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SUMIFS(RAB!$F$14:$F$72,RAB!$C$14:$C$72,C1001)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SUMIFS(RAB!$F$14:$F$72,RAB!$C$14:$C$72,C1002)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SUMIFS(RAB!$F$14:$F$72,RAB!$C$14:$C$72,C1003)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SUMIFS(RAB!$F$14:$F$72,RAB!$C$14:$C$72,C1004)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SUMIFS(RAB!$F$14:$F$72,RAB!$C$14:$C$72,C1005)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SUMIFS(RAB!$F$14:$F$72,RAB!$C$14:$C$72,C1006)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SUMIFS(RAB!$F$14:$F$72,RAB!$C$14:$C$72,C1007)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SUMIFS(RAB!$F$14:$F$72,RAB!$C$14:$C$72,C1008)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SUMIFS(RAB!$F$14:$F$72,RAB!$C$14:$C$72,C1009)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SUMIFS(RAB!$F$14:$F$72,RAB!$C$14:$C$72,C1010)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SUMIFS(RAB!$F$14:$F$72,RAB!$C$14:$C$72,C1011)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SUMIFS(RAB!$F$14:$F$72,RAB!$C$14:$C$72,C1012)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SUMIFS(RAB!$F$14:$F$72,RAB!$C$14:$C$72,C1013)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SUMIFS(RAB!$F$14:$F$72,RAB!$C$14:$C$72,C1014)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SUMIFS(RAB!$F$14:$F$72,RAB!$C$14:$C$72,C1015)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SUMIFS(RAB!$F$14:$F$72,RAB!$C$14:$C$72,C1016)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SUMIFS(RAB!$F$14:$F$72,RAB!$C$14:$C$72,C1017)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SUMIFS(RAB!$F$14:$F$72,RAB!$C$14:$C$72,C1018)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SUMIFS(RAB!$F$14:$F$72,RAB!$C$14:$C$72,C1019)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SUMIFS(RAB!$F$14:$F$72,RAB!$C$14:$C$72,C1020)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SUMIFS(RAB!$F$14:$F$72,RAB!$C$14:$C$72,C1021)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SUMIFS(RAB!$F$14:$F$72,RAB!$C$14:$C$72,C1022)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SUMIFS(RAB!$F$14:$F$72,RAB!$C$14:$C$72,C1023)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SUMIFS(RAB!$F$14:$F$72,RAB!$C$14:$C$72,C1024)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SUMIFS(RAB!$F$14:$F$72,RAB!$C$14:$C$72,C1025)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SUMIFS(RAB!$F$14:$F$72,RAB!$C$14:$C$72,C1026)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SUMIFS(RAB!$F$14:$F$72,RAB!$C$14:$C$72,C1027)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SUMIFS(RAB!$F$14:$F$72,RAB!$C$14:$C$72,C1028)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SUMIFS(RAB!$F$14:$F$72,RAB!$C$14:$C$72,C1029)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SUMIFS(RAB!$F$14:$F$72,RAB!$C$14:$C$72,C1030)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SUMIFS(RAB!$F$14:$F$72,RAB!$C$14:$C$72,C1031)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SUMIFS(RAB!$F$14:$F$72,RAB!$C$14:$C$72,C1032)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SUMIFS(RAB!$F$14:$F$72,RAB!$C$14:$C$72,C1033)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SUMIFS(RAB!$F$14:$F$72,RAB!$C$14:$C$72,C1034)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SUMIFS(RAB!$F$14:$F$72,RAB!$C$14:$C$72,C1035)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SUMIFS(RAB!$F$14:$F$72,RAB!$C$14:$C$72,C1036)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SUMIFS(RAB!$F$14:$F$72,RAB!$C$14:$C$72,C1037)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SUMIFS(RAB!$F$14:$F$72,RAB!$C$14:$C$72,C1038)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SUMIFS(RAB!$F$14:$F$72,RAB!$C$14:$C$72,C1039)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SUMIFS(RAB!$F$14:$F$72,RAB!$C$14:$C$72,C1040)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SUMIFS(RAB!$F$14:$F$72,RAB!$C$14:$C$72,C1041)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SUMIFS(RAB!$F$14:$F$72,RAB!$C$14:$C$72,C1042)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SUMIFS(RAB!$F$14:$F$72,RAB!$C$14:$C$72,C1043)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SUMIFS(RAB!$F$14:$F$72,RAB!$C$14:$C$72,C1044)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SUMIFS(RAB!$F$14:$F$72,RAB!$C$14:$C$72,C1045)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SUMIFS(RAB!$F$14:$F$72,RAB!$C$14:$C$72,C1046)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SUMIFS(RAB!$F$14:$F$72,RAB!$C$14:$C$72,C1047)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SUMIFS(RAB!$F$14:$F$72,RAB!$C$14:$C$72,C1048)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SUMIFS(RAB!$F$14:$F$72,RAB!$C$14:$C$72,C1049)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SUMIFS(RAB!$F$14:$F$72,RAB!$C$14:$C$72,C1050)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SUMIFS(RAB!$F$14:$F$72,RAB!$C$14:$C$72,C1051)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SUMIFS(RAB!$F$14:$F$72,RAB!$C$14:$C$72,C1052)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SUMIFS(RAB!$F$14:$F$72,RAB!$C$14:$C$72,C1053)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SUMIFS(RAB!$F$14:$F$72,RAB!$C$14:$C$72,C1054)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SUMIFS(RAB!$F$14:$F$72,RAB!$C$14:$C$72,C1055)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SUMIFS(RAB!$F$14:$F$72,RAB!$C$14:$C$72,C1056)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SUMIFS(RAB!$F$14:$F$72,RAB!$C$14:$C$72,C1057)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SUMIFS(RAB!$F$14:$F$72,RAB!$C$14:$C$72,C1058)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SUMIFS(RAB!$F$14:$F$72,RAB!$C$14:$C$72,C1059)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SUMIFS(RAB!$F$14:$F$72,RAB!$C$14:$C$72,C1060)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SUMIFS(RAB!$F$14:$F$72,RAB!$C$14:$C$72,C1061)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SUMIFS(RAB!$F$14:$F$72,RAB!$C$14:$C$72,C1062)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SUMIFS(RAB!$F$14:$F$72,RAB!$C$14:$C$72,C1063)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SUMIFS(RAB!$F$14:$F$72,RAB!$C$14:$C$72,C1064)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SUMIFS(RAB!$F$14:$F$72,RAB!$C$14:$C$72,C1065)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SUMIFS(RAB!$F$14:$F$72,RAB!$C$14:$C$72,C1066)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SUMIFS(RAB!$F$14:$F$72,RAB!$C$14:$C$72,C1067)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SUMIFS(RAB!$F$14:$F$72,RAB!$C$14:$C$72,C1068)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SUMIFS(RAB!$F$14:$F$72,RAB!$C$14:$C$72,C1069)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SUMIFS(RAB!$F$14:$F$72,RAB!$C$14:$C$72,C1070)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SUMIFS(RAB!$F$14:$F$72,RAB!$C$14:$C$72,C1071)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SUMIFS(RAB!$F$14:$F$72,RAB!$C$14:$C$72,C1072)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SUMIFS(RAB!$F$14:$F$72,RAB!$C$14:$C$72,C1073)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SUMIFS(RAB!$F$14:$F$72,RAB!$C$14:$C$72,C1074)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SUMIFS(RAB!$F$14:$F$72,RAB!$C$14:$C$72,C1075)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SUMIFS(RAB!$F$14:$F$72,RAB!$C$14:$C$72,C1076)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SUMIFS(RAB!$F$14:$F$72,RAB!$C$14:$C$72,C1077)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SUMIFS(RAB!$F$14:$F$72,RAB!$C$14:$C$72,C1078)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SUMIFS(RAB!$F$14:$F$72,RAB!$C$14:$C$72,C1079)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SUMIFS(RAB!$F$14:$F$72,RAB!$C$14:$C$72,C1080)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SUMIFS(RAB!$F$14:$F$72,RAB!$C$14:$C$72,C1081)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SUMIFS(RAB!$F$14:$F$72,RAB!$C$14:$C$72,C1082)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SUMIFS(RAB!$F$14:$F$72,RAB!$C$14:$C$72,C1083)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SUMIFS(RAB!$F$14:$F$72,RAB!$C$14:$C$72,C1084)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SUMIFS(RAB!$F$14:$F$72,RAB!$C$14:$C$72,C1085)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SUMIFS(RAB!$F$14:$F$72,RAB!$C$14:$C$72,C1086)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SUMIFS(RAB!$F$14:$F$72,RAB!$C$14:$C$72,C1087)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SUMIFS(RAB!$F$14:$F$72,RAB!$C$14:$C$72,C1088)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SUMIFS(RAB!$F$14:$F$72,RAB!$C$14:$C$72,C1089)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SUMIFS(RAB!$F$14:$F$72,RAB!$C$14:$C$72,C1090)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SUMIFS(RAB!$F$14:$F$72,RAB!$C$14:$C$72,C1091)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SUMIFS(RAB!$F$14:$F$72,RAB!$C$14:$C$72,C1092)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SUMIFS(RAB!$F$14:$F$72,RAB!$C$14:$C$72,C1093)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SUMIFS(RAB!$F$14:$F$72,RAB!$C$14:$C$72,C1094)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SUMIFS(RAB!$F$14:$F$72,RAB!$C$14:$C$72,C1095)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SUMIFS(RAB!$F$14:$F$72,RAB!$C$14:$C$72,C1096)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SUMIFS(RAB!$F$14:$F$72,RAB!$C$14:$C$72,C1097)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SUMIFS(RAB!$F$14:$F$72,RAB!$C$14:$C$72,C1098)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SUMIFS(RAB!$F$14:$F$72,RAB!$C$14:$C$72,C1099)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SUMIFS(RAB!$F$14:$F$72,RAB!$C$14:$C$72,C1100)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SUMIFS(RAB!$F$14:$F$72,RAB!$C$14:$C$72,C1101)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SUMIFS(RAB!$F$14:$F$72,RAB!$C$14:$C$72,C1102)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SUMIFS(RAB!$F$14:$F$72,RAB!$C$14:$C$72,C1103)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SUMIFS(RAB!$F$14:$F$72,RAB!$C$14:$C$72,C1104)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SUMIFS(RAB!$F$14:$F$72,RAB!$C$14:$C$72,C1105)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SUMIFS(RAB!$F$14:$F$72,RAB!$C$14:$C$72,C1106)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SUMIFS(RAB!$F$14:$F$72,RAB!$C$14:$C$72,C1107)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SUMIFS(RAB!$F$14:$F$72,RAB!$C$14:$C$72,C1108)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SUMIFS(RAB!$F$14:$F$72,RAB!$C$14:$C$72,C1109)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SUMIFS(RAB!$F$14:$F$72,RAB!$C$14:$C$72,C1110)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SUMIFS(RAB!$F$14:$F$72,RAB!$C$14:$C$72,C1111)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SUMIFS(RAB!$F$14:$F$72,RAB!$C$14:$C$72,C1112)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SUMIFS(RAB!$F$14:$F$72,RAB!$C$14:$C$72,C1113)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SUMIFS(RAB!$F$14:$F$72,RAB!$C$14:$C$72,C1114)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SUMIFS(RAB!$F$14:$F$72,RAB!$C$14:$C$72,C1115)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SUMIFS(RAB!$F$14:$F$72,RAB!$C$14:$C$72,C1116)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SUMIFS(RAB!$F$14:$F$72,RAB!$C$14:$C$72,C1117)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SUMIFS(RAB!$F$14:$F$72,RAB!$C$14:$C$72,C1118)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SUMIFS(RAB!$F$14:$F$72,RAB!$C$14:$C$72,C1119)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SUMIFS(RAB!$F$14:$F$72,RAB!$C$14:$C$72,C1120)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SUMIFS(RAB!$F$14:$F$72,RAB!$C$14:$C$72,C1121)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SUMIFS(RAB!$F$14:$F$72,RAB!$C$14:$C$72,C1122)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SUMIFS(RAB!$F$14:$F$72,RAB!$C$14:$C$72,C1123)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SUMIFS(RAB!$F$14:$F$72,RAB!$C$14:$C$72,C1124)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SUMIFS(RAB!$F$14:$F$72,RAB!$C$14:$C$72,C1125)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SUMIFS(RAB!$F$14:$F$72,RAB!$C$14:$C$72,C1126)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SUMIFS(RAB!$F$14:$F$72,RAB!$C$14:$C$72,C1127)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SUMIFS(RAB!$F$14:$F$72,RAB!$C$14:$C$72,C1128)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SUMIFS(RAB!$F$14:$F$72,RAB!$C$14:$C$72,C1129)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SUMIFS(RAB!$F$14:$F$72,RAB!$C$14:$C$72,C1130)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SUMIFS(RAB!$F$14:$F$72,RAB!$C$14:$C$72,C1131)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SUMIFS(RAB!$F$14:$F$72,RAB!$C$14:$C$72,C1132)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SUMIFS(RAB!$F$14:$F$72,RAB!$C$14:$C$72,C1133)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SUMIFS(RAB!$F$14:$F$72,RAB!$C$14:$C$72,C1134)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SUMIFS(RAB!$F$14:$F$72,RAB!$C$14:$C$72,C1135)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SUMIFS(RAB!$F$14:$F$72,RAB!$C$14:$C$72,C1136)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SUMIFS(RAB!$F$14:$F$72,RAB!$C$14:$C$72,C1137)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SUMIFS(RAB!$F$14:$F$72,RAB!$C$14:$C$72,C1138)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SUMIFS(RAB!$F$14:$F$72,RAB!$C$14:$C$72,C1139)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SUMIFS(RAB!$F$14:$F$72,RAB!$C$14:$C$72,C1140)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SUMIFS(RAB!$F$14:$F$72,RAB!$C$14:$C$72,C1141)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SUMIFS(RAB!$F$14:$F$72,RAB!$C$14:$C$72,C1142)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SUMIFS(RAB!$F$14:$F$72,RAB!$C$14:$C$72,C1143)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SUMIFS(RAB!$F$14:$F$72,RAB!$C$14:$C$72,C1144)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SUMIFS(RAB!$F$14:$F$72,RAB!$C$14:$C$72,C1145)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SUMIFS(RAB!$F$14:$F$72,RAB!$C$14:$C$72,C1146)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SUMIFS(RAB!$F$14:$F$72,RAB!$C$14:$C$72,C1147)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SUMIFS(RAB!$F$14:$F$72,RAB!$C$14:$C$72,C1148)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SUMIFS(RAB!$F$14:$F$72,RAB!$C$14:$C$72,C1149)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SUMIFS(RAB!$F$14:$F$72,RAB!$C$14:$C$72,C1150)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SUMIFS(RAB!$F$14:$F$72,RAB!$C$14:$C$72,C1151)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SUMIFS(RAB!$F$14:$F$72,RAB!$C$14:$C$72,C1152)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SUMIFS(RAB!$F$14:$F$72,RAB!$C$14:$C$72,C1153)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SUMIFS(RAB!$F$14:$F$72,RAB!$C$14:$C$72,C1154)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SUMIFS(RAB!$F$14:$F$72,RAB!$C$14:$C$72,C1155)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SUMIFS(RAB!$F$14:$F$72,RAB!$C$14:$C$72,C1156)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SUMIFS(RAB!$F$14:$F$72,RAB!$C$14:$C$72,C1157)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SUMIFS(RAB!$F$14:$F$72,RAB!$C$14:$C$72,C1158)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SUMIFS(RAB!$F$14:$F$72,RAB!$C$14:$C$72,C1159)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SUMIFS(RAB!$F$14:$F$72,RAB!$C$14:$C$72,C1160)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SUMIFS(RAB!$F$14:$F$72,RAB!$C$14:$C$72,C1161)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SUMIFS(RAB!$F$14:$F$72,RAB!$C$14:$C$72,C1162)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SUMIFS(RAB!$F$14:$F$72,RAB!$C$14:$C$72,C1163)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SUMIFS(RAB!$F$14:$F$72,RAB!$C$14:$C$72,C1164)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SUMIFS(RAB!$F$14:$F$72,RAB!$C$14:$C$72,C1165)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SUMIFS(RAB!$F$14:$F$72,RAB!$C$14:$C$72,C1166)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SUMIFS(RAB!$F$14:$F$72,RAB!$C$14:$C$72,C1167)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SUMIFS(RAB!$F$14:$F$72,RAB!$C$14:$C$72,C1168)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SUMIFS(RAB!$F$14:$F$72,RAB!$C$14:$C$72,C1169)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SUMIFS(RAB!$F$14:$F$72,RAB!$C$14:$C$72,C1170)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SUMIFS(RAB!$F$14:$F$72,RAB!$C$14:$C$72,C1171)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SUMIFS(RAB!$F$14:$F$72,RAB!$C$14:$C$72,C1172)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SUMIFS(RAB!$F$14:$F$72,RAB!$C$14:$C$72,C1173)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SUMIFS(RAB!$F$14:$F$72,RAB!$C$14:$C$72,C1174)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SUMIFS(RAB!$F$14:$F$72,RAB!$C$14:$C$72,C1175)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SUMIFS(RAB!$F$14:$F$72,RAB!$C$14:$C$72,C1176)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SUMIFS(RAB!$F$14:$F$72,RAB!$C$14:$C$72,C1177)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SUMIFS(RAB!$F$14:$F$72,RAB!$C$14:$C$72,C1178)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SUMIFS(RAB!$F$14:$F$72,RAB!$C$14:$C$72,C1179)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SUMIFS(RAB!$F$14:$F$72,RAB!$C$14:$C$72,C1180)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SUMIFS(RAB!$F$14:$F$72,RAB!$C$14:$C$72,C1181)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SUMIFS(RAB!$F$14:$F$72,RAB!$C$14:$C$72,C1182)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SUMIFS(RAB!$F$14:$F$72,RAB!$C$14:$C$72,C1183)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SUMIFS(RAB!$F$14:$F$72,RAB!$C$14:$C$72,C1184)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SUMIFS(RAB!$F$14:$F$72,RAB!$C$14:$C$72,C1185)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SUMIFS(RAB!$F$14:$F$72,RAB!$C$14:$C$72,C1186)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SUMIFS(RAB!$F$14:$F$72,RAB!$C$14:$C$72,C1187)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SUMIFS(RAB!$F$14:$F$72,RAB!$C$14:$C$72,C1188)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SUMIFS(RAB!$F$14:$F$72,RAB!$C$14:$C$72,C1189)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SUMIFS(RAB!$F$14:$F$72,RAB!$C$14:$C$72,C1190)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SUMIFS(RAB!$F$14:$F$72,RAB!$C$14:$C$72,C1191)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SUMIFS(RAB!$F$14:$F$72,RAB!$C$14:$C$72,C1192)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SUMIFS(RAB!$F$14:$F$72,RAB!$C$14:$C$72,C1193)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SUMIFS(RAB!$F$14:$F$72,RAB!$C$14:$C$72,C1194)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SUMIFS(RAB!$F$14:$F$72,RAB!$C$14:$C$72,C1195)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SUMIFS(RAB!$F$14:$F$72,RAB!$C$14:$C$72,C1196)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SUMIFS(RAB!$F$14:$F$72,RAB!$C$14:$C$72,C1197)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SUMIFS(RAB!$F$14:$F$72,RAB!$C$14:$C$72,C1198)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SUMIFS(RAB!$F$14:$F$72,RAB!$C$14:$C$72,C1199)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SUMIFS(RAB!$F$14:$F$72,RAB!$C$14:$C$72,C1200)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SUMIFS(RAB!$F$14:$F$72,RAB!$C$14:$C$72,C1201)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SUMIFS(RAB!$F$14:$F$72,RAB!$C$14:$C$72,C1202)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SUMIFS(RAB!$F$14:$F$72,RAB!$C$14:$C$72,C1203)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SUMIFS(RAB!$F$14:$F$72,RAB!$C$14:$C$72,C1204)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SUMIFS(RAB!$F$14:$F$72,RAB!$C$14:$C$72,C1205)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SUMIFS(RAB!$F$14:$F$72,RAB!$C$14:$C$72,C1206)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SUMIFS(RAB!$F$14:$F$72,RAB!$C$14:$C$72,C1207)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SUMIFS(RAB!$F$14:$F$72,RAB!$C$14:$C$72,C1208)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SUMIFS(RAB!$F$14:$F$72,RAB!$C$14:$C$72,C1209)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SUMIFS(RAB!$F$14:$F$72,RAB!$C$14:$C$72,C1210)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SUMIFS(RAB!$F$14:$F$72,RAB!$C$14:$C$72,C1211)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SUMIFS(RAB!$F$14:$F$72,RAB!$C$14:$C$72,C1212)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SUMIFS(RAB!$F$14:$F$72,RAB!$C$14:$C$72,C1213)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SUMIFS(RAB!$F$14:$F$72,RAB!$C$14:$C$72,C1214)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SUMIFS(RAB!$F$14:$F$72,RAB!$C$14:$C$72,C1215)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SUMIFS(RAB!$F$14:$F$72,RAB!$C$14:$C$72,C1216)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SUMIFS(RAB!$F$14:$F$72,RAB!$C$14:$C$72,C1217)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SUMIFS(RAB!$F$14:$F$72,RAB!$C$14:$C$72,C1218)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SUMIFS(RAB!$F$14:$F$72,RAB!$C$14:$C$72,C1219)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SUMIFS(RAB!$F$14:$F$72,RAB!$C$14:$C$72,C1220)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SUMIFS(RAB!$F$14:$F$72,RAB!$C$14:$C$72,C1221)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SUMIFS(RAB!$F$14:$F$72,RAB!$C$14:$C$72,C1222)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SUMIFS(RAB!$F$14:$F$72,RAB!$C$14:$C$72,C1223)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SUMIFS(RAB!$F$14:$F$72,RAB!$C$14:$C$72,C1224)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SUMIFS(RAB!$F$14:$F$72,RAB!$C$14:$C$72,C1225)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SUMIFS(RAB!$F$14:$F$72,RAB!$C$14:$C$72,C1226)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SUMIFS(RAB!$F$14:$F$72,RAB!$C$14:$C$72,C1227)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SUMIFS(RAB!$F$14:$F$72,RAB!$C$14:$C$72,C1228)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SUMIFS(RAB!$F$14:$F$72,RAB!$C$14:$C$72,C1229)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SUMIFS(RAB!$F$14:$F$72,RAB!$C$14:$C$72,C1230)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SUMIFS(RAB!$F$14:$F$72,RAB!$C$14:$C$72,C1231)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SUMIFS(RAB!$F$14:$F$72,RAB!$C$14:$C$72,C1232)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SUMIFS(RAB!$F$14:$F$72,RAB!$C$14:$C$72,C1233)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SUMIFS(RAB!$F$14:$F$72,RAB!$C$14:$C$72,C1234)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SUMIFS(RAB!$F$14:$F$72,RAB!$C$14:$C$72,C1235)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SUMIFS(RAB!$F$14:$F$72,RAB!$C$14:$C$72,C1236)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SUMIFS(RAB!$F$14:$F$72,RAB!$C$14:$C$72,C1237)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SUMIFS(RAB!$F$14:$F$72,RAB!$C$14:$C$72,C1238)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SUMIFS(RAB!$F$14:$F$72,RAB!$C$14:$C$72,C1239)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SUMIFS(RAB!$F$14:$F$72,RAB!$C$14:$C$72,C1240)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SUMIFS(RAB!$F$14:$F$72,RAB!$C$14:$C$72,C1241)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SUMIFS(RAB!$F$14:$F$72,RAB!$C$14:$C$72,C1242)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SUMIFS(RAB!$F$14:$F$72,RAB!$C$14:$C$72,C1243)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SUMIFS(RAB!$F$14:$F$72,RAB!$C$14:$C$72,C1244)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SUMIFS(RAB!$F$14:$F$72,RAB!$C$14:$C$72,C1245)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SUMIFS(RAB!$F$14:$F$72,RAB!$C$14:$C$72,C1246)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SUMIFS(RAB!$F$14:$F$72,RAB!$C$14:$C$72,C1247)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SUMIFS(RAB!$F$14:$F$72,RAB!$C$14:$C$72,C1248)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SUMIFS(RAB!$F$14:$F$72,RAB!$C$14:$C$72,C1249)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SUMIFS(RAB!$F$14:$F$72,RAB!$C$14:$C$72,C1250)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SUMIFS(RAB!$F$14:$F$72,RAB!$C$14:$C$72,C1251)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SUMIFS(RAB!$F$14:$F$72,RAB!$C$14:$C$72,C1252)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SUMIFS(RAB!$F$14:$F$72,RAB!$C$14:$C$72,C1253)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SUMIFS(RAB!$F$14:$F$72,RAB!$C$14:$C$72,C1254)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SUMIFS(RAB!$F$14:$F$72,RAB!$C$14:$C$72,C1255)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SUMIFS(RAB!$F$14:$F$72,RAB!$C$14:$C$72,C1256)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SUMIFS(RAB!$F$14:$F$72,RAB!$C$14:$C$72,C1257)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SUMIFS(RAB!$F$14:$F$72,RAB!$C$14:$C$72,C1258)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SUMIFS(RAB!$F$14:$F$72,RAB!$C$14:$C$72,C1259)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SUMIFS(RAB!$F$14:$F$72,RAB!$C$14:$C$72,C1260)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SUMIFS(RAB!$F$14:$F$72,RAB!$C$14:$C$72,C1261)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SUMIFS(RAB!$F$14:$F$72,RAB!$C$14:$C$72,C1262)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SUMIFS(RAB!$F$14:$F$72,RAB!$C$14:$C$72,C1263)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SUMIFS(RAB!$F$14:$F$72,RAB!$C$14:$C$72,C1264)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SUMIFS(RAB!$F$14:$F$72,RAB!$C$14:$C$72,C1265)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SUMIFS(RAB!$F$14:$F$72,RAB!$C$14:$C$72,C1266)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SUMIFS(RAB!$F$14:$F$72,RAB!$C$14:$C$72,C1267)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SUMIFS(RAB!$F$14:$F$72,RAB!$C$14:$C$72,C1268)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SUMIFS(RAB!$F$14:$F$72,RAB!$C$14:$C$72,C1269)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SUMIFS(RAB!$F$14:$F$72,RAB!$C$14:$C$72,C1270)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SUMIFS(RAB!$F$14:$F$72,RAB!$C$14:$C$72,C1271)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SUMIFS(RAB!$F$14:$F$72,RAB!$C$14:$C$72,C1272)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SUMIFS(RAB!$F$14:$F$72,RAB!$C$14:$C$72,C1273)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SUMIFS(RAB!$F$14:$F$72,RAB!$C$14:$C$72,C1274)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SUMIFS(RAB!$F$14:$F$72,RAB!$C$14:$C$72,C1275)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SUMIFS(RAB!$F$14:$F$72,RAB!$C$14:$C$72,C1276)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SUMIFS(RAB!$F$14:$F$72,RAB!$C$14:$C$72,C1277)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SUMIFS(RAB!$F$14:$F$72,RAB!$C$14:$C$72,C1278)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SUMIFS(RAB!$F$14:$F$72,RAB!$C$14:$C$72,C1279)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SUMIFS(RAB!$F$14:$F$72,RAB!$C$14:$C$72,C1280)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SUMIFS(RAB!$F$14:$F$72,RAB!$C$14:$C$72,C1281)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SUMIFS(RAB!$F$14:$F$72,RAB!$C$14:$C$72,C1282)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SUMIFS(RAB!$F$14:$F$72,RAB!$C$14:$C$72,C1283)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SUMIFS(RAB!$F$14:$F$72,RAB!$C$14:$C$72,C1284)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SUMIFS(RAB!$F$14:$F$72,RAB!$C$14:$C$72,C1285)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SUMIFS(RAB!$F$14:$F$72,RAB!$C$14:$C$72,C1286)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SUMIFS(RAB!$F$14:$F$72,RAB!$C$14:$C$72,C1287)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SUMIFS(RAB!$F$14:$F$72,RAB!$C$14:$C$72,C1288)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SUMIFS(RAB!$F$14:$F$72,RAB!$C$14:$C$72,C1289)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SUMIFS(RAB!$F$14:$F$72,RAB!$C$14:$C$72,C1290)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SUMIFS(RAB!$F$14:$F$72,RAB!$C$14:$C$72,C1291)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SUMIFS(RAB!$F$14:$F$72,RAB!$C$14:$C$72,C1292)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SUMIFS(RAB!$F$14:$F$72,RAB!$C$14:$C$72,C1293)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SUMIFS(RAB!$F$14:$F$72,RAB!$C$14:$C$72,C1294)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SUMIFS(RAB!$F$14:$F$72,RAB!$C$14:$C$72,C1295)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SUMIFS(RAB!$F$14:$F$72,RAB!$C$14:$C$72,C1296)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SUMIFS(RAB!$F$14:$F$72,RAB!$C$14:$C$72,C1297)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SUMIFS(RAB!$F$14:$F$72,RAB!$C$14:$C$72,C1298)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SUMIFS(RAB!$F$14:$F$72,RAB!$C$14:$C$72,C1299)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SUMIFS(RAB!$F$14:$F$72,RAB!$C$14:$C$72,C1300)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SUMIFS(RAB!$F$14:$F$72,RAB!$C$14:$C$72,C1301)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SUMIFS(RAB!$F$14:$F$72,RAB!$C$14:$C$72,C1302)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SUMIFS(RAB!$F$14:$F$72,RAB!$C$14:$C$72,C1303)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SUMIFS(RAB!$F$14:$F$72,RAB!$C$14:$C$72,C1304)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SUMIFS(RAB!$F$14:$F$72,RAB!$C$14:$C$72,C1305)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SUMIFS(RAB!$F$14:$F$72,RAB!$C$14:$C$72,C1306)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SUMIFS(RAB!$F$14:$F$72,RAB!$C$14:$C$72,C1307)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SUMIFS(RAB!$F$14:$F$72,RAB!$C$14:$C$72,C1308)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SUMIFS(RAB!$F$14:$F$72,RAB!$C$14:$C$72,C1309)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SUMIFS(RAB!$F$14:$F$72,RAB!$C$14:$C$72,C1310)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SUMIFS(RAB!$F$14:$F$72,RAB!$C$14:$C$72,C1311)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SUMIFS(RAB!$F$14:$F$72,RAB!$C$14:$C$72,C1312)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SUMIFS(RAB!$F$14:$F$72,RAB!$C$14:$C$72,C1313)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SUMIFS(RAB!$F$14:$F$72,RAB!$C$14:$C$72,C1314)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SUMIFS(RAB!$F$14:$F$72,RAB!$C$14:$C$72,C1315)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SUMIFS(RAB!$F$14:$F$72,RAB!$C$14:$C$72,C1316)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SUMIFS(RAB!$F$14:$F$72,RAB!$C$14:$C$72,C1317)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SUMIFS(RAB!$F$14:$F$72,RAB!$C$14:$C$72,C1318)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SUMIFS(RAB!$F$14:$F$72,RAB!$C$14:$C$72,C1319)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SUMIFS(RAB!$F$14:$F$72,RAB!$C$14:$C$72,C1320)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7" priority="5" operator="equal">
      <formula>0</formula>
    </cfRule>
  </conditionalFormatting>
  <conditionalFormatting sqref="A10:L65536">
    <cfRule type="cellIs" dxfId="46" priority="1" operator="equal">
      <formula>0</formula>
    </cfRule>
  </conditionalFormatting>
  <conditionalFormatting sqref="C12:C711">
    <cfRule type="cellIs" dxfId="45" priority="66" stopIfTrue="1" operator="equal">
      <formula>0</formula>
    </cfRule>
  </conditionalFormatting>
  <conditionalFormatting sqref="E712:E65536">
    <cfRule type="cellIs" dxfId="44" priority="16" stopIfTrue="1" operator="equal">
      <formula>0</formula>
    </cfRule>
  </conditionalFormatting>
  <conditionalFormatting sqref="G1:G11 E6:E11 E1:E3 H7 H10:H11 F10:F711 G712:G65536">
    <cfRule type="cellIs" dxfId="43" priority="69" stopIfTrue="1" operator="equal">
      <formula>0</formula>
    </cfRule>
  </conditionalFormatting>
  <conditionalFormatting sqref="G12:H711">
    <cfRule type="cellIs" dxfId="42" priority="12" stopIfTrue="1" operator="equal">
      <formula>0</formula>
    </cfRule>
  </conditionalFormatting>
  <conditionalFormatting sqref="I7:K7">
    <cfRule type="cellIs" dxfId="41" priority="4" stopIfTrue="1" operator="equal">
      <formula>0</formula>
    </cfRule>
  </conditionalFormatting>
  <conditionalFormatting sqref="I10:L711">
    <cfRule type="cellIs" dxfId="40" priority="2" stopIfTrue="1" operator="equal">
      <formula>0</formula>
    </cfRule>
  </conditionalFormatting>
  <conditionalFormatting sqref="L1:L6">
    <cfRule type="cellIs" dxfId="39" priority="10" operator="equal">
      <formula>0</formula>
    </cfRule>
  </conditionalFormatting>
  <conditionalFormatting sqref="M1:IV1048576 A8:G9">
    <cfRule type="cellIs" dxfId="38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0" t="s">
        <v>1127</v>
      </c>
      <c r="C4" s="540"/>
      <c r="D4" s="540"/>
      <c r="E4" s="540"/>
      <c r="F4" s="540"/>
      <c r="G4" s="540"/>
      <c r="H4" s="540"/>
      <c r="I4" s="540"/>
      <c r="J4" s="540"/>
      <c r="K4" s="54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3" t="str">
        <f>RAB!G6</f>
        <v>H SUKONO ( PONPES HAJAR ASWAD)</v>
      </c>
      <c r="H6" s="533"/>
      <c r="I6" s="533"/>
      <c r="J6" s="533"/>
      <c r="K6" s="533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MANGUNJIWAN, KEC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1" t="s">
        <v>0</v>
      </c>
      <c r="C11" s="543" t="s">
        <v>1</v>
      </c>
      <c r="D11" s="546" t="s">
        <v>42</v>
      </c>
      <c r="E11" s="546" t="s">
        <v>43</v>
      </c>
      <c r="F11" s="546" t="s">
        <v>2</v>
      </c>
      <c r="G11" s="547" t="s">
        <v>41</v>
      </c>
      <c r="H11" s="546" t="s">
        <v>3</v>
      </c>
      <c r="I11" s="546"/>
      <c r="J11" s="546"/>
      <c r="K11" s="550"/>
      <c r="M11" s="33"/>
      <c r="N11" s="33"/>
      <c r="O11" s="33"/>
      <c r="P11" s="33"/>
      <c r="R11" s="34"/>
      <c r="S11" s="74"/>
      <c r="T11" s="74"/>
    </row>
    <row r="12" spans="1:21" ht="15" customHeight="1">
      <c r="B12" s="542"/>
      <c r="C12" s="544"/>
      <c r="D12" s="536"/>
      <c r="E12" s="536"/>
      <c r="F12" s="536"/>
      <c r="G12" s="548"/>
      <c r="H12" s="538" t="s">
        <v>46</v>
      </c>
      <c r="I12" s="538" t="s">
        <v>5</v>
      </c>
      <c r="J12" s="536" t="s">
        <v>47</v>
      </c>
      <c r="K12" s="53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2"/>
      <c r="C13" s="545"/>
      <c r="D13" s="536"/>
      <c r="E13" s="536"/>
      <c r="F13" s="536"/>
      <c r="G13" s="549"/>
      <c r="H13" s="539"/>
      <c r="I13" s="539"/>
      <c r="J13" s="536"/>
      <c r="K13" s="53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9M-200 daN+E</v>
      </c>
      <c r="D16" s="101" t="str">
        <f ca="1">IF(ISERROR(OFFSET('HARGA SATUAN'!$D$6,MATCH(C16,'HARGA SATUAN'!$C$7:$C$1492,0),0)),"",OFFSET('HARGA SATUAN'!$D$6,MATCH(C16,'HARGA SATUAN'!$C$7:$C$1492,0),0))</f>
        <v>HDW</v>
      </c>
      <c r="E16" s="101" t="str">
        <f ca="1">IF(B16="+","Unit",IF(ISERROR(OFFSET('HARGA SATUAN'!$E$6,MATCH(C16,'HARGA SATUAN'!$C$7:$C$1492,0),0)),"",OFFSET('HARGA SATUAN'!$E$6,MATCH(C16,'HARGA SATUAN'!$C$7:$C$1492,0),0)))</f>
        <v>Btg</v>
      </c>
      <c r="F16" s="101">
        <f t="shared" ref="F16:F36" ca="1" si="5">IF(ISERROR(OFFSET($D$56,MATCH(A16,$F$57:$F$76,0),0)),"",OFFSET($D$56,MATCH(A16,$F$57:$F$76,0),0))</f>
        <v>3</v>
      </c>
      <c r="G16" s="41">
        <f ca="1">IF(ISERROR(OFFSET('HARGA SATUAN'!$I$6,MATCH(C16,'HARGA SATUAN'!$C$7:$C$1492,0),0)),"",OFFSET('HARGA SATUAN'!$I$6,MATCH(C16,'HARGA SATUAN'!$C$7:$C$1492,0),0))</f>
        <v>3382600</v>
      </c>
      <c r="H16" s="42">
        <f t="shared" ca="1" si="1"/>
        <v>0</v>
      </c>
      <c r="I16" s="42">
        <f t="shared" ca="1" si="2"/>
        <v>10147800</v>
      </c>
      <c r="J16" s="42">
        <f t="shared" ca="1" si="3"/>
        <v>0</v>
      </c>
      <c r="K16" s="43">
        <f t="shared" ca="1" si="0"/>
        <v>10147800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34" t="s">
        <v>1008</v>
      </c>
      <c r="D38" s="534"/>
      <c r="E38" s="534"/>
      <c r="F38" s="534"/>
      <c r="G38" s="77" t="s">
        <v>9</v>
      </c>
      <c r="H38" s="55">
        <f ca="1">SUM(H14:H37)</f>
        <v>0</v>
      </c>
      <c r="I38" s="55">
        <f ca="1">SUM(I14:I37)</f>
        <v>10147800</v>
      </c>
      <c r="J38" s="55">
        <f ca="1">SUM(J14:J37)</f>
        <v>0</v>
      </c>
      <c r="K38" s="55">
        <f ca="1">SUM(K14:K37)</f>
        <v>10147800</v>
      </c>
      <c r="L38" s="44"/>
      <c r="R38" s="99"/>
      <c r="S38" s="99"/>
      <c r="T38" s="99"/>
    </row>
    <row r="39" spans="1:20" s="36" customFormat="1">
      <c r="A39" s="30"/>
      <c r="B39" s="56"/>
      <c r="C39" s="535" t="s">
        <v>462</v>
      </c>
      <c r="D39" s="535"/>
      <c r="E39" s="535"/>
      <c r="F39" s="535"/>
      <c r="G39" s="59" t="s">
        <v>9</v>
      </c>
      <c r="H39" s="60">
        <f ca="1">H38*0.1</f>
        <v>0</v>
      </c>
      <c r="I39" s="60">
        <f ca="1">I38*0.1</f>
        <v>1014780</v>
      </c>
      <c r="J39" s="60">
        <f ca="1">J38*0.1</f>
        <v>0</v>
      </c>
      <c r="K39" s="60">
        <f ca="1">K38*0.1</f>
        <v>1014780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24" t="s">
        <v>463</v>
      </c>
      <c r="D40" s="524"/>
      <c r="E40" s="524"/>
      <c r="F40" s="524"/>
      <c r="G40" s="61" t="s">
        <v>9</v>
      </c>
      <c r="H40" s="78">
        <f ca="1">SUM(H38:H39)</f>
        <v>0</v>
      </c>
      <c r="I40" s="78">
        <f ca="1">SUM(I38:I39)</f>
        <v>11162580</v>
      </c>
      <c r="J40" s="61">
        <f ca="1">SUM(J38:J39)</f>
        <v>0</v>
      </c>
      <c r="K40" s="61">
        <f ca="1">SUM(K38:K39)</f>
        <v>11162580</v>
      </c>
      <c r="L40" s="44"/>
      <c r="R40" s="99"/>
      <c r="S40" s="99"/>
      <c r="T40" s="99"/>
    </row>
    <row r="41" spans="1:20" s="36" customFormat="1">
      <c r="A41" s="30"/>
      <c r="B41" s="527" t="e">
        <f ca="1">"Terbilang : ( "&amp;L42&amp;" Rupiah )"</f>
        <v>#NAME?</v>
      </c>
      <c r="C41" s="528"/>
      <c r="D41" s="528"/>
      <c r="E41" s="528"/>
      <c r="F41" s="528"/>
      <c r="G41" s="528"/>
      <c r="H41" s="528"/>
      <c r="I41" s="528"/>
      <c r="J41" s="528"/>
      <c r="K41" s="529"/>
      <c r="L41" s="44"/>
      <c r="R41" s="58"/>
      <c r="S41" s="58"/>
      <c r="T41" s="58"/>
    </row>
    <row r="42" spans="1:20" s="36" customFormat="1">
      <c r="A42" s="30"/>
      <c r="B42" s="530"/>
      <c r="C42" s="531"/>
      <c r="D42" s="531"/>
      <c r="E42" s="531"/>
      <c r="F42" s="531"/>
      <c r="G42" s="531"/>
      <c r="H42" s="531"/>
      <c r="I42" s="531"/>
      <c r="J42" s="531"/>
      <c r="K42" s="532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25"/>
      <c r="I45" s="525"/>
      <c r="J45" s="526"/>
      <c r="K45" s="526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25"/>
      <c r="I46" s="525"/>
      <c r="J46" s="526"/>
      <c r="K46" s="526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25"/>
      <c r="I47" s="525"/>
      <c r="J47" s="526"/>
      <c r="K47" s="526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25"/>
      <c r="I52" s="525"/>
      <c r="J52" s="526"/>
      <c r="K52" s="526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1138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SUMIFS(RAB!$F$14:$F$72,RAB!$C$14:$C$72,'REKAP TIANG'!C57)</f>
        <v>3</v>
      </c>
      <c r="E57" s="24">
        <f t="shared" ref="E57:E64" ca="1" si="12">IF(D57=0,0,1)</f>
        <v>1</v>
      </c>
      <c r="F57" s="24">
        <f ca="1">IF(D57=0,0,SUM($E$56:E57))</f>
        <v>1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SUMIFS(RAB!$F$14:$F$72,RAB!$C$14:$C$72,'REKAP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SUMIFS(RAB!$F$14:$F$72,RAB!$C$14:$C$72,'REKAP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SUMIFS(RAB!$F$14:$F$72,RAB!$C$14:$C$72,'REKAP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SUMIFS(RAB!$F$14:$F$72,RAB!$C$14:$C$72,'REKAP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SUMIFS(RAB!$F$14:$F$72,RAB!$C$14:$C$72,'REKAP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SUMIFS(RAB!$F$14:$F$72,RAB!$C$14:$C$72,'REKAP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SUMIFS(RAB!$F$14:$F$72,RAB!$C$14:$C$72,'REKAP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SUMIFS(RAB!$F$14:$F$72,RAB!$C$14:$C$72,'REKAP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SUMIFS(RAB!$F$14:$F$72,RAB!$C$14:$C$72,'REKAP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SUMIFS(RAB!$F$14:$F$72,RAB!$C$14:$C$72,'REKAP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SUMIFS(RAB!$F$14:$F$72,RAB!$C$14:$C$72,'REKAP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SUMIFS(RAB!$F$14:$F$72,RAB!$C$14:$C$72,'REKAP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SUMIFS(RAB!$F$14:$F$72,RAB!$C$14:$C$72,'REKAP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SUMIFS(RAB!$F$14:$F$72,RAB!$C$14:$C$72,'REKAP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SUMIFS(RAB!$F$14:$F$72,RAB!$C$14:$C$72,'REKAP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SUMIFS(RAB!$F$14:$F$72,RAB!$C$14:$C$72,'REKAP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SUMIFS(RAB!$F$14:$F$72,RAB!$C$14:$C$72,'REKAP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SUMIFS(RAB!$F$14:$F$72,RAB!$C$14:$C$72,'REKAP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SUMIFS(RAB!$F$14:$F$72,RAB!$C$14:$C$72,'REKAP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37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6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0" t="s">
        <v>1034</v>
      </c>
      <c r="C4" s="540"/>
      <c r="D4" s="540"/>
      <c r="E4" s="540"/>
      <c r="F4" s="540"/>
      <c r="G4" s="540"/>
      <c r="H4" s="540"/>
      <c r="I4" s="540"/>
      <c r="J4" s="540"/>
      <c r="K4" s="54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33" t="str">
        <f>RAB!G6</f>
        <v>H SUKONO ( PONPES HAJAR ASWAD)</v>
      </c>
      <c r="H6" s="533"/>
      <c r="I6" s="533"/>
      <c r="J6" s="533"/>
      <c r="K6" s="533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MANGUNJIWAN, KEC DEMAK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1" t="s">
        <v>0</v>
      </c>
      <c r="C11" s="543" t="s">
        <v>1</v>
      </c>
      <c r="D11" s="546" t="s">
        <v>42</v>
      </c>
      <c r="E11" s="546" t="s">
        <v>43</v>
      </c>
      <c r="F11" s="546" t="s">
        <v>2</v>
      </c>
      <c r="G11" s="547" t="s">
        <v>41</v>
      </c>
      <c r="H11" s="546" t="s">
        <v>3</v>
      </c>
      <c r="I11" s="546"/>
      <c r="J11" s="546"/>
      <c r="K11" s="550"/>
      <c r="M11" s="33"/>
      <c r="N11" s="33"/>
      <c r="O11" s="33"/>
      <c r="P11" s="33"/>
      <c r="R11" s="34"/>
      <c r="S11" s="74"/>
      <c r="T11" s="74"/>
    </row>
    <row r="12" spans="1:21" ht="15" customHeight="1">
      <c r="B12" s="542"/>
      <c r="C12" s="544"/>
      <c r="D12" s="536"/>
      <c r="E12" s="536"/>
      <c r="F12" s="536"/>
      <c r="G12" s="548"/>
      <c r="H12" s="538" t="s">
        <v>46</v>
      </c>
      <c r="I12" s="538" t="s">
        <v>5</v>
      </c>
      <c r="J12" s="536" t="s">
        <v>47</v>
      </c>
      <c r="K12" s="53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2"/>
      <c r="C13" s="545"/>
      <c r="D13" s="536"/>
      <c r="E13" s="536"/>
      <c r="F13" s="536"/>
      <c r="G13" s="549"/>
      <c r="H13" s="539"/>
      <c r="I13" s="539"/>
      <c r="J13" s="536"/>
      <c r="K13" s="53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MPB; 1P;230V;5(60)A;1;2W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327600</v>
      </c>
      <c r="H16" s="42">
        <f t="shared" ca="1" si="1"/>
        <v>327600</v>
      </c>
      <c r="I16" s="42">
        <f t="shared" ca="1" si="2"/>
        <v>0</v>
      </c>
      <c r="J16" s="42">
        <f t="shared" ca="1" si="3"/>
        <v>0</v>
      </c>
      <c r="K16" s="43">
        <f t="shared" ca="1" si="0"/>
        <v>327600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01">
        <f t="shared" ca="1" si="6"/>
        <v>110</v>
      </c>
      <c r="G18" s="41">
        <f ca="1">IF(ISERROR(OFFSET('HARGA SATUAN'!$I$6,MATCH(C18,'HARGA SATUAN'!$C$7:$C$1492,0),0)),"",OFFSET('HARGA SATUAN'!$I$6,MATCH(C18,'HARGA SATUAN'!$C$7:$C$1492,0),0))</f>
        <v>54500</v>
      </c>
      <c r="H18" s="42">
        <f t="shared" ca="1" si="1"/>
        <v>5995000</v>
      </c>
      <c r="I18" s="42">
        <f t="shared" ca="1" si="2"/>
        <v>0</v>
      </c>
      <c r="J18" s="42">
        <f t="shared" ca="1" si="3"/>
        <v>0</v>
      </c>
      <c r="K18" s="43">
        <f t="shared" ca="1" si="0"/>
        <v>5995000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NFA2X 2 x 16 mm²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Mtr</v>
      </c>
      <c r="F19" s="101">
        <f t="shared" ca="1" si="6"/>
        <v>1</v>
      </c>
      <c r="G19" s="41">
        <f ca="1">IF(ISERROR(OFFSET('HARGA SATUAN'!$I$6,MATCH(C19,'HARGA SATUAN'!$C$7:$C$1492,0),0)),"",OFFSET('HARGA SATUAN'!$I$6,MATCH(C19,'HARGA SATUAN'!$C$7:$C$1492,0),0))</f>
        <v>6600</v>
      </c>
      <c r="H19" s="42">
        <f t="shared" ca="1" si="1"/>
        <v>6600</v>
      </c>
      <c r="I19" s="42">
        <f t="shared" ca="1" si="2"/>
        <v>0</v>
      </c>
      <c r="J19" s="42">
        <f t="shared" ca="1" si="3"/>
        <v>0</v>
      </c>
      <c r="K19" s="43">
        <f t="shared" ca="1" si="0"/>
        <v>6600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4"/>
        <v/>
      </c>
      <c r="C20" s="109" t="str">
        <f t="shared" ca="1" si="5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6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4"/>
        <v/>
      </c>
      <c r="C21" s="109" t="str">
        <f t="shared" ca="1" si="5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6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4"/>
        <v/>
      </c>
      <c r="C22" s="109" t="str">
        <f t="shared" ca="1" si="5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6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34" t="s">
        <v>1008</v>
      </c>
      <c r="D168" s="534"/>
      <c r="E168" s="534"/>
      <c r="F168" s="534"/>
      <c r="G168" s="77" t="s">
        <v>9</v>
      </c>
      <c r="H168" s="55">
        <f ca="1">SUM(H14:H167)</f>
        <v>6368200</v>
      </c>
      <c r="I168" s="55">
        <f ca="1">SUM(I14:I167)</f>
        <v>0</v>
      </c>
      <c r="J168" s="55">
        <f ca="1">SUM(J14:J167)</f>
        <v>0</v>
      </c>
      <c r="K168" s="55">
        <f ca="1">SUM(K14:K167)</f>
        <v>6368200</v>
      </c>
      <c r="L168" s="44"/>
      <c r="R168" s="99"/>
      <c r="S168" s="99"/>
      <c r="T168" s="99"/>
    </row>
    <row r="169" spans="1:20" s="36" customFormat="1">
      <c r="A169" s="30"/>
      <c r="B169" s="56"/>
      <c r="C169" s="535" t="s">
        <v>462</v>
      </c>
      <c r="D169" s="535"/>
      <c r="E169" s="535"/>
      <c r="F169" s="535"/>
      <c r="G169" s="59" t="s">
        <v>9</v>
      </c>
      <c r="H169" s="60">
        <f ca="1">H168*0.1</f>
        <v>636820</v>
      </c>
      <c r="I169" s="60">
        <f ca="1">I168*0.1</f>
        <v>0</v>
      </c>
      <c r="J169" s="60">
        <f ca="1">J168*0.1</f>
        <v>0</v>
      </c>
      <c r="K169" s="60">
        <f ca="1">K168*0.1</f>
        <v>636820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24" t="s">
        <v>463</v>
      </c>
      <c r="D170" s="524"/>
      <c r="E170" s="524"/>
      <c r="F170" s="524"/>
      <c r="G170" s="61" t="s">
        <v>9</v>
      </c>
      <c r="H170" s="78">
        <f ca="1">SUM(H168:H169)</f>
        <v>7005020</v>
      </c>
      <c r="I170" s="78">
        <f ca="1">SUM(I168:I169)</f>
        <v>0</v>
      </c>
      <c r="J170" s="61">
        <f ca="1">SUM(J168:J169)</f>
        <v>0</v>
      </c>
      <c r="K170" s="61">
        <f ca="1">SUM(K168:K169)</f>
        <v>7005020</v>
      </c>
      <c r="L170" s="44"/>
      <c r="R170" s="99"/>
      <c r="S170" s="99"/>
      <c r="T170" s="99"/>
    </row>
    <row r="171" spans="1:20" s="36" customFormat="1">
      <c r="A171" s="30"/>
      <c r="B171" s="527" t="e">
        <f ca="1">"Terbilang : ( "&amp;L172&amp;" Rupiah )"</f>
        <v>#NAME?</v>
      </c>
      <c r="C171" s="528"/>
      <c r="D171" s="528"/>
      <c r="E171" s="528"/>
      <c r="F171" s="528"/>
      <c r="G171" s="528"/>
      <c r="H171" s="528"/>
      <c r="I171" s="528"/>
      <c r="J171" s="528"/>
      <c r="K171" s="529"/>
      <c r="L171" s="44"/>
      <c r="R171" s="58"/>
      <c r="S171" s="58"/>
      <c r="T171" s="58"/>
    </row>
    <row r="172" spans="1:20" s="36" customFormat="1">
      <c r="A172" s="30"/>
      <c r="B172" s="530"/>
      <c r="C172" s="531"/>
      <c r="D172" s="531"/>
      <c r="E172" s="531"/>
      <c r="F172" s="531"/>
      <c r="G172" s="531"/>
      <c r="H172" s="531"/>
      <c r="I172" s="531"/>
      <c r="J172" s="531"/>
      <c r="K172" s="532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25"/>
      <c r="I175" s="525"/>
      <c r="J175" s="526"/>
      <c r="K175" s="526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25"/>
      <c r="I176" s="525"/>
      <c r="J176" s="526"/>
      <c r="K176" s="526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25"/>
      <c r="I177" s="525"/>
      <c r="J177" s="526"/>
      <c r="K177" s="526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25"/>
      <c r="I182" s="525"/>
      <c r="J182" s="526"/>
      <c r="K182" s="526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1139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SUMIFS(RAB!$F$14:$F$72,RAB!$C$14:$C$72,C224)</f>
        <v>1</v>
      </c>
      <c r="E224" s="24">
        <f ca="1">IF(D224=0,0,1)</f>
        <v>1</v>
      </c>
      <c r="F224" s="24">
        <f ca="1">IF(D224=0,0,SUM($E$223:E224))</f>
        <v>1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SUMIFS(RAB!$F$14:$F$72,RAB!$C$14:$C$72,C225)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SUMIFS(RAB!$F$14:$F$72,RAB!$C$14:$C$72,C226)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SUMIFS(RAB!$F$14:$F$72,RAB!$C$14:$C$72,C227)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SUMIFS(RAB!$F$14:$F$72,RAB!$C$14:$C$72,C228)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SUMIFS(RAB!$F$14:$F$72,RAB!$C$14:$C$72,C229)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SUMIFS(RAB!$F$14:$F$72,RAB!$C$14:$C$72,C230)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SUMIFS(RAB!$F$14:$F$72,RAB!$C$14:$C$72,C231)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SUMIFS(RAB!$F$14:$F$72,RAB!$C$14:$C$72,C232)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SUMIFS(RAB!$F$14:$F$72,RAB!$C$14:$C$72,C233)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SUMIFS(RAB!$F$14:$F$72,RAB!$C$14:$C$72,C234)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SUMIFS(RAB!$F$14:$F$72,RAB!$C$14:$C$72,C235)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SUMIFS(RAB!$F$14:$F$72,RAB!$C$14:$C$72,C236)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SUMIFS(RAB!$F$14:$F$72,RAB!$C$14:$C$72,C237)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SUMIFS(RAB!$F$14:$F$72,RAB!$C$14:$C$72,C238)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SUMIFS(RAB!$F$14:$F$72,RAB!$C$14:$C$72,C239)</f>
        <v>1</v>
      </c>
      <c r="E239" s="24">
        <f t="shared" ca="1" si="21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SUMIFS(RAB!$F$14:$F$72,RAB!$C$14:$C$72,C240)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SUMIFS(RAB!$F$14:$F$72,RAB!$C$14:$C$72,C241)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SUMIFS(RAB!$F$14:$F$72,RAB!$C$14:$C$72,C242)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SUMIFS(RAB!$F$14:$F$72,RAB!$C$14:$C$72,C243)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SUMIFS(RAB!$F$14:$F$72,RAB!$C$14:$C$72,C244)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SUMIFS(RAB!$F$14:$F$72,RAB!$C$14:$C$72,C245)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SUMIFS(RAB!$F$14:$F$72,RAB!$C$14:$C$72,C246)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SUMIFS(RAB!$F$14:$F$72,RAB!$C$14:$C$72,C247)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SUMIFS(RAB!$F$14:$F$72,RAB!$C$14:$C$72,C248)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SUMIFS(RAB!$F$14:$F$72,RAB!$C$14:$C$72,C249)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SUMIFS(RAB!$F$14:$F$72,RAB!$C$14:$C$72,C250)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SUMIFS(RAB!$F$14:$F$72,RAB!$C$14:$C$72,C251)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SUMIFS(RAB!$F$14:$F$72,RAB!$C$14:$C$72,C252)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SUMIFS(RAB!$F$14:$F$72,RAB!$C$14:$C$72,C253)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SUMIFS(RAB!$F$14:$F$72,RAB!$C$14:$C$72,C254)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SUMIFS(RAB!$F$14:$F$72,RAB!$C$14:$C$72,C255)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SUMIFS(RAB!$F$14:$F$72,RAB!$C$14:$C$72,C256)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SUMIFS(RAB!$F$14:$F$72,RAB!$C$14:$C$72,C257)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SUMIFS(RAB!$F$14:$F$72,RAB!$C$14:$C$72,C258)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SUMIFS(RAB!$F$14:$F$72,RAB!$C$14:$C$72,C259)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SUMIFS(RAB!$F$14:$F$72,RAB!$C$14:$C$72,C260)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SUMIFS(RAB!$F$14:$F$72,RAB!$C$14:$C$72,C261)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SUMIFS(RAB!$F$14:$F$72,RAB!$C$14:$C$72,C262)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SUMIFS(RAB!$F$14:$F$72,RAB!$C$14:$C$72,C263)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SUMIFS(RAB!$F$14:$F$72,RAB!$C$14:$C$72,C264)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SUMIFS(RAB!$F$14:$F$72,RAB!$C$14:$C$72,C265)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SUMIFS(RAB!$F$14:$F$72,RAB!$C$14:$C$72,C266)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SUMIFS(RAB!$F$14:$F$72,RAB!$C$14:$C$72,C267)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SUMIFS(RAB!$F$14:$F$72,RAB!$C$14:$C$72,C268)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SUMIFS(RAB!$F$14:$F$72,RAB!$C$14:$C$72,C269)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SUMIFS(RAB!$F$14:$F$72,RAB!$C$14:$C$72,C270)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SUMIFS(RAB!$F$14:$F$72,RAB!$C$14:$C$72,C271)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SUMIFS(RAB!$F$14:$F$72,RAB!$C$14:$C$72,C272)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SUMIFS(RAB!$F$14:$F$72,RAB!$C$14:$C$72,C273)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SUMIFS(RAB!$F$14:$F$72,RAB!$C$14:$C$72,C274)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SUMIFS(RAB!$F$14:$F$72,RAB!$C$14:$C$72,C275)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SUMIFS(RAB!$F$14:$F$72,RAB!$C$14:$C$72,C276)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SUMIFS(RAB!$F$14:$F$72,RAB!$C$14:$C$72,C277)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SUMIFS(RAB!$F$14:$F$72,RAB!$C$14:$C$72,C278)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SUMIFS(RAB!$F$14:$F$72,RAB!$C$14:$C$72,C279)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SUMIFS(RAB!$F$14:$F$72,RAB!$C$14:$C$72,C280)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SUMIFS(RAB!$F$14:$F$72,RAB!$C$14:$C$72,C281)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SUMIFS(RAB!$F$14:$F$72,RAB!$C$14:$C$72,C282)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SUMIFS(RAB!$F$14:$F$72,RAB!$C$14:$C$72,C283)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SUMIFS(RAB!$F$14:$F$72,RAB!$C$14:$C$72,C284)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SUMIFS(RAB!$F$14:$F$72,RAB!$C$14:$C$72,C285)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SUMIFS(RAB!$F$14:$F$72,RAB!$C$14:$C$72,C286)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SUMIFS(RAB!$F$14:$F$72,RAB!$C$14:$C$72,C287)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SUMIFS(RAB!$F$14:$F$72,RAB!$C$14:$C$72,C288)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SUMIFS(RAB!$F$14:$F$72,RAB!$C$14:$C$72,C289)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SUMIFS(RAB!$F$14:$F$72,RAB!$C$14:$C$72,C290)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SUMIFS(RAB!$F$14:$F$72,RAB!$C$14:$C$72,C291)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SUMIFS(RAB!$F$14:$F$72,RAB!$C$14:$C$72,C292)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SUMIFS(RAB!$F$14:$F$72,RAB!$C$14:$C$72,C293)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SUMIFS(RAB!$F$14:$F$72,RAB!$C$14:$C$72,C294)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SUMIFS(RAB!$F$14:$F$72,RAB!$C$14:$C$72,C295)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SUMIFS(RAB!$F$14:$F$72,RAB!$C$14:$C$72,C296)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SUMIFS(RAB!$F$14:$F$72,RAB!$C$14:$C$72,C297)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SUMIFS(RAB!$F$14:$F$72,RAB!$C$14:$C$72,C298)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SUMIFS(RAB!$F$14:$F$72,RAB!$C$14:$C$72,C299)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SUMIFS(RAB!$F$14:$F$72,RAB!$C$14:$C$72,C300)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SUMIFS(RAB!$F$14:$F$72,RAB!$C$14:$C$72,C301)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SUMIFS(RAB!$F$14:$F$72,RAB!$C$14:$C$72,C302)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SUMIFS(RAB!$F$14:$F$72,RAB!$C$14:$C$72,C303)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SUMIFS(RAB!$F$14:$F$72,RAB!$C$14:$C$72,C304)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SUMIFS(RAB!$F$14:$F$72,RAB!$C$14:$C$72,C305)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SUMIFS(RAB!$F$14:$F$72,RAB!$C$14:$C$72,C306)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SUMIFS(RAB!$F$14:$F$72,RAB!$C$14:$C$72,C307)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SUMIFS(RAB!$F$14:$F$72,RAB!$C$14:$C$72,C308)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SUMIFS(RAB!$F$14:$F$72,RAB!$C$14:$C$72,C309)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SUMIFS(RAB!$F$14:$F$72,RAB!$C$14:$C$72,C310)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SUMIFS(RAB!$F$14:$F$72,RAB!$C$14:$C$72,C311)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SUMIFS(RAB!$F$14:$F$72,RAB!$C$14:$C$72,C312)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SUMIFS(RAB!$F$14:$F$72,RAB!$C$14:$C$72,C313)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SUMIFS(RAB!$F$14:$F$72,RAB!$C$14:$C$72,C314)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SUMIFS(RAB!$F$14:$F$72,RAB!$C$14:$C$72,C315)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SUMIFS(RAB!$F$14:$F$72,RAB!$C$14:$C$72,C316)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SUMIFS(RAB!$F$14:$F$72,RAB!$C$14:$C$72,C317)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SUMIFS(RAB!$F$14:$F$72,RAB!$C$14:$C$72,C318)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SUMIFS(RAB!$F$14:$F$72,RAB!$C$14:$C$72,C319)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SUMIFS(RAB!$F$14:$F$72,RAB!$C$14:$C$72,C320)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SUMIFS(RAB!$F$14:$F$72,RAB!$C$14:$C$72,C321)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SUMIFS(RAB!$F$14:$F$72,RAB!$C$14:$C$72,C322)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72">
        <f ca="1">SUMIFS(RAB!$F$14:$F$72,RAB!$C$14:$C$72,C323)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SUMIFS(RAB!$F$14:$F$72,RAB!$C$14:$C$72,C324)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SUMIFS(RAB!$F$14:$F$72,RAB!$C$14:$C$72,C325)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SUMIFS(RAB!$F$14:$F$72,RAB!$C$14:$C$72,C326)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SUMIFS(RAB!$F$14:$F$72,RAB!$C$14:$C$72,C327)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SUMIFS(RAB!$F$14:$F$72,RAB!$C$14:$C$72,C328)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SUMIFS(RAB!$F$14:$F$72,RAB!$C$14:$C$72,C329)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SUMIFS(RAB!$F$14:$F$72,RAB!$C$14:$C$72,C330)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SUMIFS(RAB!$F$14:$F$72,RAB!$C$14:$C$72,C331)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SUMIFS(RAB!$F$14:$F$72,RAB!$C$14:$C$72,C332)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SUMIFS(RAB!$F$14:$F$72,RAB!$C$14:$C$72,C333)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SUMIFS(RAB!$F$14:$F$72,RAB!$C$14:$C$72,C334)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SUMIFS(RAB!$F$14:$F$72,RAB!$C$14:$C$72,C335)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SUMIFS(RAB!$F$14:$F$72,RAB!$C$14:$C$72,C336)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SUMIFS(RAB!$F$14:$F$72,RAB!$C$14:$C$72,C337)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SUMIFS(RAB!$F$14:$F$72,RAB!$C$14:$C$72,C338)</f>
        <v>0</v>
      </c>
      <c r="E338" s="24">
        <f t="shared" ca="1" si="22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SUMIFS(RAB!$F$14:$F$72,RAB!$C$14:$C$72,C339)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SUMIFS(RAB!$F$14:$F$72,RAB!$C$14:$C$72,C340)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SUMIFS(RAB!$F$14:$F$72,RAB!$C$14:$C$72,C341)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SUMIFS(RAB!$F$14:$F$72,RAB!$C$14:$C$72,C342)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SUMIFS(RAB!$F$14:$F$72,RAB!$C$14:$C$72,C343)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SUMIFS(RAB!$F$14:$F$72,RAB!$C$14:$C$72,C344)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SUMIFS(RAB!$F$14:$F$72,RAB!$C$14:$C$72,C345)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SUMIFS(RAB!$F$14:$F$72,RAB!$C$14:$C$72,C346)</f>
        <v>110</v>
      </c>
      <c r="E346" s="24">
        <f t="shared" ca="1" si="22"/>
        <v>1</v>
      </c>
      <c r="F346" s="24">
        <f ca="1">IF(D346=0,0,SUM($E$223:E346))</f>
        <v>3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SUMIFS(RAB!$F$14:$F$72,RAB!$C$14:$C$72,C347)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SUMIFS(RAB!$F$14:$F$72,RAB!$C$14:$C$72,C348)</f>
        <v>1</v>
      </c>
      <c r="E348" s="24">
        <f t="shared" ca="1" si="22"/>
        <v>1</v>
      </c>
      <c r="F348" s="24">
        <f ca="1">IF(D348=0,0,SUM($E$223:E348))</f>
        <v>4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SUMIFS(RAB!$F$14:$F$72,RAB!$C$14:$C$72,C349)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SUMIFS(RAB!$F$14:$F$72,RAB!$C$14:$C$72,C350)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SUMIFS(RAB!$F$14:$F$72,RAB!$C$14:$C$72,C351)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SUMIFS(RAB!$F$14:$F$72,RAB!$C$14:$C$72,C352)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SUMIFS(RAB!$F$14:$F$72,RAB!$C$14:$C$72,C353)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SUMIFS(RAB!$F$14:$F$72,RAB!$C$14:$C$72,C354)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SUMIFS(RAB!$F$14:$F$72,RAB!$C$14:$C$72,C355)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SUMIFS(RAB!$F$14:$F$72,RAB!$C$14:$C$72,C356)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SUMIFS(RAB!$F$14:$F$72,RAB!$C$14:$C$72,C357)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SUMIFS(RAB!$F$14:$F$72,RAB!$C$14:$C$72,C358)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SUMIFS(RAB!$F$14:$F$72,RAB!$C$14:$C$72,C359)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SUMIFS(RAB!$F$14:$F$72,RAB!$C$14:$C$72,C360)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SUMIFS(RAB!$F$14:$F$72,RAB!$C$14:$C$72,C361)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SUMIFS(RAB!$F$14:$F$72,RAB!$C$14:$C$72,C362)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SUMIFS(RAB!$F$14:$F$72,RAB!$C$14:$C$72,C363)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SUMIFS(RAB!$F$14:$F$72,RAB!$C$14:$C$72,C364)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SUMIFS(RAB!$F$14:$F$72,RAB!$C$14:$C$72,C365)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SUMIFS(RAB!$F$14:$F$72,RAB!$C$14:$C$72,C366)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SUMIFS(RAB!$F$14:$F$72,RAB!$C$14:$C$72,C367)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SUMIFS(RAB!$F$14:$F$72,RAB!$C$14:$C$72,C368)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SUMIFS(RAB!$F$14:$F$72,RAB!$C$14:$C$72,C369)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SUMIFS(RAB!$F$14:$F$72,RAB!$C$14:$C$72,C370)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SUMIFS(RAB!$F$14:$F$72,RAB!$C$14:$C$72,C371)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SUMIFS(RAB!$F$14:$F$72,RAB!$C$14:$C$72,C372)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SUMIFS(RAB!$F$14:$F$72,RAB!$C$14:$C$72,C373)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5" priority="5" operator="equal">
      <formula>0</formula>
    </cfRule>
  </conditionalFormatting>
  <conditionalFormatting sqref="C16:C165">
    <cfRule type="cellIs" dxfId="34" priority="4" stopIfTrue="1" operator="equal">
      <formula>0</formula>
    </cfRule>
  </conditionalFormatting>
  <conditionalFormatting sqref="C16:E165">
    <cfRule type="cellIs" dxfId="33" priority="1" operator="equal">
      <formula>0</formula>
    </cfRule>
  </conditionalFormatting>
  <conditionalFormatting sqref="D224:F373">
    <cfRule type="cellIs" dxfId="32" priority="8" operator="equal">
      <formula>0</formula>
    </cfRule>
  </conditionalFormatting>
  <conditionalFormatting sqref="E1:E3 G1:G115 E6:E15 H12:I12 N13 F14:F15 H14:K115 E166:K166 G166:G223 E167:F167 H167:K167">
    <cfRule type="cellIs" dxfId="31" priority="43" stopIfTrue="1" operator="equal">
      <formula>0</formula>
    </cfRule>
  </conditionalFormatting>
  <conditionalFormatting sqref="E171:E65536">
    <cfRule type="cellIs" dxfId="30" priority="9" stopIfTrue="1" operator="equal">
      <formula>0</formula>
    </cfRule>
  </conditionalFormatting>
  <conditionalFormatting sqref="G224">
    <cfRule type="cellIs" dxfId="29" priority="10" operator="equal">
      <formula>0</formula>
    </cfRule>
  </conditionalFormatting>
  <conditionalFormatting sqref="G225:G65536">
    <cfRule type="cellIs" dxfId="28" priority="14" stopIfTrue="1" operator="equal">
      <formula>0</formula>
    </cfRule>
  </conditionalFormatting>
  <conditionalFormatting sqref="R14:T166 G116:K165">
    <cfRule type="cellIs" dxfId="27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58"/>
    </row>
    <row r="4" spans="4:4" ht="57" customHeight="1">
      <c r="D4" s="458">
        <v>3</v>
      </c>
    </row>
    <row r="5" spans="4:4" ht="57" customHeight="1">
      <c r="D5" s="458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133" activePane="bottomRight" state="frozen"/>
      <selection activeCell="D209" sqref="D209"/>
      <selection pane="topRight" activeCell="D209" sqref="D209"/>
      <selection pane="bottomLeft" activeCell="D209" sqref="D209"/>
      <selection pane="bottomRight" activeCell="C139" sqref="C139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52" t="s">
        <v>41</v>
      </c>
      <c r="C2" s="552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53" t="s">
        <v>23</v>
      </c>
      <c r="C4" s="554" t="s">
        <v>1012</v>
      </c>
      <c r="D4" s="554" t="s">
        <v>42</v>
      </c>
      <c r="E4" s="553" t="s">
        <v>43</v>
      </c>
      <c r="F4" s="108" t="s">
        <v>1605</v>
      </c>
      <c r="G4" s="108" t="s">
        <v>1604</v>
      </c>
      <c r="H4" s="551" t="s">
        <v>1025</v>
      </c>
      <c r="I4" s="193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53"/>
      <c r="C5" s="554"/>
      <c r="D5" s="554"/>
      <c r="E5" s="553"/>
      <c r="F5" s="93"/>
      <c r="G5" s="93"/>
      <c r="H5" s="551"/>
      <c r="I5" s="193" t="s">
        <v>1604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480</v>
      </c>
      <c r="C8" s="109" t="s">
        <v>481</v>
      </c>
      <c r="D8" s="279"/>
      <c r="E8" s="280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482</v>
      </c>
      <c r="D9" s="279" t="s">
        <v>44</v>
      </c>
      <c r="E9" s="280" t="s">
        <v>8</v>
      </c>
      <c r="F9" s="281">
        <v>294100</v>
      </c>
      <c r="G9" s="281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483</v>
      </c>
      <c r="D10" s="279" t="s">
        <v>45</v>
      </c>
      <c r="E10" s="280" t="s">
        <v>8</v>
      </c>
      <c r="F10" s="281">
        <v>1719200</v>
      </c>
      <c r="G10" s="281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484</v>
      </c>
      <c r="D11" s="279" t="s">
        <v>44</v>
      </c>
      <c r="E11" s="280" t="s">
        <v>8</v>
      </c>
      <c r="F11" s="281">
        <v>151000</v>
      </c>
      <c r="G11" s="281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1141</v>
      </c>
      <c r="D12" s="279" t="s">
        <v>44</v>
      </c>
      <c r="E12" s="280" t="s">
        <v>8</v>
      </c>
      <c r="F12" s="281">
        <v>1430000</v>
      </c>
      <c r="G12" s="281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1140</v>
      </c>
      <c r="D13" s="279" t="s">
        <v>44</v>
      </c>
      <c r="E13" s="280" t="s">
        <v>8</v>
      </c>
      <c r="F13" s="281">
        <v>16495000</v>
      </c>
      <c r="G13" s="281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1197</v>
      </c>
      <c r="D14" s="279" t="s">
        <v>44</v>
      </c>
      <c r="E14" s="280" t="s">
        <v>8</v>
      </c>
      <c r="F14" s="281">
        <v>1281430</v>
      </c>
      <c r="G14" s="281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1198</v>
      </c>
      <c r="D15" s="279" t="s">
        <v>44</v>
      </c>
      <c r="E15" s="280" t="s">
        <v>8</v>
      </c>
      <c r="F15" s="281">
        <v>1344430</v>
      </c>
      <c r="G15" s="281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1196</v>
      </c>
      <c r="D16" s="279" t="s">
        <v>44</v>
      </c>
      <c r="E16" s="280" t="s">
        <v>8</v>
      </c>
      <c r="F16" s="281">
        <v>1350430</v>
      </c>
      <c r="G16" s="281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1142</v>
      </c>
      <c r="D17" s="279" t="s">
        <v>45</v>
      </c>
      <c r="E17" s="280" t="s">
        <v>14</v>
      </c>
      <c r="F17" s="281">
        <v>1000000</v>
      </c>
      <c r="G17" s="281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485</v>
      </c>
      <c r="D18" s="279" t="s">
        <v>44</v>
      </c>
      <c r="E18" s="280" t="s">
        <v>8</v>
      </c>
      <c r="F18" s="281">
        <v>35000</v>
      </c>
      <c r="G18" s="281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486</v>
      </c>
      <c r="D19" s="279" t="s">
        <v>44</v>
      </c>
      <c r="E19" s="280" t="s">
        <v>8</v>
      </c>
      <c r="F19" s="281">
        <v>35000</v>
      </c>
      <c r="G19" s="281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487</v>
      </c>
      <c r="D20" s="279" t="s">
        <v>44</v>
      </c>
      <c r="E20" s="280" t="s">
        <v>8</v>
      </c>
      <c r="F20" s="281">
        <v>35000</v>
      </c>
      <c r="G20" s="281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488</v>
      </c>
      <c r="D21" s="279" t="s">
        <v>44</v>
      </c>
      <c r="E21" s="280" t="s">
        <v>8</v>
      </c>
      <c r="F21" s="281">
        <v>35000</v>
      </c>
      <c r="G21" s="281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489</v>
      </c>
      <c r="D22" s="279" t="s">
        <v>44</v>
      </c>
      <c r="E22" s="280" t="s">
        <v>8</v>
      </c>
      <c r="F22" s="281">
        <v>35000</v>
      </c>
      <c r="G22" s="281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490</v>
      </c>
      <c r="D23" s="279" t="s">
        <v>44</v>
      </c>
      <c r="E23" s="280" t="s">
        <v>8</v>
      </c>
      <c r="F23" s="281">
        <v>35000</v>
      </c>
      <c r="G23" s="281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491</v>
      </c>
      <c r="D24" s="279" t="s">
        <v>44</v>
      </c>
      <c r="E24" s="280" t="s">
        <v>8</v>
      </c>
      <c r="F24" s="281">
        <v>35000</v>
      </c>
      <c r="G24" s="281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492</v>
      </c>
      <c r="D25" s="279" t="s">
        <v>44</v>
      </c>
      <c r="E25" s="280" t="s">
        <v>8</v>
      </c>
      <c r="F25" s="281">
        <v>35000</v>
      </c>
      <c r="G25" s="281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493</v>
      </c>
      <c r="D26" s="279" t="s">
        <v>44</v>
      </c>
      <c r="E26" s="280" t="s">
        <v>8</v>
      </c>
      <c r="F26" s="281">
        <v>35000</v>
      </c>
      <c r="G26" s="281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494</v>
      </c>
      <c r="D27" s="279" t="s">
        <v>44</v>
      </c>
      <c r="E27" s="280" t="s">
        <v>8</v>
      </c>
      <c r="F27" s="281">
        <v>155100</v>
      </c>
      <c r="G27" s="281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495</v>
      </c>
      <c r="D28" s="279" t="s">
        <v>44</v>
      </c>
      <c r="E28" s="280" t="s">
        <v>8</v>
      </c>
      <c r="F28" s="281">
        <v>155100</v>
      </c>
      <c r="G28" s="281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496</v>
      </c>
      <c r="D29" s="279" t="s">
        <v>44</v>
      </c>
      <c r="E29" s="280" t="s">
        <v>8</v>
      </c>
      <c r="F29" s="281">
        <v>155100</v>
      </c>
      <c r="G29" s="281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497</v>
      </c>
      <c r="D30" s="279" t="s">
        <v>44</v>
      </c>
      <c r="E30" s="280" t="s">
        <v>8</v>
      </c>
      <c r="F30" s="281">
        <v>155100</v>
      </c>
      <c r="G30" s="281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498</v>
      </c>
      <c r="D31" s="279" t="s">
        <v>44</v>
      </c>
      <c r="E31" s="280" t="s">
        <v>8</v>
      </c>
      <c r="F31" s="281">
        <v>155100</v>
      </c>
      <c r="G31" s="281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499</v>
      </c>
      <c r="D32" s="279" t="s">
        <v>45</v>
      </c>
      <c r="E32" s="280" t="s">
        <v>8</v>
      </c>
      <c r="F32" s="281">
        <v>723500</v>
      </c>
      <c r="G32" s="281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500</v>
      </c>
      <c r="D33" s="279" t="s">
        <v>45</v>
      </c>
      <c r="E33" s="280" t="s">
        <v>8</v>
      </c>
      <c r="F33" s="281">
        <v>723500</v>
      </c>
      <c r="G33" s="281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501</v>
      </c>
      <c r="D34" s="279" t="s">
        <v>45</v>
      </c>
      <c r="E34" s="280" t="s">
        <v>8</v>
      </c>
      <c r="F34" s="281">
        <v>757500</v>
      </c>
      <c r="G34" s="281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502</v>
      </c>
      <c r="D35" s="279" t="s">
        <v>45</v>
      </c>
      <c r="E35" s="280" t="s">
        <v>8</v>
      </c>
      <c r="F35" s="281">
        <v>757500</v>
      </c>
      <c r="G35" s="281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1548</v>
      </c>
      <c r="D36" s="279" t="s">
        <v>45</v>
      </c>
      <c r="E36" s="280" t="s">
        <v>8</v>
      </c>
      <c r="F36" s="281">
        <v>733500</v>
      </c>
      <c r="G36" s="281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1549</v>
      </c>
      <c r="D37" s="279" t="s">
        <v>45</v>
      </c>
      <c r="E37" s="280" t="s">
        <v>8</v>
      </c>
      <c r="F37" s="281">
        <v>823500</v>
      </c>
      <c r="G37" s="281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1550</v>
      </c>
      <c r="D38" s="279" t="s">
        <v>45</v>
      </c>
      <c r="E38" s="280" t="s">
        <v>8</v>
      </c>
      <c r="F38" s="281">
        <v>1156500</v>
      </c>
      <c r="G38" s="281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1551</v>
      </c>
      <c r="D39" s="279" t="s">
        <v>45</v>
      </c>
      <c r="E39" s="280" t="s">
        <v>8</v>
      </c>
      <c r="F39" s="281">
        <v>1237500</v>
      </c>
      <c r="G39" s="281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1552</v>
      </c>
      <c r="D40" s="279" t="s">
        <v>45</v>
      </c>
      <c r="E40" s="280" t="s">
        <v>8</v>
      </c>
      <c r="F40" s="281">
        <v>1287000</v>
      </c>
      <c r="G40" s="281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1553</v>
      </c>
      <c r="D41" s="279" t="s">
        <v>45</v>
      </c>
      <c r="E41" s="280" t="s">
        <v>8</v>
      </c>
      <c r="F41" s="281">
        <v>1336500</v>
      </c>
      <c r="G41" s="281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1554</v>
      </c>
      <c r="D42" s="279" t="s">
        <v>45</v>
      </c>
      <c r="E42" s="280" t="s">
        <v>8</v>
      </c>
      <c r="F42" s="281">
        <v>1336500</v>
      </c>
      <c r="G42" s="281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1555</v>
      </c>
      <c r="D43" s="279" t="s">
        <v>45</v>
      </c>
      <c r="E43" s="280" t="s">
        <v>8</v>
      </c>
      <c r="F43" s="281">
        <v>2866500</v>
      </c>
      <c r="G43" s="281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503</v>
      </c>
      <c r="D44" s="279" t="s">
        <v>45</v>
      </c>
      <c r="E44" s="280" t="s">
        <v>8</v>
      </c>
      <c r="F44" s="281">
        <v>545000</v>
      </c>
      <c r="G44" s="281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504</v>
      </c>
      <c r="D45" s="279" t="s">
        <v>45</v>
      </c>
      <c r="E45" s="280" t="s">
        <v>8</v>
      </c>
      <c r="F45" s="281">
        <v>545000</v>
      </c>
      <c r="G45" s="281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1323</v>
      </c>
      <c r="D46" s="279" t="s">
        <v>44</v>
      </c>
      <c r="E46" s="280" t="s">
        <v>8</v>
      </c>
      <c r="F46" s="281">
        <v>2250810</v>
      </c>
      <c r="G46" s="281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1324</v>
      </c>
      <c r="D47" s="279" t="s">
        <v>44</v>
      </c>
      <c r="E47" s="280" t="s">
        <v>8</v>
      </c>
      <c r="F47" s="281">
        <v>2250810</v>
      </c>
      <c r="G47" s="281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1325</v>
      </c>
      <c r="D48" s="279" t="s">
        <v>44</v>
      </c>
      <c r="E48" s="280" t="s">
        <v>8</v>
      </c>
      <c r="F48" s="281">
        <v>2250810</v>
      </c>
      <c r="G48" s="281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1326</v>
      </c>
      <c r="D49" s="279" t="s">
        <v>44</v>
      </c>
      <c r="E49" s="280" t="s">
        <v>8</v>
      </c>
      <c r="F49" s="281">
        <v>2250810</v>
      </c>
      <c r="G49" s="281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1327</v>
      </c>
      <c r="D50" s="279" t="s">
        <v>44</v>
      </c>
      <c r="E50" s="280" t="s">
        <v>8</v>
      </c>
      <c r="F50" s="281">
        <v>2250810</v>
      </c>
      <c r="G50" s="281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1328</v>
      </c>
      <c r="D51" s="279" t="s">
        <v>44</v>
      </c>
      <c r="E51" s="280" t="s">
        <v>8</v>
      </c>
      <c r="F51" s="281">
        <v>2250810</v>
      </c>
      <c r="G51" s="281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1329</v>
      </c>
      <c r="D52" s="279" t="s">
        <v>44</v>
      </c>
      <c r="E52" s="280" t="s">
        <v>8</v>
      </c>
      <c r="F52" s="281">
        <v>2250810</v>
      </c>
      <c r="G52" s="281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1330</v>
      </c>
      <c r="D53" s="279" t="s">
        <v>44</v>
      </c>
      <c r="E53" s="280" t="s">
        <v>8</v>
      </c>
      <c r="F53" s="281">
        <v>2250810</v>
      </c>
      <c r="G53" s="281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1331</v>
      </c>
      <c r="D54" s="279" t="s">
        <v>44</v>
      </c>
      <c r="E54" s="280" t="s">
        <v>8</v>
      </c>
      <c r="F54" s="281">
        <v>2250810</v>
      </c>
      <c r="G54" s="281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1332</v>
      </c>
      <c r="D55" s="279" t="s">
        <v>44</v>
      </c>
      <c r="E55" s="280" t="s">
        <v>8</v>
      </c>
      <c r="F55" s="281">
        <v>2250810</v>
      </c>
      <c r="G55" s="281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1333</v>
      </c>
      <c r="D56" s="279" t="s">
        <v>44</v>
      </c>
      <c r="E56" s="280" t="s">
        <v>8</v>
      </c>
      <c r="F56" s="281">
        <v>2250810</v>
      </c>
      <c r="G56" s="281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1334</v>
      </c>
      <c r="D57" s="279" t="s">
        <v>44</v>
      </c>
      <c r="E57" s="280" t="s">
        <v>8</v>
      </c>
      <c r="F57" s="281">
        <v>2250810</v>
      </c>
      <c r="G57" s="281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1335</v>
      </c>
      <c r="D58" s="279" t="s">
        <v>44</v>
      </c>
      <c r="E58" s="280" t="s">
        <v>8</v>
      </c>
      <c r="F58" s="281">
        <v>2250810</v>
      </c>
      <c r="G58" s="281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1336</v>
      </c>
      <c r="D59" s="279" t="s">
        <v>44</v>
      </c>
      <c r="E59" s="280" t="s">
        <v>8</v>
      </c>
      <c r="F59" s="281">
        <v>2250810</v>
      </c>
      <c r="G59" s="281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1337</v>
      </c>
      <c r="D60" s="279" t="s">
        <v>44</v>
      </c>
      <c r="E60" s="280" t="s">
        <v>8</v>
      </c>
      <c r="F60" s="281">
        <v>2250810</v>
      </c>
      <c r="G60" s="281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1338</v>
      </c>
      <c r="D61" s="279" t="s">
        <v>44</v>
      </c>
      <c r="E61" s="280" t="s">
        <v>8</v>
      </c>
      <c r="F61" s="281">
        <v>2250810</v>
      </c>
      <c r="G61" s="281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1339</v>
      </c>
      <c r="D62" s="279" t="s">
        <v>44</v>
      </c>
      <c r="E62" s="280" t="s">
        <v>8</v>
      </c>
      <c r="F62" s="281">
        <v>2250810</v>
      </c>
      <c r="G62" s="281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1340</v>
      </c>
      <c r="D63" s="279" t="s">
        <v>44</v>
      </c>
      <c r="E63" s="280" t="s">
        <v>8</v>
      </c>
      <c r="F63" s="281">
        <v>2250810</v>
      </c>
      <c r="G63" s="281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1341</v>
      </c>
      <c r="D64" s="279" t="s">
        <v>44</v>
      </c>
      <c r="E64" s="280" t="s">
        <v>8</v>
      </c>
      <c r="F64" s="281">
        <v>2250810</v>
      </c>
      <c r="G64" s="281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1342</v>
      </c>
      <c r="D65" s="279" t="s">
        <v>44</v>
      </c>
      <c r="E65" s="280" t="s">
        <v>8</v>
      </c>
      <c r="F65" s="281">
        <v>2250810</v>
      </c>
      <c r="G65" s="281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1343</v>
      </c>
      <c r="D66" s="279" t="s">
        <v>44</v>
      </c>
      <c r="E66" s="280" t="s">
        <v>8</v>
      </c>
      <c r="F66" s="281">
        <v>7034000</v>
      </c>
      <c r="G66" s="281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1344</v>
      </c>
      <c r="D67" s="279" t="s">
        <v>44</v>
      </c>
      <c r="E67" s="280" t="s">
        <v>8</v>
      </c>
      <c r="F67" s="281">
        <v>7034000</v>
      </c>
      <c r="G67" s="281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1381</v>
      </c>
      <c r="D68" s="279" t="s">
        <v>44</v>
      </c>
      <c r="E68" s="280" t="s">
        <v>8</v>
      </c>
      <c r="F68" s="281">
        <v>3826640</v>
      </c>
      <c r="G68" s="281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1382</v>
      </c>
      <c r="D69" s="279" t="s">
        <v>44</v>
      </c>
      <c r="E69" s="280" t="s">
        <v>8</v>
      </c>
      <c r="F69" s="281">
        <v>3826640</v>
      </c>
      <c r="G69" s="281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1383</v>
      </c>
      <c r="D70" s="279" t="s">
        <v>44</v>
      </c>
      <c r="E70" s="280" t="s">
        <v>8</v>
      </c>
      <c r="F70" s="281">
        <v>3826640</v>
      </c>
      <c r="G70" s="281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1384</v>
      </c>
      <c r="D71" s="279" t="s">
        <v>44</v>
      </c>
      <c r="E71" s="280" t="s">
        <v>8</v>
      </c>
      <c r="F71" s="281">
        <v>3826640</v>
      </c>
      <c r="G71" s="281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1385</v>
      </c>
      <c r="D72" s="279" t="s">
        <v>44</v>
      </c>
      <c r="E72" s="280" t="s">
        <v>8</v>
      </c>
      <c r="F72" s="281">
        <v>3826640</v>
      </c>
      <c r="G72" s="281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1386</v>
      </c>
      <c r="D73" s="279" t="s">
        <v>44</v>
      </c>
      <c r="E73" s="280" t="s">
        <v>8</v>
      </c>
      <c r="F73" s="281">
        <v>3826640</v>
      </c>
      <c r="G73" s="281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1387</v>
      </c>
      <c r="D74" s="279" t="s">
        <v>44</v>
      </c>
      <c r="E74" s="280" t="s">
        <v>8</v>
      </c>
      <c r="F74" s="281">
        <v>3826640</v>
      </c>
      <c r="G74" s="281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1388</v>
      </c>
      <c r="D75" s="279" t="s">
        <v>44</v>
      </c>
      <c r="E75" s="280" t="s">
        <v>8</v>
      </c>
      <c r="F75" s="281">
        <v>3826640</v>
      </c>
      <c r="G75" s="281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1389</v>
      </c>
      <c r="D76" s="279" t="s">
        <v>44</v>
      </c>
      <c r="E76" s="280" t="s">
        <v>8</v>
      </c>
      <c r="F76" s="281">
        <v>3826640</v>
      </c>
      <c r="G76" s="281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1390</v>
      </c>
      <c r="D77" s="279" t="s">
        <v>44</v>
      </c>
      <c r="E77" s="280" t="s">
        <v>8</v>
      </c>
      <c r="F77" s="281">
        <v>3826640</v>
      </c>
      <c r="G77" s="281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1391</v>
      </c>
      <c r="D78" s="279" t="s">
        <v>44</v>
      </c>
      <c r="E78" s="280" t="s">
        <v>8</v>
      </c>
      <c r="F78" s="281">
        <v>3826640</v>
      </c>
      <c r="G78" s="281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1392</v>
      </c>
      <c r="D79" s="279" t="s">
        <v>44</v>
      </c>
      <c r="E79" s="280" t="s">
        <v>8</v>
      </c>
      <c r="F79" s="281">
        <v>3826640</v>
      </c>
      <c r="G79" s="281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1393</v>
      </c>
      <c r="D80" s="279" t="s">
        <v>44</v>
      </c>
      <c r="E80" s="280" t="s">
        <v>8</v>
      </c>
      <c r="F80" s="281">
        <v>3826640</v>
      </c>
      <c r="G80" s="281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1394</v>
      </c>
      <c r="D81" s="279" t="s">
        <v>44</v>
      </c>
      <c r="E81" s="280" t="s">
        <v>8</v>
      </c>
      <c r="F81" s="281">
        <v>3826640</v>
      </c>
      <c r="G81" s="281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1395</v>
      </c>
      <c r="D82" s="279" t="s">
        <v>44</v>
      </c>
      <c r="E82" s="280" t="s">
        <v>8</v>
      </c>
      <c r="F82" s="281">
        <v>3826640</v>
      </c>
      <c r="G82" s="281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1396</v>
      </c>
      <c r="D83" s="279" t="s">
        <v>44</v>
      </c>
      <c r="E83" s="280" t="s">
        <v>8</v>
      </c>
      <c r="F83" s="281">
        <v>3826640</v>
      </c>
      <c r="G83" s="281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1345</v>
      </c>
      <c r="D84" s="279" t="s">
        <v>44</v>
      </c>
      <c r="E84" s="280" t="s">
        <v>8</v>
      </c>
      <c r="F84" s="281">
        <v>3551000</v>
      </c>
      <c r="G84" s="281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1346</v>
      </c>
      <c r="D85" s="279" t="s">
        <v>44</v>
      </c>
      <c r="E85" s="280" t="s">
        <v>8</v>
      </c>
      <c r="F85" s="281">
        <v>4585000</v>
      </c>
      <c r="G85" s="281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9" t="s">
        <v>48</v>
      </c>
      <c r="E86" s="280"/>
      <c r="F86" s="281"/>
      <c r="G86" s="281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505</v>
      </c>
      <c r="C87" s="109" t="s">
        <v>506</v>
      </c>
      <c r="D87" s="279" t="s">
        <v>48</v>
      </c>
      <c r="E87" s="280"/>
      <c r="F87" s="281"/>
      <c r="G87" s="281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79" t="s">
        <v>44</v>
      </c>
      <c r="E88" s="280" t="s">
        <v>14</v>
      </c>
      <c r="F88" s="281">
        <v>2980000</v>
      </c>
      <c r="G88" s="281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79" t="s">
        <v>44</v>
      </c>
      <c r="E89" s="280" t="s">
        <v>14</v>
      </c>
      <c r="F89" s="281">
        <v>2980000</v>
      </c>
      <c r="G89" s="281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79" t="s">
        <v>44</v>
      </c>
      <c r="E90" s="280" t="s">
        <v>14</v>
      </c>
      <c r="F90" s="281">
        <v>2980000</v>
      </c>
      <c r="G90" s="281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79" t="s">
        <v>44</v>
      </c>
      <c r="E91" s="280" t="s">
        <v>14</v>
      </c>
      <c r="F91" s="281">
        <v>2980000</v>
      </c>
      <c r="G91" s="281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79" t="s">
        <v>44</v>
      </c>
      <c r="E92" s="280" t="s">
        <v>14</v>
      </c>
      <c r="F92" s="281">
        <v>2980000</v>
      </c>
      <c r="G92" s="281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79" t="s">
        <v>44</v>
      </c>
      <c r="E93" s="280" t="s">
        <v>14</v>
      </c>
      <c r="F93" s="281">
        <v>2980000</v>
      </c>
      <c r="G93" s="281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79" t="s">
        <v>44</v>
      </c>
      <c r="E94" s="280" t="s">
        <v>14</v>
      </c>
      <c r="F94" s="281">
        <v>2980000</v>
      </c>
      <c r="G94" s="281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79" t="s">
        <v>44</v>
      </c>
      <c r="E95" s="280" t="s">
        <v>14</v>
      </c>
      <c r="F95" s="281">
        <v>2980000</v>
      </c>
      <c r="G95" s="281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79" t="s">
        <v>44</v>
      </c>
      <c r="E96" s="280" t="s">
        <v>14</v>
      </c>
      <c r="F96" s="281">
        <v>12249100</v>
      </c>
      <c r="G96" s="281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79" t="s">
        <v>44</v>
      </c>
      <c r="E97" s="280" t="s">
        <v>14</v>
      </c>
      <c r="F97" s="281">
        <v>12249100</v>
      </c>
      <c r="G97" s="281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79" t="s">
        <v>44</v>
      </c>
      <c r="E98" s="280" t="s">
        <v>14</v>
      </c>
      <c r="F98" s="281">
        <v>12764100</v>
      </c>
      <c r="G98" s="281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79" t="s">
        <v>44</v>
      </c>
      <c r="E99" s="280" t="s">
        <v>14</v>
      </c>
      <c r="F99" s="281">
        <v>12764100</v>
      </c>
      <c r="G99" s="281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79" t="s">
        <v>44</v>
      </c>
      <c r="E100" s="280" t="s">
        <v>14</v>
      </c>
      <c r="F100" s="281">
        <v>13444100</v>
      </c>
      <c r="G100" s="281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79" t="s">
        <v>44</v>
      </c>
      <c r="E101" s="280" t="s">
        <v>14</v>
      </c>
      <c r="F101" s="281">
        <v>13444100</v>
      </c>
      <c r="G101" s="281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79" t="s">
        <v>44</v>
      </c>
      <c r="E102" s="280" t="s">
        <v>14</v>
      </c>
      <c r="F102" s="281">
        <v>13444100</v>
      </c>
      <c r="G102" s="281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79" t="s">
        <v>44</v>
      </c>
      <c r="E103" s="280" t="s">
        <v>14</v>
      </c>
      <c r="F103" s="281">
        <v>14119100</v>
      </c>
      <c r="G103" s="281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79" t="s">
        <v>44</v>
      </c>
      <c r="E104" s="280" t="s">
        <v>14</v>
      </c>
      <c r="F104" s="281">
        <v>3050000</v>
      </c>
      <c r="G104" s="281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9" t="s">
        <v>45</v>
      </c>
      <c r="E105" s="280" t="s">
        <v>24</v>
      </c>
      <c r="F105" s="281">
        <v>61350.369301283834</v>
      </c>
      <c r="G105" s="281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9" t="s">
        <v>45</v>
      </c>
      <c r="E106" s="280" t="s">
        <v>24</v>
      </c>
      <c r="F106" s="281">
        <v>297606.44984038931</v>
      </c>
      <c r="G106" s="281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9" t="s">
        <v>45</v>
      </c>
      <c r="E107" s="280" t="s">
        <v>8</v>
      </c>
      <c r="F107" s="281">
        <v>63410.286500000002</v>
      </c>
      <c r="G107" s="281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9" t="s">
        <v>45</v>
      </c>
      <c r="E108" s="280" t="s">
        <v>8</v>
      </c>
      <c r="F108" s="281">
        <v>259574.27222222224</v>
      </c>
      <c r="G108" s="281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9" t="s">
        <v>45</v>
      </c>
      <c r="E109" s="280" t="s">
        <v>8</v>
      </c>
      <c r="F109" s="281">
        <v>5918293.4066666672</v>
      </c>
      <c r="G109" s="281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9" t="s">
        <v>45</v>
      </c>
      <c r="E110" s="280" t="s">
        <v>8</v>
      </c>
      <c r="F110" s="281">
        <v>7304865.0047999993</v>
      </c>
      <c r="G110" s="281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9" t="s">
        <v>45</v>
      </c>
      <c r="E111" s="280" t="s">
        <v>8</v>
      </c>
      <c r="F111" s="281">
        <v>7575415.5605333354</v>
      </c>
      <c r="G111" s="281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9" t="s">
        <v>45</v>
      </c>
      <c r="E112" s="280" t="s">
        <v>8</v>
      </c>
      <c r="F112" s="281">
        <v>7034314.449066666</v>
      </c>
      <c r="G112" s="281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9" t="s">
        <v>48</v>
      </c>
      <c r="E113" s="280"/>
      <c r="F113" s="281"/>
      <c r="G113" s="281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524</v>
      </c>
      <c r="C114" s="109" t="s">
        <v>1194</v>
      </c>
      <c r="D114" s="279" t="s">
        <v>48</v>
      </c>
      <c r="E114" s="280"/>
      <c r="F114" s="281"/>
      <c r="G114" s="281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1195</v>
      </c>
      <c r="D115" s="279" t="s">
        <v>45</v>
      </c>
      <c r="E115" s="280" t="s">
        <v>14</v>
      </c>
      <c r="F115" s="281"/>
      <c r="G115" s="281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1013</v>
      </c>
      <c r="D116" s="279" t="s">
        <v>44</v>
      </c>
      <c r="E116" s="280" t="s">
        <v>525</v>
      </c>
      <c r="F116" s="281">
        <v>16002920</v>
      </c>
      <c r="G116" s="281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1014</v>
      </c>
      <c r="D117" s="279" t="s">
        <v>44</v>
      </c>
      <c r="E117" s="280" t="s">
        <v>525</v>
      </c>
      <c r="F117" s="281">
        <v>18311920</v>
      </c>
      <c r="G117" s="281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1015</v>
      </c>
      <c r="D118" s="279" t="s">
        <v>44</v>
      </c>
      <c r="E118" s="280" t="s">
        <v>525</v>
      </c>
      <c r="F118" s="281">
        <v>79514150</v>
      </c>
      <c r="G118" s="281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1016</v>
      </c>
      <c r="D119" s="279" t="s">
        <v>44</v>
      </c>
      <c r="E119" s="280" t="s">
        <v>525</v>
      </c>
      <c r="F119" s="281">
        <v>46492920</v>
      </c>
      <c r="G119" s="281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1017</v>
      </c>
      <c r="D120" s="279" t="s">
        <v>44</v>
      </c>
      <c r="E120" s="280" t="s">
        <v>525</v>
      </c>
      <c r="F120" s="281">
        <v>229416150</v>
      </c>
      <c r="G120" s="281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1193</v>
      </c>
      <c r="D121" s="279" t="s">
        <v>44</v>
      </c>
      <c r="E121" s="280" t="s">
        <v>525</v>
      </c>
      <c r="F121" s="281">
        <v>46425420</v>
      </c>
      <c r="G121" s="281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1397</v>
      </c>
      <c r="D122" s="279" t="s">
        <v>48</v>
      </c>
      <c r="E122" s="280"/>
      <c r="F122" s="281"/>
      <c r="G122" s="281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1398</v>
      </c>
      <c r="D123" s="279" t="s">
        <v>44</v>
      </c>
      <c r="E123" s="280" t="s">
        <v>525</v>
      </c>
      <c r="F123" s="281">
        <v>241300000</v>
      </c>
      <c r="G123" s="281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1399</v>
      </c>
      <c r="D124" s="279" t="s">
        <v>44</v>
      </c>
      <c r="E124" s="280" t="s">
        <v>14</v>
      </c>
      <c r="F124" s="281">
        <v>42499000</v>
      </c>
      <c r="G124" s="281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9"/>
      <c r="E125" s="280"/>
      <c r="F125" s="281"/>
      <c r="G125" s="281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526</v>
      </c>
      <c r="C126" s="109" t="s">
        <v>527</v>
      </c>
      <c r="D126" s="279" t="s">
        <v>48</v>
      </c>
      <c r="E126" s="280"/>
      <c r="F126" s="281"/>
      <c r="G126" s="281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528</v>
      </c>
      <c r="D127" s="279" t="s">
        <v>44</v>
      </c>
      <c r="E127" s="280" t="s">
        <v>525</v>
      </c>
      <c r="F127" s="281">
        <v>126104830</v>
      </c>
      <c r="G127" s="281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529</v>
      </c>
      <c r="D128" s="279" t="s">
        <v>44</v>
      </c>
      <c r="E128" s="280" t="s">
        <v>525</v>
      </c>
      <c r="F128" s="281">
        <v>191704830</v>
      </c>
      <c r="G128" s="281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1143</v>
      </c>
      <c r="D129" s="279" t="s">
        <v>45</v>
      </c>
      <c r="E129" s="280" t="s">
        <v>525</v>
      </c>
      <c r="F129" s="281">
        <v>79200000</v>
      </c>
      <c r="G129" s="281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1144</v>
      </c>
      <c r="D130" s="279" t="s">
        <v>45</v>
      </c>
      <c r="E130" s="280" t="s">
        <v>14</v>
      </c>
      <c r="F130" s="281">
        <v>5975000</v>
      </c>
      <c r="G130" s="281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1145</v>
      </c>
      <c r="D131" s="279" t="s">
        <v>45</v>
      </c>
      <c r="E131" s="280" t="s">
        <v>24</v>
      </c>
      <c r="F131" s="281">
        <v>12500000</v>
      </c>
      <c r="G131" s="281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9" t="s">
        <v>48</v>
      </c>
      <c r="E132" s="280"/>
      <c r="F132" s="281"/>
      <c r="G132" s="281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530</v>
      </c>
      <c r="C133" s="109" t="s">
        <v>531</v>
      </c>
      <c r="D133" s="279" t="s">
        <v>48</v>
      </c>
      <c r="E133" s="280"/>
      <c r="F133" s="281"/>
      <c r="G133" s="281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532</v>
      </c>
      <c r="D134" s="279" t="s">
        <v>44</v>
      </c>
      <c r="E134" s="280" t="s">
        <v>8</v>
      </c>
      <c r="F134" s="281">
        <v>24998100</v>
      </c>
      <c r="G134" s="281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1146</v>
      </c>
      <c r="D135" s="279" t="s">
        <v>44</v>
      </c>
      <c r="E135" s="280" t="s">
        <v>8</v>
      </c>
      <c r="F135" s="281">
        <v>26746100</v>
      </c>
      <c r="G135" s="281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1147</v>
      </c>
      <c r="D136" s="279" t="s">
        <v>44</v>
      </c>
      <c r="E136" s="280" t="s">
        <v>8</v>
      </c>
      <c r="F136" s="281">
        <v>38097500</v>
      </c>
      <c r="G136" s="281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1148</v>
      </c>
      <c r="D137" s="279" t="s">
        <v>44</v>
      </c>
      <c r="E137" s="280" t="s">
        <v>8</v>
      </c>
      <c r="F137" s="281">
        <v>46697500</v>
      </c>
      <c r="G137" s="281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1149</v>
      </c>
      <c r="D138" s="279" t="s">
        <v>44</v>
      </c>
      <c r="E138" s="280" t="s">
        <v>8</v>
      </c>
      <c r="F138" s="281">
        <v>21530100</v>
      </c>
      <c r="G138" s="281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1150</v>
      </c>
      <c r="D139" s="279" t="s">
        <v>44</v>
      </c>
      <c r="E139" s="280" t="s">
        <v>8</v>
      </c>
      <c r="F139" s="281">
        <v>31630800</v>
      </c>
      <c r="G139" s="281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1151</v>
      </c>
      <c r="D140" s="279" t="s">
        <v>44</v>
      </c>
      <c r="E140" s="280" t="s">
        <v>8</v>
      </c>
      <c r="F140" s="281">
        <v>32680800</v>
      </c>
      <c r="G140" s="281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1152</v>
      </c>
      <c r="D141" s="279" t="s">
        <v>44</v>
      </c>
      <c r="E141" s="280" t="s">
        <v>8</v>
      </c>
      <c r="F141" s="281">
        <v>37313100</v>
      </c>
      <c r="G141" s="281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1458</v>
      </c>
      <c r="D142" s="279" t="s">
        <v>44</v>
      </c>
      <c r="E142" s="280" t="s">
        <v>8</v>
      </c>
      <c r="F142" s="281">
        <v>63057400</v>
      </c>
      <c r="G142" s="281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1556</v>
      </c>
      <c r="D143" s="279" t="s">
        <v>44</v>
      </c>
      <c r="E143" s="280" t="s">
        <v>8</v>
      </c>
      <c r="F143" s="281">
        <v>87094400</v>
      </c>
      <c r="G143" s="281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1043</v>
      </c>
      <c r="D144" s="279" t="s">
        <v>44</v>
      </c>
      <c r="E144" s="280" t="s">
        <v>8</v>
      </c>
      <c r="F144" s="281">
        <v>10270090</v>
      </c>
      <c r="G144" s="281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1044</v>
      </c>
      <c r="D145" s="279" t="s">
        <v>44</v>
      </c>
      <c r="E145" s="280" t="s">
        <v>8</v>
      </c>
      <c r="F145" s="281">
        <v>8972560</v>
      </c>
      <c r="G145" s="281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1045</v>
      </c>
      <c r="D146" s="279" t="s">
        <v>44</v>
      </c>
      <c r="E146" s="280" t="s">
        <v>8</v>
      </c>
      <c r="F146" s="281">
        <v>10973865</v>
      </c>
      <c r="G146" s="281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1046</v>
      </c>
      <c r="D147" s="279" t="s">
        <v>44</v>
      </c>
      <c r="E147" s="280" t="s">
        <v>8</v>
      </c>
      <c r="F147" s="281">
        <v>12622540</v>
      </c>
      <c r="G147" s="281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1557</v>
      </c>
      <c r="D148" s="279" t="s">
        <v>44</v>
      </c>
      <c r="E148" s="280" t="s">
        <v>14</v>
      </c>
      <c r="F148" s="281">
        <v>15724250</v>
      </c>
      <c r="G148" s="281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9"/>
      <c r="E149" s="280"/>
      <c r="F149" s="281"/>
      <c r="G149" s="281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533</v>
      </c>
      <c r="C150" s="109" t="s">
        <v>534</v>
      </c>
      <c r="D150" s="279" t="s">
        <v>48</v>
      </c>
      <c r="E150" s="280"/>
      <c r="F150" s="281"/>
      <c r="G150" s="281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535</v>
      </c>
      <c r="D151" s="279" t="s">
        <v>44</v>
      </c>
      <c r="E151" s="280" t="s">
        <v>8</v>
      </c>
      <c r="F151" s="281">
        <v>848250</v>
      </c>
      <c r="G151" s="281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9" t="s">
        <v>45</v>
      </c>
      <c r="E152" s="280" t="s">
        <v>8</v>
      </c>
      <c r="F152" s="281">
        <v>17500</v>
      </c>
      <c r="G152" s="281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536</v>
      </c>
      <c r="D153" s="279" t="s">
        <v>45</v>
      </c>
      <c r="E153" s="280" t="s">
        <v>8</v>
      </c>
      <c r="F153" s="281">
        <v>17500</v>
      </c>
      <c r="G153" s="281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537</v>
      </c>
      <c r="D154" s="279" t="s">
        <v>45</v>
      </c>
      <c r="E154" s="280" t="s">
        <v>8</v>
      </c>
      <c r="F154" s="281">
        <v>17500</v>
      </c>
      <c r="G154" s="281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9" t="s">
        <v>45</v>
      </c>
      <c r="E155" s="280" t="s">
        <v>8</v>
      </c>
      <c r="F155" s="281">
        <v>18000</v>
      </c>
      <c r="G155" s="281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9" t="s">
        <v>45</v>
      </c>
      <c r="E156" s="280" t="s">
        <v>8</v>
      </c>
      <c r="F156" s="281">
        <v>18000</v>
      </c>
      <c r="G156" s="281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9" t="s">
        <v>45</v>
      </c>
      <c r="E157" s="280" t="s">
        <v>8</v>
      </c>
      <c r="F157" s="281">
        <v>18000</v>
      </c>
      <c r="G157" s="281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538</v>
      </c>
      <c r="D158" s="279" t="s">
        <v>45</v>
      </c>
      <c r="E158" s="280" t="s">
        <v>8</v>
      </c>
      <c r="F158" s="281">
        <v>18000</v>
      </c>
      <c r="G158" s="281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9" t="s">
        <v>45</v>
      </c>
      <c r="E159" s="280" t="s">
        <v>8</v>
      </c>
      <c r="F159" s="281">
        <v>18000</v>
      </c>
      <c r="G159" s="281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9" t="s">
        <v>45</v>
      </c>
      <c r="E160" s="280" t="s">
        <v>8</v>
      </c>
      <c r="F160" s="281">
        <v>20000</v>
      </c>
      <c r="G160" s="281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9" t="s">
        <v>45</v>
      </c>
      <c r="E161" s="280" t="s">
        <v>8</v>
      </c>
      <c r="F161" s="281">
        <v>23000</v>
      </c>
      <c r="G161" s="281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9" t="s">
        <v>45</v>
      </c>
      <c r="E162" s="280" t="s">
        <v>8</v>
      </c>
      <c r="F162" s="281">
        <v>23700</v>
      </c>
      <c r="G162" s="281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9" t="s">
        <v>45</v>
      </c>
      <c r="E163" s="280" t="s">
        <v>8</v>
      </c>
      <c r="F163" s="281">
        <v>32500</v>
      </c>
      <c r="G163" s="281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9" t="s">
        <v>45</v>
      </c>
      <c r="E164" s="280" t="s">
        <v>8</v>
      </c>
      <c r="F164" s="281">
        <v>32500</v>
      </c>
      <c r="G164" s="281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1400</v>
      </c>
      <c r="D165" s="279" t="s">
        <v>45</v>
      </c>
      <c r="E165" s="280" t="s">
        <v>8</v>
      </c>
      <c r="F165" s="281">
        <v>32500</v>
      </c>
      <c r="G165" s="281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1401</v>
      </c>
      <c r="D166" s="279" t="s">
        <v>45</v>
      </c>
      <c r="E166" s="280" t="s">
        <v>8</v>
      </c>
      <c r="F166" s="281">
        <v>32500</v>
      </c>
      <c r="G166" s="281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539</v>
      </c>
      <c r="D167" s="279" t="s">
        <v>45</v>
      </c>
      <c r="E167" s="280" t="s">
        <v>8</v>
      </c>
      <c r="F167" s="281">
        <v>35700</v>
      </c>
      <c r="G167" s="281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540</v>
      </c>
      <c r="D168" s="279" t="s">
        <v>45</v>
      </c>
      <c r="E168" s="280" t="s">
        <v>8</v>
      </c>
      <c r="F168" s="281">
        <v>38700</v>
      </c>
      <c r="G168" s="281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541</v>
      </c>
      <c r="D169" s="279" t="s">
        <v>45</v>
      </c>
      <c r="E169" s="280" t="s">
        <v>8</v>
      </c>
      <c r="F169" s="281">
        <v>38700</v>
      </c>
      <c r="G169" s="281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542</v>
      </c>
      <c r="D170" s="279" t="s">
        <v>45</v>
      </c>
      <c r="E170" s="280" t="s">
        <v>8</v>
      </c>
      <c r="F170" s="281">
        <v>38700</v>
      </c>
      <c r="G170" s="281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543</v>
      </c>
      <c r="D171" s="279" t="s">
        <v>45</v>
      </c>
      <c r="E171" s="280" t="s">
        <v>8</v>
      </c>
      <c r="F171" s="281">
        <v>38700</v>
      </c>
      <c r="G171" s="281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544</v>
      </c>
      <c r="D172" s="279" t="s">
        <v>45</v>
      </c>
      <c r="E172" s="280" t="s">
        <v>8</v>
      </c>
      <c r="F172" s="281">
        <v>51000</v>
      </c>
      <c r="G172" s="281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545</v>
      </c>
      <c r="D173" s="279" t="s">
        <v>45</v>
      </c>
      <c r="E173" s="280" t="s">
        <v>8</v>
      </c>
      <c r="F173" s="281">
        <v>94200</v>
      </c>
      <c r="G173" s="281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546</v>
      </c>
      <c r="D174" s="279" t="s">
        <v>45</v>
      </c>
      <c r="E174" s="280" t="s">
        <v>8</v>
      </c>
      <c r="F174" s="281">
        <v>119300</v>
      </c>
      <c r="G174" s="281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547</v>
      </c>
      <c r="D175" s="279" t="s">
        <v>45</v>
      </c>
      <c r="E175" s="280" t="s">
        <v>8</v>
      </c>
      <c r="F175" s="281">
        <v>432900</v>
      </c>
      <c r="G175" s="281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548</v>
      </c>
      <c r="D176" s="279" t="s">
        <v>45</v>
      </c>
      <c r="E176" s="280" t="s">
        <v>8</v>
      </c>
      <c r="F176" s="281">
        <v>56700</v>
      </c>
      <c r="G176" s="281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549</v>
      </c>
      <c r="D177" s="279" t="s">
        <v>45</v>
      </c>
      <c r="E177" s="280" t="s">
        <v>8</v>
      </c>
      <c r="F177" s="281">
        <v>68300</v>
      </c>
      <c r="G177" s="281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550</v>
      </c>
      <c r="D178" s="279" t="s">
        <v>45</v>
      </c>
      <c r="E178" s="280" t="s">
        <v>8</v>
      </c>
      <c r="F178" s="281">
        <v>116200</v>
      </c>
      <c r="G178" s="281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551</v>
      </c>
      <c r="D179" s="279" t="s">
        <v>45</v>
      </c>
      <c r="E179" s="280" t="s">
        <v>8</v>
      </c>
      <c r="F179" s="281">
        <v>183000</v>
      </c>
      <c r="G179" s="281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552</v>
      </c>
      <c r="D180" s="279" t="s">
        <v>45</v>
      </c>
      <c r="E180" s="280" t="s">
        <v>8</v>
      </c>
      <c r="F180" s="281">
        <v>271100</v>
      </c>
      <c r="G180" s="281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553</v>
      </c>
      <c r="D181" s="279" t="s">
        <v>45</v>
      </c>
      <c r="E181" s="280" t="s">
        <v>8</v>
      </c>
      <c r="F181" s="281">
        <v>669000</v>
      </c>
      <c r="G181" s="281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9" t="s">
        <v>45</v>
      </c>
      <c r="E182" s="280" t="s">
        <v>8</v>
      </c>
      <c r="F182" s="281">
        <v>37900</v>
      </c>
      <c r="G182" s="281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9" t="s">
        <v>48</v>
      </c>
      <c r="E183" s="280"/>
      <c r="F183" s="281"/>
      <c r="G183" s="281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554</v>
      </c>
      <c r="C184" s="109" t="s">
        <v>1153</v>
      </c>
      <c r="D184" s="279" t="s">
        <v>48</v>
      </c>
      <c r="E184" s="280"/>
      <c r="F184" s="281"/>
      <c r="G184" s="281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555</v>
      </c>
      <c r="D185" s="279" t="s">
        <v>45</v>
      </c>
      <c r="E185" s="280" t="s">
        <v>24</v>
      </c>
      <c r="F185" s="281">
        <v>22250000</v>
      </c>
      <c r="G185" s="281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556</v>
      </c>
      <c r="D186" s="279" t="s">
        <v>44</v>
      </c>
      <c r="E186" s="280" t="s">
        <v>24</v>
      </c>
      <c r="F186" s="281">
        <v>80895000</v>
      </c>
      <c r="G186" s="281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1033</v>
      </c>
      <c r="D187" s="279" t="s">
        <v>44</v>
      </c>
      <c r="E187" s="280" t="s">
        <v>24</v>
      </c>
      <c r="F187" s="281">
        <v>157800000</v>
      </c>
      <c r="G187" s="281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1558</v>
      </c>
      <c r="D188" s="279" t="s">
        <v>44</v>
      </c>
      <c r="E188" s="280" t="s">
        <v>24</v>
      </c>
      <c r="F188" s="281">
        <v>8595700</v>
      </c>
      <c r="G188" s="281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1559</v>
      </c>
      <c r="D189" s="279" t="s">
        <v>44</v>
      </c>
      <c r="E189" s="280" t="s">
        <v>24</v>
      </c>
      <c r="F189" s="281">
        <v>8595700</v>
      </c>
      <c r="G189" s="281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9"/>
      <c r="E190" s="280"/>
      <c r="F190" s="281"/>
      <c r="G190" s="281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557</v>
      </c>
      <c r="C191" s="109" t="s">
        <v>558</v>
      </c>
      <c r="D191" s="279" t="s">
        <v>48</v>
      </c>
      <c r="E191" s="280"/>
      <c r="F191" s="281"/>
      <c r="G191" s="281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79" t="s">
        <v>44</v>
      </c>
      <c r="E192" s="280" t="s">
        <v>8</v>
      </c>
      <c r="F192" s="281">
        <v>648050</v>
      </c>
      <c r="G192" s="281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79" t="s">
        <v>44</v>
      </c>
      <c r="E193" s="280" t="s">
        <v>8</v>
      </c>
      <c r="F193" s="281">
        <v>674300</v>
      </c>
      <c r="G193" s="281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9" t="s">
        <v>45</v>
      </c>
      <c r="E194" s="280" t="s">
        <v>8</v>
      </c>
      <c r="F194" s="281">
        <v>42100</v>
      </c>
      <c r="G194" s="281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9" t="s">
        <v>45</v>
      </c>
      <c r="E195" s="280" t="s">
        <v>8</v>
      </c>
      <c r="F195" s="281">
        <v>42100</v>
      </c>
      <c r="G195" s="281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79" t="s">
        <v>45</v>
      </c>
      <c r="E196" s="280" t="s">
        <v>8</v>
      </c>
      <c r="F196" s="281">
        <v>3800000</v>
      </c>
      <c r="G196" s="281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9" t="s">
        <v>48</v>
      </c>
      <c r="E197" s="280"/>
      <c r="F197" s="281"/>
      <c r="G197" s="281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582</v>
      </c>
      <c r="D198" s="279" t="s">
        <v>48</v>
      </c>
      <c r="E198" s="280"/>
      <c r="F198" s="281"/>
      <c r="G198" s="281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79" t="s">
        <v>45</v>
      </c>
      <c r="E199" s="280" t="s">
        <v>24</v>
      </c>
      <c r="F199" s="281">
        <v>280800000</v>
      </c>
      <c r="G199" s="281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9" t="s">
        <v>45</v>
      </c>
      <c r="E200" s="280" t="s">
        <v>8</v>
      </c>
      <c r="F200" s="281">
        <v>34688200</v>
      </c>
      <c r="G200" s="281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9" t="s">
        <v>45</v>
      </c>
      <c r="E201" s="280" t="s">
        <v>8</v>
      </c>
      <c r="F201" s="281">
        <v>24774500</v>
      </c>
      <c r="G201" s="281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9" t="s">
        <v>48</v>
      </c>
      <c r="E202" s="280"/>
      <c r="F202" s="281"/>
      <c r="G202" s="281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562</v>
      </c>
      <c r="C203" s="109" t="s">
        <v>561</v>
      </c>
      <c r="D203" s="279" t="s">
        <v>48</v>
      </c>
      <c r="E203" s="280"/>
      <c r="F203" s="281"/>
      <c r="G203" s="281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9" t="s">
        <v>45</v>
      </c>
      <c r="E204" s="280" t="s">
        <v>100</v>
      </c>
      <c r="F204" s="281">
        <v>3036730</v>
      </c>
      <c r="G204" s="281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9" t="s">
        <v>45</v>
      </c>
      <c r="E205" s="282" t="s">
        <v>100</v>
      </c>
      <c r="F205" s="281">
        <v>4137730</v>
      </c>
      <c r="G205" s="281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9" t="s">
        <v>45</v>
      </c>
      <c r="E206" s="280" t="s">
        <v>100</v>
      </c>
      <c r="F206" s="281">
        <v>5206920</v>
      </c>
      <c r="G206" s="281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9" t="s">
        <v>45</v>
      </c>
      <c r="E207" s="280" t="s">
        <v>100</v>
      </c>
      <c r="F207" s="281">
        <v>5453270</v>
      </c>
      <c r="G207" s="281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9" t="s">
        <v>45</v>
      </c>
      <c r="E208" s="280" t="s">
        <v>100</v>
      </c>
      <c r="F208" s="281">
        <v>6453770</v>
      </c>
      <c r="G208" s="281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9" t="s">
        <v>45</v>
      </c>
      <c r="E209" s="280" t="s">
        <v>100</v>
      </c>
      <c r="F209" s="281">
        <v>7728790</v>
      </c>
      <c r="G209" s="281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9" t="s">
        <v>47</v>
      </c>
      <c r="E210" s="280" t="s">
        <v>100</v>
      </c>
      <c r="F210" s="281">
        <v>10066.666666666668</v>
      </c>
      <c r="G210" s="281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9" t="s">
        <v>45</v>
      </c>
      <c r="E211" s="280" t="s">
        <v>24</v>
      </c>
      <c r="F211" s="281">
        <v>200000</v>
      </c>
      <c r="G211" s="281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9" t="s">
        <v>48</v>
      </c>
      <c r="E212" s="280"/>
      <c r="F212" s="281"/>
      <c r="G212" s="281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564</v>
      </c>
      <c r="C213" s="109" t="s">
        <v>563</v>
      </c>
      <c r="D213" s="279" t="s">
        <v>48</v>
      </c>
      <c r="E213" s="280"/>
      <c r="F213" s="281"/>
      <c r="G213" s="281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1560</v>
      </c>
      <c r="D214" s="279" t="s">
        <v>44</v>
      </c>
      <c r="E214" s="280" t="s">
        <v>8</v>
      </c>
      <c r="F214" s="281">
        <v>217470</v>
      </c>
      <c r="G214" s="281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1129</v>
      </c>
      <c r="D215" s="279" t="s">
        <v>44</v>
      </c>
      <c r="E215" s="280" t="s">
        <v>8</v>
      </c>
      <c r="F215" s="281">
        <v>212320</v>
      </c>
      <c r="G215" s="281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1561</v>
      </c>
      <c r="D216" s="279" t="s">
        <v>44</v>
      </c>
      <c r="E216" s="280" t="s">
        <v>24</v>
      </c>
      <c r="F216" s="281">
        <v>394550</v>
      </c>
      <c r="G216" s="281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1562</v>
      </c>
      <c r="D217" s="279" t="s">
        <v>44</v>
      </c>
      <c r="E217" s="280" t="s">
        <v>24</v>
      </c>
      <c r="F217" s="281">
        <v>220800</v>
      </c>
      <c r="G217" s="281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9"/>
      <c r="E218" s="280"/>
      <c r="F218" s="281"/>
      <c r="G218" s="281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566</v>
      </c>
      <c r="C219" s="109" t="s">
        <v>565</v>
      </c>
      <c r="D219" s="279" t="s">
        <v>48</v>
      </c>
      <c r="E219" s="280"/>
      <c r="F219" s="281"/>
      <c r="G219" s="281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9" t="s">
        <v>44</v>
      </c>
      <c r="E220" s="280" t="s">
        <v>7</v>
      </c>
      <c r="F220" s="281">
        <v>9831</v>
      </c>
      <c r="G220" s="281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9" t="s">
        <v>44</v>
      </c>
      <c r="E221" s="280" t="s">
        <v>7</v>
      </c>
      <c r="F221" s="281">
        <v>19368</v>
      </c>
      <c r="G221" s="281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9" t="s">
        <v>44</v>
      </c>
      <c r="E222" s="280" t="s">
        <v>7</v>
      </c>
      <c r="F222" s="281">
        <v>32428</v>
      </c>
      <c r="G222" s="281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9" t="s">
        <v>44</v>
      </c>
      <c r="E223" s="280" t="s">
        <v>7</v>
      </c>
      <c r="F223" s="281">
        <v>13740</v>
      </c>
      <c r="G223" s="281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9" t="s">
        <v>44</v>
      </c>
      <c r="E224" s="280" t="s">
        <v>7</v>
      </c>
      <c r="F224" s="281">
        <v>24590</v>
      </c>
      <c r="G224" s="281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9" t="s">
        <v>44</v>
      </c>
      <c r="E225" s="280" t="s">
        <v>7</v>
      </c>
      <c r="F225" s="281">
        <v>39175</v>
      </c>
      <c r="G225" s="281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9" t="s">
        <v>48</v>
      </c>
      <c r="E226" s="280"/>
      <c r="F226" s="281"/>
      <c r="G226" s="281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579</v>
      </c>
      <c r="C227" s="109" t="s">
        <v>567</v>
      </c>
      <c r="D227" s="279" t="s">
        <v>48</v>
      </c>
      <c r="E227" s="280"/>
      <c r="F227" s="281"/>
      <c r="G227" s="281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1402</v>
      </c>
      <c r="D228" s="279" t="s">
        <v>44</v>
      </c>
      <c r="E228" s="280" t="s">
        <v>7</v>
      </c>
      <c r="F228" s="281">
        <v>47850</v>
      </c>
      <c r="G228" s="281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1403</v>
      </c>
      <c r="D229" s="279" t="s">
        <v>44</v>
      </c>
      <c r="E229" s="280" t="s">
        <v>7</v>
      </c>
      <c r="F229" s="281">
        <v>27280</v>
      </c>
      <c r="G229" s="281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1459</v>
      </c>
      <c r="D230" s="279" t="s">
        <v>44</v>
      </c>
      <c r="E230" s="280" t="s">
        <v>7</v>
      </c>
      <c r="F230" s="281">
        <v>48905</v>
      </c>
      <c r="G230" s="281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9" t="s">
        <v>44</v>
      </c>
      <c r="E231" s="280" t="s">
        <v>7</v>
      </c>
      <c r="F231" s="281">
        <v>3780</v>
      </c>
      <c r="G231" s="281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9" t="s">
        <v>44</v>
      </c>
      <c r="E232" s="280" t="s">
        <v>7</v>
      </c>
      <c r="F232" s="281">
        <v>5890</v>
      </c>
      <c r="G232" s="281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9" t="s">
        <v>45</v>
      </c>
      <c r="E233" s="280" t="s">
        <v>7</v>
      </c>
      <c r="F233" s="281">
        <v>8900</v>
      </c>
      <c r="G233" s="281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9" t="s">
        <v>45</v>
      </c>
      <c r="E234" s="280" t="s">
        <v>7</v>
      </c>
      <c r="F234" s="281">
        <v>10000</v>
      </c>
      <c r="G234" s="281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9" t="s">
        <v>44</v>
      </c>
      <c r="E235" s="280" t="s">
        <v>7</v>
      </c>
      <c r="F235" s="281">
        <v>12120</v>
      </c>
      <c r="G235" s="281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9" t="s">
        <v>45</v>
      </c>
      <c r="E236" s="280" t="s">
        <v>7</v>
      </c>
      <c r="F236" s="281">
        <v>23600</v>
      </c>
      <c r="G236" s="281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9" t="s">
        <v>44</v>
      </c>
      <c r="E237" s="280" t="s">
        <v>7</v>
      </c>
      <c r="F237" s="281">
        <v>290975</v>
      </c>
      <c r="G237" s="281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1460</v>
      </c>
      <c r="D238" s="279" t="s">
        <v>45</v>
      </c>
      <c r="E238" s="280" t="s">
        <v>7</v>
      </c>
      <c r="F238" s="281">
        <v>62800</v>
      </c>
      <c r="G238" s="281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568</v>
      </c>
      <c r="D239" s="279" t="s">
        <v>45</v>
      </c>
      <c r="E239" s="280" t="s">
        <v>7</v>
      </c>
      <c r="F239" s="281">
        <v>107300</v>
      </c>
      <c r="G239" s="281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569</v>
      </c>
      <c r="D240" s="279" t="s">
        <v>45</v>
      </c>
      <c r="E240" s="280" t="s">
        <v>7</v>
      </c>
      <c r="F240" s="281">
        <v>468300</v>
      </c>
      <c r="G240" s="281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570</v>
      </c>
      <c r="D241" s="279" t="s">
        <v>45</v>
      </c>
      <c r="E241" s="280" t="s">
        <v>7</v>
      </c>
      <c r="F241" s="281">
        <v>633500</v>
      </c>
      <c r="G241" s="281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571</v>
      </c>
      <c r="D242" s="279" t="s">
        <v>45</v>
      </c>
      <c r="E242" s="280" t="s">
        <v>7</v>
      </c>
      <c r="F242" s="281">
        <v>983500</v>
      </c>
      <c r="G242" s="281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9" t="s">
        <v>44</v>
      </c>
      <c r="E243" s="280" t="s">
        <v>7</v>
      </c>
      <c r="F243" s="281">
        <v>84991</v>
      </c>
      <c r="G243" s="281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9" t="s">
        <v>44</v>
      </c>
      <c r="E244" s="280" t="s">
        <v>7</v>
      </c>
      <c r="F244" s="281">
        <v>125850</v>
      </c>
      <c r="G244" s="281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9" t="s">
        <v>44</v>
      </c>
      <c r="E245" s="280" t="s">
        <v>7</v>
      </c>
      <c r="F245" s="281">
        <v>196270</v>
      </c>
      <c r="G245" s="281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9" t="s">
        <v>44</v>
      </c>
      <c r="E246" s="280" t="s">
        <v>7</v>
      </c>
      <c r="F246" s="281">
        <v>318390</v>
      </c>
      <c r="G246" s="281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572</v>
      </c>
      <c r="D247" s="279" t="s">
        <v>45</v>
      </c>
      <c r="E247" s="280" t="s">
        <v>7</v>
      </c>
      <c r="F247" s="281">
        <v>121560.8</v>
      </c>
      <c r="G247" s="281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573</v>
      </c>
      <c r="D248" s="279" t="s">
        <v>45</v>
      </c>
      <c r="E248" s="280" t="s">
        <v>7</v>
      </c>
      <c r="F248" s="281">
        <v>164883</v>
      </c>
      <c r="G248" s="281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574</v>
      </c>
      <c r="D249" s="279" t="s">
        <v>44</v>
      </c>
      <c r="E249" s="280" t="s">
        <v>7</v>
      </c>
      <c r="F249" s="281">
        <v>378330</v>
      </c>
      <c r="G249" s="281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575</v>
      </c>
      <c r="D250" s="279" t="s">
        <v>45</v>
      </c>
      <c r="E250" s="280" t="s">
        <v>7</v>
      </c>
      <c r="F250" s="281">
        <v>417044.06800000003</v>
      </c>
      <c r="G250" s="281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9" t="s">
        <v>45</v>
      </c>
      <c r="E251" s="280" t="s">
        <v>7</v>
      </c>
      <c r="F251" s="281">
        <v>82600</v>
      </c>
      <c r="G251" s="281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9" t="s">
        <v>45</v>
      </c>
      <c r="E252" s="280" t="s">
        <v>7</v>
      </c>
      <c r="F252" s="281">
        <v>116300</v>
      </c>
      <c r="G252" s="281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9" t="s">
        <v>45</v>
      </c>
      <c r="E253" s="280" t="s">
        <v>7</v>
      </c>
      <c r="F253" s="281">
        <v>139900</v>
      </c>
      <c r="G253" s="281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9" t="s">
        <v>45</v>
      </c>
      <c r="E254" s="280" t="s">
        <v>7</v>
      </c>
      <c r="F254" s="281">
        <v>154600</v>
      </c>
      <c r="G254" s="281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576</v>
      </c>
      <c r="D255" s="279" t="s">
        <v>45</v>
      </c>
      <c r="E255" s="280" t="s">
        <v>7</v>
      </c>
      <c r="F255" s="281">
        <v>103500</v>
      </c>
      <c r="G255" s="281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577</v>
      </c>
      <c r="D256" s="279" t="s">
        <v>45</v>
      </c>
      <c r="E256" s="280" t="s">
        <v>7</v>
      </c>
      <c r="F256" s="281">
        <v>106000</v>
      </c>
      <c r="G256" s="281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9" t="s">
        <v>45</v>
      </c>
      <c r="E257" s="280" t="s">
        <v>7</v>
      </c>
      <c r="F257" s="281">
        <v>135900</v>
      </c>
      <c r="G257" s="281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9" t="s">
        <v>45</v>
      </c>
      <c r="E258" s="280" t="s">
        <v>7</v>
      </c>
      <c r="F258" s="281">
        <v>160100</v>
      </c>
      <c r="G258" s="281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578</v>
      </c>
      <c r="D259" s="279" t="s">
        <v>44</v>
      </c>
      <c r="E259" s="280" t="s">
        <v>7</v>
      </c>
      <c r="F259" s="281">
        <v>362130</v>
      </c>
      <c r="G259" s="281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9" t="s">
        <v>44</v>
      </c>
      <c r="E260" s="280" t="s">
        <v>7</v>
      </c>
      <c r="F260" s="281">
        <v>418580</v>
      </c>
      <c r="G260" s="281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9" t="s">
        <v>44</v>
      </c>
      <c r="E261" s="280" t="s">
        <v>7</v>
      </c>
      <c r="F261" s="281">
        <v>447280</v>
      </c>
      <c r="G261" s="281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9" t="s">
        <v>45</v>
      </c>
      <c r="E262" s="280" t="s">
        <v>7</v>
      </c>
      <c r="F262" s="281">
        <v>3200</v>
      </c>
      <c r="G262" s="281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9" t="s">
        <v>45</v>
      </c>
      <c r="E263" s="280" t="s">
        <v>7</v>
      </c>
      <c r="F263" s="281">
        <v>4100</v>
      </c>
      <c r="G263" s="281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9" t="s">
        <v>45</v>
      </c>
      <c r="E264" s="280" t="s">
        <v>7</v>
      </c>
      <c r="F264" s="281">
        <v>6500</v>
      </c>
      <c r="G264" s="281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9" t="s">
        <v>45</v>
      </c>
      <c r="E265" s="280" t="s">
        <v>7</v>
      </c>
      <c r="F265" s="281">
        <v>11400</v>
      </c>
      <c r="G265" s="281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9" t="s">
        <v>45</v>
      </c>
      <c r="E266" s="280" t="s">
        <v>7</v>
      </c>
      <c r="F266" s="281">
        <v>16700</v>
      </c>
      <c r="G266" s="281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9" t="s">
        <v>45</v>
      </c>
      <c r="E267" s="280" t="s">
        <v>7</v>
      </c>
      <c r="F267" s="281">
        <v>9600</v>
      </c>
      <c r="G267" s="281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9" t="s">
        <v>45</v>
      </c>
      <c r="E268" s="280" t="s">
        <v>7</v>
      </c>
      <c r="F268" s="281">
        <v>11700</v>
      </c>
      <c r="G268" s="281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9" t="s">
        <v>45</v>
      </c>
      <c r="E269" s="280" t="s">
        <v>7</v>
      </c>
      <c r="F269" s="281">
        <v>13300</v>
      </c>
      <c r="G269" s="281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9" t="s">
        <v>45</v>
      </c>
      <c r="E270" s="280" t="s">
        <v>7</v>
      </c>
      <c r="F270" s="281">
        <v>17000</v>
      </c>
      <c r="G270" s="281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9" t="s">
        <v>44</v>
      </c>
      <c r="E271" s="280" t="s">
        <v>7</v>
      </c>
      <c r="F271" s="281">
        <v>297630</v>
      </c>
      <c r="G271" s="281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9" t="s">
        <v>44</v>
      </c>
      <c r="E272" s="280" t="s">
        <v>7</v>
      </c>
      <c r="F272" s="281">
        <v>361430</v>
      </c>
      <c r="G272" s="281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9" t="s">
        <v>48</v>
      </c>
      <c r="E273" s="280"/>
      <c r="F273" s="281"/>
      <c r="G273" s="281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581</v>
      </c>
      <c r="C274" s="109" t="s">
        <v>580</v>
      </c>
      <c r="D274" s="279" t="s">
        <v>48</v>
      </c>
      <c r="E274" s="280"/>
      <c r="F274" s="281"/>
      <c r="G274" s="281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1563</v>
      </c>
      <c r="D275" s="279" t="s">
        <v>45</v>
      </c>
      <c r="E275" s="280" t="s">
        <v>8</v>
      </c>
      <c r="F275" s="281">
        <v>34700</v>
      </c>
      <c r="G275" s="281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1564</v>
      </c>
      <c r="D276" s="279" t="s">
        <v>45</v>
      </c>
      <c r="E276" s="280" t="s">
        <v>8</v>
      </c>
      <c r="F276" s="281">
        <v>40300</v>
      </c>
      <c r="G276" s="281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1565</v>
      </c>
      <c r="D277" s="279" t="s">
        <v>45</v>
      </c>
      <c r="E277" s="280" t="s">
        <v>8</v>
      </c>
      <c r="F277" s="281">
        <v>44000</v>
      </c>
      <c r="G277" s="281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1566</v>
      </c>
      <c r="D278" s="279" t="s">
        <v>45</v>
      </c>
      <c r="E278" s="280" t="s">
        <v>8</v>
      </c>
      <c r="F278" s="281">
        <v>57700</v>
      </c>
      <c r="G278" s="281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1567</v>
      </c>
      <c r="D279" s="279" t="s">
        <v>45</v>
      </c>
      <c r="E279" s="280" t="s">
        <v>8</v>
      </c>
      <c r="F279" s="281">
        <v>83000</v>
      </c>
      <c r="G279" s="281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1568</v>
      </c>
      <c r="D280" s="279" t="s">
        <v>45</v>
      </c>
      <c r="E280" s="280" t="s">
        <v>8</v>
      </c>
      <c r="F280" s="281">
        <v>90450</v>
      </c>
      <c r="G280" s="281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1569</v>
      </c>
      <c r="D281" s="279" t="s">
        <v>45</v>
      </c>
      <c r="E281" s="280" t="s">
        <v>8</v>
      </c>
      <c r="F281" s="281">
        <v>106000</v>
      </c>
      <c r="G281" s="281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1570</v>
      </c>
      <c r="D282" s="279" t="s">
        <v>45</v>
      </c>
      <c r="E282" s="280" t="s">
        <v>8</v>
      </c>
      <c r="F282" s="281">
        <v>115650</v>
      </c>
      <c r="G282" s="281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1571</v>
      </c>
      <c r="D283" s="279" t="s">
        <v>45</v>
      </c>
      <c r="E283" s="280" t="s">
        <v>8</v>
      </c>
      <c r="F283" s="281">
        <v>159200</v>
      </c>
      <c r="G283" s="281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1572</v>
      </c>
      <c r="D284" s="279" t="s">
        <v>45</v>
      </c>
      <c r="E284" s="280" t="s">
        <v>8</v>
      </c>
      <c r="F284" s="281">
        <v>49900</v>
      </c>
      <c r="G284" s="281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1573</v>
      </c>
      <c r="D285" s="279" t="s">
        <v>45</v>
      </c>
      <c r="E285" s="280" t="s">
        <v>8</v>
      </c>
      <c r="F285" s="281">
        <v>62200</v>
      </c>
      <c r="G285" s="281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1574</v>
      </c>
      <c r="D286" s="279" t="s">
        <v>45</v>
      </c>
      <c r="E286" s="280" t="s">
        <v>8</v>
      </c>
      <c r="F286" s="281">
        <v>65800</v>
      </c>
      <c r="G286" s="281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1575</v>
      </c>
      <c r="D287" s="279" t="s">
        <v>45</v>
      </c>
      <c r="E287" s="280" t="s">
        <v>8</v>
      </c>
      <c r="F287" s="281">
        <v>69100</v>
      </c>
      <c r="G287" s="281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1576</v>
      </c>
      <c r="D288" s="279" t="s">
        <v>45</v>
      </c>
      <c r="E288" s="280" t="s">
        <v>8</v>
      </c>
      <c r="F288" s="281">
        <v>87100</v>
      </c>
      <c r="G288" s="281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1577</v>
      </c>
      <c r="D289" s="279" t="s">
        <v>45</v>
      </c>
      <c r="E289" s="280" t="s">
        <v>8</v>
      </c>
      <c r="F289" s="281">
        <v>98500</v>
      </c>
      <c r="G289" s="281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1578</v>
      </c>
      <c r="D290" s="279" t="s">
        <v>45</v>
      </c>
      <c r="E290" s="280" t="s">
        <v>8</v>
      </c>
      <c r="F290" s="281">
        <v>137700</v>
      </c>
      <c r="G290" s="281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1579</v>
      </c>
      <c r="D291" s="279" t="s">
        <v>45</v>
      </c>
      <c r="E291" s="280" t="s">
        <v>8</v>
      </c>
      <c r="F291" s="281">
        <v>124300</v>
      </c>
      <c r="G291" s="281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1580</v>
      </c>
      <c r="D292" s="279" t="s">
        <v>45</v>
      </c>
      <c r="E292" s="280" t="s">
        <v>8</v>
      </c>
      <c r="F292" s="281">
        <v>114000</v>
      </c>
      <c r="G292" s="281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1581</v>
      </c>
      <c r="D293" s="279" t="s">
        <v>45</v>
      </c>
      <c r="E293" s="280" t="s">
        <v>8</v>
      </c>
      <c r="F293" s="281">
        <v>146000</v>
      </c>
      <c r="G293" s="281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1582</v>
      </c>
      <c r="D294" s="279" t="s">
        <v>45</v>
      </c>
      <c r="E294" s="280" t="s">
        <v>8</v>
      </c>
      <c r="F294" s="281">
        <v>156000</v>
      </c>
      <c r="G294" s="281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1583</v>
      </c>
      <c r="D295" s="279" t="s">
        <v>45</v>
      </c>
      <c r="E295" s="280" t="s">
        <v>8</v>
      </c>
      <c r="F295" s="281">
        <v>17200</v>
      </c>
      <c r="G295" s="281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1584</v>
      </c>
      <c r="D296" s="279" t="s">
        <v>45</v>
      </c>
      <c r="E296" s="280" t="s">
        <v>8</v>
      </c>
      <c r="F296" s="281">
        <v>21900</v>
      </c>
      <c r="G296" s="281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1585</v>
      </c>
      <c r="D297" s="279" t="s">
        <v>45</v>
      </c>
      <c r="E297" s="280" t="s">
        <v>8</v>
      </c>
      <c r="F297" s="281">
        <v>21900</v>
      </c>
      <c r="G297" s="281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1586</v>
      </c>
      <c r="D298" s="279" t="s">
        <v>45</v>
      </c>
      <c r="E298" s="280" t="s">
        <v>8</v>
      </c>
      <c r="F298" s="281">
        <v>23500</v>
      </c>
      <c r="G298" s="281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1587</v>
      </c>
      <c r="D299" s="279" t="s">
        <v>45</v>
      </c>
      <c r="E299" s="280" t="s">
        <v>8</v>
      </c>
      <c r="F299" s="281">
        <v>26100</v>
      </c>
      <c r="G299" s="281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1588</v>
      </c>
      <c r="D300" s="279" t="s">
        <v>45</v>
      </c>
      <c r="E300" s="280" t="s">
        <v>8</v>
      </c>
      <c r="F300" s="281">
        <v>35500</v>
      </c>
      <c r="G300" s="281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1589</v>
      </c>
      <c r="D301" s="279" t="s">
        <v>45</v>
      </c>
      <c r="E301" s="280" t="s">
        <v>8</v>
      </c>
      <c r="F301" s="281">
        <v>46200</v>
      </c>
      <c r="G301" s="281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1590</v>
      </c>
      <c r="D302" s="279" t="s">
        <v>45</v>
      </c>
      <c r="E302" s="280" t="s">
        <v>8</v>
      </c>
      <c r="F302" s="281">
        <v>68700</v>
      </c>
      <c r="G302" s="281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1591</v>
      </c>
      <c r="D303" s="279" t="s">
        <v>45</v>
      </c>
      <c r="E303" s="280" t="s">
        <v>8</v>
      </c>
      <c r="F303" s="281">
        <v>76800</v>
      </c>
      <c r="G303" s="281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1592</v>
      </c>
      <c r="D304" s="279" t="s">
        <v>45</v>
      </c>
      <c r="E304" s="280" t="s">
        <v>8</v>
      </c>
      <c r="F304" s="281">
        <v>23000</v>
      </c>
      <c r="G304" s="281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1593</v>
      </c>
      <c r="D305" s="279" t="s">
        <v>45</v>
      </c>
      <c r="E305" s="280" t="s">
        <v>8</v>
      </c>
      <c r="F305" s="281">
        <v>25700</v>
      </c>
      <c r="G305" s="281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1594</v>
      </c>
      <c r="D306" s="279" t="s">
        <v>45</v>
      </c>
      <c r="E306" s="280" t="s">
        <v>8</v>
      </c>
      <c r="F306" s="281">
        <v>38100</v>
      </c>
      <c r="G306" s="281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1595</v>
      </c>
      <c r="D307" s="279" t="s">
        <v>45</v>
      </c>
      <c r="E307" s="280" t="s">
        <v>8</v>
      </c>
      <c r="F307" s="281">
        <v>48000</v>
      </c>
      <c r="G307" s="281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1596</v>
      </c>
      <c r="D308" s="279" t="s">
        <v>45</v>
      </c>
      <c r="E308" s="280" t="s">
        <v>8</v>
      </c>
      <c r="F308" s="281">
        <v>60000</v>
      </c>
      <c r="G308" s="281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1597</v>
      </c>
      <c r="D309" s="279" t="s">
        <v>45</v>
      </c>
      <c r="E309" s="280" t="s">
        <v>8</v>
      </c>
      <c r="F309" s="281">
        <v>79000</v>
      </c>
      <c r="G309" s="281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1598</v>
      </c>
      <c r="D310" s="279" t="s">
        <v>45</v>
      </c>
      <c r="E310" s="280" t="s">
        <v>8</v>
      </c>
      <c r="F310" s="281">
        <v>99600</v>
      </c>
      <c r="G310" s="281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1599</v>
      </c>
      <c r="D311" s="279" t="s">
        <v>45</v>
      </c>
      <c r="E311" s="280" t="s">
        <v>8</v>
      </c>
      <c r="F311" s="281">
        <v>170800</v>
      </c>
      <c r="G311" s="281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1461</v>
      </c>
      <c r="D312" s="279" t="s">
        <v>45</v>
      </c>
      <c r="E312" s="280" t="s">
        <v>8</v>
      </c>
      <c r="F312" s="281">
        <v>197400</v>
      </c>
      <c r="G312" s="281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1462</v>
      </c>
      <c r="D313" s="279" t="s">
        <v>45</v>
      </c>
      <c r="E313" s="280" t="s">
        <v>8</v>
      </c>
      <c r="F313" s="281">
        <v>158100</v>
      </c>
      <c r="G313" s="281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9" t="s">
        <v>48</v>
      </c>
      <c r="E314" s="280"/>
      <c r="F314" s="281"/>
      <c r="G314" s="281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584</v>
      </c>
      <c r="C315" s="109" t="s">
        <v>585</v>
      </c>
      <c r="D315" s="279" t="s">
        <v>48</v>
      </c>
      <c r="E315" s="280"/>
      <c r="F315" s="281"/>
      <c r="G315" s="281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9" t="s">
        <v>45</v>
      </c>
      <c r="E316" s="280" t="s">
        <v>112</v>
      </c>
      <c r="F316" s="281">
        <v>125000</v>
      </c>
      <c r="G316" s="281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9" t="s">
        <v>45</v>
      </c>
      <c r="E317" s="280" t="s">
        <v>114</v>
      </c>
      <c r="F317" s="281">
        <v>74000</v>
      </c>
      <c r="G317" s="281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1156</v>
      </c>
      <c r="D318" s="279" t="s">
        <v>45</v>
      </c>
      <c r="E318" s="280" t="s">
        <v>8</v>
      </c>
      <c r="F318" s="281">
        <v>4500</v>
      </c>
      <c r="G318" s="281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1154</v>
      </c>
      <c r="D319" s="279" t="s">
        <v>45</v>
      </c>
      <c r="E319" s="280" t="s">
        <v>24</v>
      </c>
      <c r="F319" s="281">
        <v>3888</v>
      </c>
      <c r="G319" s="281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1155</v>
      </c>
      <c r="D320" s="279" t="s">
        <v>45</v>
      </c>
      <c r="E320" s="280" t="s">
        <v>24</v>
      </c>
      <c r="F320" s="281">
        <v>2900</v>
      </c>
      <c r="G320" s="281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9" t="s">
        <v>45</v>
      </c>
      <c r="E321" s="280" t="s">
        <v>24</v>
      </c>
      <c r="F321" s="281">
        <v>11500</v>
      </c>
      <c r="G321" s="281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9" t="s">
        <v>45</v>
      </c>
      <c r="E322" s="280" t="s">
        <v>24</v>
      </c>
      <c r="F322" s="281">
        <v>6100</v>
      </c>
      <c r="G322" s="281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9" t="s">
        <v>45</v>
      </c>
      <c r="E323" s="280" t="s">
        <v>8</v>
      </c>
      <c r="F323" s="281">
        <v>58600</v>
      </c>
      <c r="G323" s="281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586</v>
      </c>
      <c r="D324" s="279" t="s">
        <v>45</v>
      </c>
      <c r="E324" s="280" t="s">
        <v>24</v>
      </c>
      <c r="F324" s="281">
        <v>15400</v>
      </c>
      <c r="G324" s="281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9" t="s">
        <v>45</v>
      </c>
      <c r="E325" s="280" t="s">
        <v>24</v>
      </c>
      <c r="F325" s="281">
        <v>5300</v>
      </c>
      <c r="G325" s="281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9" t="s">
        <v>45</v>
      </c>
      <c r="E326" s="280" t="s">
        <v>24</v>
      </c>
      <c r="F326" s="281">
        <v>8900</v>
      </c>
      <c r="G326" s="281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9" t="s">
        <v>45</v>
      </c>
      <c r="E327" s="280" t="s">
        <v>24</v>
      </c>
      <c r="F327" s="281">
        <v>15800</v>
      </c>
      <c r="G327" s="281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9" t="s">
        <v>45</v>
      </c>
      <c r="E328" s="280" t="s">
        <v>24</v>
      </c>
      <c r="F328" s="281">
        <v>13800</v>
      </c>
      <c r="G328" s="281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1463</v>
      </c>
      <c r="D329" s="279" t="s">
        <v>45</v>
      </c>
      <c r="E329" s="280" t="s">
        <v>24</v>
      </c>
      <c r="F329" s="281">
        <v>18080</v>
      </c>
      <c r="G329" s="281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1464</v>
      </c>
      <c r="D330" s="279" t="s">
        <v>45</v>
      </c>
      <c r="E330" s="280" t="s">
        <v>24</v>
      </c>
      <c r="F330" s="281">
        <v>19700</v>
      </c>
      <c r="G330" s="281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1465</v>
      </c>
      <c r="D331" s="279" t="s">
        <v>45</v>
      </c>
      <c r="E331" s="280" t="s">
        <v>24</v>
      </c>
      <c r="F331" s="281">
        <v>23000</v>
      </c>
      <c r="G331" s="281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1466</v>
      </c>
      <c r="D332" s="279" t="s">
        <v>45</v>
      </c>
      <c r="E332" s="280" t="s">
        <v>24</v>
      </c>
      <c r="F332" s="281">
        <v>38400</v>
      </c>
      <c r="G332" s="281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9" t="s">
        <v>45</v>
      </c>
      <c r="E333" s="280" t="s">
        <v>24</v>
      </c>
      <c r="F333" s="281">
        <v>22900</v>
      </c>
      <c r="G333" s="281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9" t="s">
        <v>45</v>
      </c>
      <c r="E334" s="280" t="s">
        <v>24</v>
      </c>
      <c r="F334" s="281">
        <v>25000</v>
      </c>
      <c r="G334" s="281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9" t="s">
        <v>45</v>
      </c>
      <c r="E335" s="280" t="s">
        <v>24</v>
      </c>
      <c r="F335" s="281">
        <v>25000</v>
      </c>
      <c r="G335" s="281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9" t="s">
        <v>45</v>
      </c>
      <c r="E336" s="280" t="s">
        <v>24</v>
      </c>
      <c r="F336" s="281">
        <v>18400</v>
      </c>
      <c r="G336" s="281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9" t="s">
        <v>45</v>
      </c>
      <c r="E337" s="280" t="s">
        <v>24</v>
      </c>
      <c r="F337" s="281">
        <v>18400</v>
      </c>
      <c r="G337" s="281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9" t="s">
        <v>45</v>
      </c>
      <c r="E338" s="280" t="s">
        <v>24</v>
      </c>
      <c r="F338" s="281">
        <v>18400</v>
      </c>
      <c r="G338" s="281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9" t="s">
        <v>45</v>
      </c>
      <c r="E339" s="280" t="s">
        <v>24</v>
      </c>
      <c r="F339" s="281">
        <v>61300</v>
      </c>
      <c r="G339" s="281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9" t="s">
        <v>45</v>
      </c>
      <c r="E340" s="280" t="s">
        <v>24</v>
      </c>
      <c r="F340" s="281">
        <v>61300</v>
      </c>
      <c r="G340" s="281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9" t="s">
        <v>45</v>
      </c>
      <c r="E341" s="280" t="s">
        <v>24</v>
      </c>
      <c r="F341" s="281">
        <v>61300</v>
      </c>
      <c r="G341" s="281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9" t="s">
        <v>45</v>
      </c>
      <c r="E342" s="280" t="s">
        <v>24</v>
      </c>
      <c r="F342" s="281">
        <v>64500</v>
      </c>
      <c r="G342" s="281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9" t="s">
        <v>45</v>
      </c>
      <c r="E343" s="280" t="s">
        <v>24</v>
      </c>
      <c r="F343" s="281">
        <v>69000</v>
      </c>
      <c r="G343" s="281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9" t="s">
        <v>45</v>
      </c>
      <c r="E344" s="280" t="s">
        <v>24</v>
      </c>
      <c r="F344" s="281">
        <v>82500</v>
      </c>
      <c r="G344" s="281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9" t="s">
        <v>45</v>
      </c>
      <c r="E345" s="280" t="s">
        <v>24</v>
      </c>
      <c r="F345" s="281">
        <v>79800</v>
      </c>
      <c r="G345" s="281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9" t="s">
        <v>45</v>
      </c>
      <c r="E346" s="280" t="s">
        <v>24</v>
      </c>
      <c r="F346" s="281">
        <v>72100</v>
      </c>
      <c r="G346" s="281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9" t="s">
        <v>45</v>
      </c>
      <c r="E347" s="280" t="s">
        <v>24</v>
      </c>
      <c r="F347" s="281">
        <v>86800</v>
      </c>
      <c r="G347" s="281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9" t="s">
        <v>45</v>
      </c>
      <c r="E348" s="280" t="s">
        <v>24</v>
      </c>
      <c r="F348" s="281">
        <v>105600</v>
      </c>
      <c r="G348" s="281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1404</v>
      </c>
      <c r="D349" s="279" t="s">
        <v>45</v>
      </c>
      <c r="E349" s="280" t="s">
        <v>24</v>
      </c>
      <c r="F349" s="281">
        <v>491900</v>
      </c>
      <c r="G349" s="281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9" t="s">
        <v>45</v>
      </c>
      <c r="E350" s="280" t="s">
        <v>24</v>
      </c>
      <c r="F350" s="281">
        <v>29555</v>
      </c>
      <c r="G350" s="281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9" t="s">
        <v>45</v>
      </c>
      <c r="E351" s="280" t="s">
        <v>24</v>
      </c>
      <c r="F351" s="281">
        <v>37200</v>
      </c>
      <c r="G351" s="281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9" t="s">
        <v>45</v>
      </c>
      <c r="E352" s="280" t="s">
        <v>24</v>
      </c>
      <c r="F352" s="281">
        <v>29600</v>
      </c>
      <c r="G352" s="281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9" t="s">
        <v>45</v>
      </c>
      <c r="E353" s="280" t="s">
        <v>24</v>
      </c>
      <c r="F353" s="281">
        <v>37144</v>
      </c>
      <c r="G353" s="281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9" t="s">
        <v>45</v>
      </c>
      <c r="E354" s="280" t="s">
        <v>24</v>
      </c>
      <c r="F354" s="281">
        <v>5700</v>
      </c>
      <c r="G354" s="281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9" t="s">
        <v>45</v>
      </c>
      <c r="E355" s="280" t="s">
        <v>24</v>
      </c>
      <c r="F355" s="281">
        <v>5700</v>
      </c>
      <c r="G355" s="281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9" t="s">
        <v>45</v>
      </c>
      <c r="E356" s="280" t="s">
        <v>24</v>
      </c>
      <c r="F356" s="281">
        <v>10700</v>
      </c>
      <c r="G356" s="281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9" t="s">
        <v>45</v>
      </c>
      <c r="E357" s="280" t="s">
        <v>24</v>
      </c>
      <c r="F357" s="281">
        <v>6200</v>
      </c>
      <c r="G357" s="281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9" t="s">
        <v>45</v>
      </c>
      <c r="E358" s="280" t="s">
        <v>100</v>
      </c>
      <c r="F358" s="281">
        <v>446100</v>
      </c>
      <c r="G358" s="281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587</v>
      </c>
      <c r="D359" s="279" t="s">
        <v>45</v>
      </c>
      <c r="E359" s="280" t="s">
        <v>100</v>
      </c>
      <c r="F359" s="281">
        <v>45796</v>
      </c>
      <c r="G359" s="281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9" t="s">
        <v>48</v>
      </c>
      <c r="E360" s="280"/>
      <c r="F360" s="281"/>
      <c r="G360" s="281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588</v>
      </c>
      <c r="C361" s="109" t="s">
        <v>589</v>
      </c>
      <c r="D361" s="279" t="s">
        <v>48</v>
      </c>
      <c r="E361" s="280"/>
      <c r="F361" s="281"/>
      <c r="G361" s="281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9" t="s">
        <v>45</v>
      </c>
      <c r="E362" s="280" t="s">
        <v>24</v>
      </c>
      <c r="F362" s="281">
        <v>37000</v>
      </c>
      <c r="G362" s="281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9" t="s">
        <v>45</v>
      </c>
      <c r="E363" s="280" t="s">
        <v>24</v>
      </c>
      <c r="F363" s="281">
        <v>55500</v>
      </c>
      <c r="G363" s="281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9" t="s">
        <v>45</v>
      </c>
      <c r="E364" s="280" t="s">
        <v>24</v>
      </c>
      <c r="F364" s="281">
        <v>67800</v>
      </c>
      <c r="G364" s="281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9" t="s">
        <v>45</v>
      </c>
      <c r="E365" s="280" t="s">
        <v>24</v>
      </c>
      <c r="F365" s="281">
        <v>98600</v>
      </c>
      <c r="G365" s="281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9" t="s">
        <v>45</v>
      </c>
      <c r="E366" s="280" t="s">
        <v>24</v>
      </c>
      <c r="F366" s="281">
        <v>135199</v>
      </c>
      <c r="G366" s="281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9" t="s">
        <v>45</v>
      </c>
      <c r="E367" s="280" t="s">
        <v>7</v>
      </c>
      <c r="F367" s="281">
        <v>7789</v>
      </c>
      <c r="G367" s="281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9" t="s">
        <v>45</v>
      </c>
      <c r="E368" s="280" t="s">
        <v>8</v>
      </c>
      <c r="F368" s="281">
        <v>47459</v>
      </c>
      <c r="G368" s="281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9" t="s">
        <v>45</v>
      </c>
      <c r="E369" s="280" t="s">
        <v>8</v>
      </c>
      <c r="F369" s="281">
        <v>112500</v>
      </c>
      <c r="G369" s="281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9" t="s">
        <v>45</v>
      </c>
      <c r="E370" s="280" t="s">
        <v>8</v>
      </c>
      <c r="F370" s="281">
        <v>35800</v>
      </c>
      <c r="G370" s="281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9" t="s">
        <v>45</v>
      </c>
      <c r="E371" s="280" t="s">
        <v>8</v>
      </c>
      <c r="F371" s="281">
        <v>36000</v>
      </c>
      <c r="G371" s="281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9" t="s">
        <v>45</v>
      </c>
      <c r="E372" s="280" t="s">
        <v>8</v>
      </c>
      <c r="F372" s="281">
        <v>36000</v>
      </c>
      <c r="G372" s="281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9" t="s">
        <v>45</v>
      </c>
      <c r="E373" s="280" t="s">
        <v>8</v>
      </c>
      <c r="F373" s="281">
        <v>40000</v>
      </c>
      <c r="G373" s="281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9" t="s">
        <v>45</v>
      </c>
      <c r="E374" s="280" t="s">
        <v>8</v>
      </c>
      <c r="F374" s="281">
        <v>55000</v>
      </c>
      <c r="G374" s="281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9" t="s">
        <v>45</v>
      </c>
      <c r="E375" s="280" t="s">
        <v>8</v>
      </c>
      <c r="F375" s="281">
        <v>45500</v>
      </c>
      <c r="G375" s="281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9" t="s">
        <v>45</v>
      </c>
      <c r="E376" s="280" t="s">
        <v>8</v>
      </c>
      <c r="F376" s="281">
        <v>45500</v>
      </c>
      <c r="G376" s="281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9" t="s">
        <v>45</v>
      </c>
      <c r="E377" s="280" t="s">
        <v>8</v>
      </c>
      <c r="F377" s="281">
        <v>45500</v>
      </c>
      <c r="G377" s="281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9" t="s">
        <v>45</v>
      </c>
      <c r="E378" s="280" t="s">
        <v>8</v>
      </c>
      <c r="F378" s="281">
        <v>45500</v>
      </c>
      <c r="G378" s="281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9" t="s">
        <v>45</v>
      </c>
      <c r="E379" s="280" t="s">
        <v>8</v>
      </c>
      <c r="F379" s="281">
        <v>7938</v>
      </c>
      <c r="G379" s="281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9" t="s">
        <v>45</v>
      </c>
      <c r="E380" s="280" t="s">
        <v>8</v>
      </c>
      <c r="F380" s="281">
        <v>30000</v>
      </c>
      <c r="G380" s="281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9" t="s">
        <v>45</v>
      </c>
      <c r="E381" s="280" t="s">
        <v>8</v>
      </c>
      <c r="F381" s="281">
        <v>26500</v>
      </c>
      <c r="G381" s="281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9" t="s">
        <v>45</v>
      </c>
      <c r="E382" s="280" t="s">
        <v>8</v>
      </c>
      <c r="F382" s="281">
        <v>26500</v>
      </c>
      <c r="G382" s="281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9" t="s">
        <v>45</v>
      </c>
      <c r="E383" s="280" t="s">
        <v>8</v>
      </c>
      <c r="F383" s="281">
        <v>26500</v>
      </c>
      <c r="G383" s="281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9" t="s">
        <v>45</v>
      </c>
      <c r="E384" s="280" t="s">
        <v>8</v>
      </c>
      <c r="F384" s="281">
        <v>26500</v>
      </c>
      <c r="G384" s="281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9" t="s">
        <v>45</v>
      </c>
      <c r="E385" s="280" t="s">
        <v>8</v>
      </c>
      <c r="F385" s="281">
        <v>33600</v>
      </c>
      <c r="G385" s="281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9" t="s">
        <v>45</v>
      </c>
      <c r="E386" s="280" t="s">
        <v>8</v>
      </c>
      <c r="F386" s="281">
        <v>33600</v>
      </c>
      <c r="G386" s="281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9" t="s">
        <v>45</v>
      </c>
      <c r="E387" s="280" t="s">
        <v>8</v>
      </c>
      <c r="F387" s="281">
        <v>33600</v>
      </c>
      <c r="G387" s="281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9" t="s">
        <v>45</v>
      </c>
      <c r="E388" s="280" t="s">
        <v>8</v>
      </c>
      <c r="F388" s="281">
        <v>33600</v>
      </c>
      <c r="G388" s="281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9" t="s">
        <v>45</v>
      </c>
      <c r="E389" s="280" t="s">
        <v>8</v>
      </c>
      <c r="F389" s="281">
        <v>32600</v>
      </c>
      <c r="G389" s="281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9" t="s">
        <v>45</v>
      </c>
      <c r="E390" s="280" t="s">
        <v>8</v>
      </c>
      <c r="F390" s="281">
        <v>45000</v>
      </c>
      <c r="G390" s="281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590</v>
      </c>
      <c r="D391" s="279" t="s">
        <v>45</v>
      </c>
      <c r="E391" s="280" t="s">
        <v>8</v>
      </c>
      <c r="F391" s="281">
        <v>92500</v>
      </c>
      <c r="G391" s="281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9" t="s">
        <v>45</v>
      </c>
      <c r="E392" s="280" t="s">
        <v>8</v>
      </c>
      <c r="F392" s="281">
        <v>67700</v>
      </c>
      <c r="G392" s="281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9" t="s">
        <v>45</v>
      </c>
      <c r="E393" s="280" t="s">
        <v>8</v>
      </c>
      <c r="F393" s="281">
        <v>13100</v>
      </c>
      <c r="G393" s="281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9" t="s">
        <v>45</v>
      </c>
      <c r="E394" s="280" t="s">
        <v>8</v>
      </c>
      <c r="F394" s="281">
        <v>404600</v>
      </c>
      <c r="G394" s="281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591</v>
      </c>
      <c r="D395" s="279" t="s">
        <v>45</v>
      </c>
      <c r="E395" s="280" t="s">
        <v>8</v>
      </c>
      <c r="F395" s="281">
        <v>445573.55999999994</v>
      </c>
      <c r="G395" s="281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9" t="s">
        <v>45</v>
      </c>
      <c r="E396" s="280" t="s">
        <v>8</v>
      </c>
      <c r="F396" s="281">
        <v>89200</v>
      </c>
      <c r="G396" s="281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9" t="s">
        <v>45</v>
      </c>
      <c r="E397" s="280" t="s">
        <v>8</v>
      </c>
      <c r="F397" s="281">
        <v>95000</v>
      </c>
      <c r="G397" s="281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9" t="s">
        <v>45</v>
      </c>
      <c r="E398" s="280" t="s">
        <v>8</v>
      </c>
      <c r="F398" s="281">
        <v>15500</v>
      </c>
      <c r="G398" s="281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9" t="s">
        <v>45</v>
      </c>
      <c r="E399" s="280" t="s">
        <v>8</v>
      </c>
      <c r="F399" s="281">
        <v>37700</v>
      </c>
      <c r="G399" s="281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9" t="s">
        <v>45</v>
      </c>
      <c r="E400" s="280" t="s">
        <v>8</v>
      </c>
      <c r="F400" s="281">
        <v>28000</v>
      </c>
      <c r="G400" s="281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9" t="s">
        <v>45</v>
      </c>
      <c r="E401" s="280" t="s">
        <v>8</v>
      </c>
      <c r="F401" s="281">
        <v>22400</v>
      </c>
      <c r="G401" s="281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9" t="s">
        <v>45</v>
      </c>
      <c r="E402" s="280" t="s">
        <v>8</v>
      </c>
      <c r="F402" s="281">
        <v>15800</v>
      </c>
      <c r="G402" s="281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9" t="s">
        <v>45</v>
      </c>
      <c r="E403" s="280" t="s">
        <v>8</v>
      </c>
      <c r="F403" s="281">
        <v>22400</v>
      </c>
      <c r="G403" s="281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1157</v>
      </c>
      <c r="D404" s="279" t="s">
        <v>45</v>
      </c>
      <c r="E404" s="280" t="s">
        <v>8</v>
      </c>
      <c r="F404" s="281">
        <v>36500</v>
      </c>
      <c r="G404" s="281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9" t="s">
        <v>45</v>
      </c>
      <c r="E405" s="280" t="s">
        <v>8</v>
      </c>
      <c r="F405" s="281">
        <v>10800</v>
      </c>
      <c r="G405" s="281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9" t="s">
        <v>45</v>
      </c>
      <c r="E406" s="280" t="s">
        <v>8</v>
      </c>
      <c r="F406" s="281">
        <v>13600</v>
      </c>
      <c r="G406" s="281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9" t="s">
        <v>45</v>
      </c>
      <c r="E407" s="280" t="s">
        <v>8</v>
      </c>
      <c r="F407" s="281">
        <v>17100</v>
      </c>
      <c r="G407" s="281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9" t="s">
        <v>45</v>
      </c>
      <c r="E408" s="280" t="s">
        <v>8</v>
      </c>
      <c r="F408" s="281">
        <v>32400</v>
      </c>
      <c r="G408" s="281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9" t="s">
        <v>45</v>
      </c>
      <c r="E409" s="280" t="s">
        <v>8</v>
      </c>
      <c r="F409" s="281">
        <v>40400</v>
      </c>
      <c r="G409" s="281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592</v>
      </c>
      <c r="D410" s="279" t="s">
        <v>45</v>
      </c>
      <c r="E410" s="280" t="s">
        <v>8</v>
      </c>
      <c r="F410" s="281">
        <v>282000</v>
      </c>
      <c r="G410" s="281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593</v>
      </c>
      <c r="D411" s="279" t="s">
        <v>45</v>
      </c>
      <c r="E411" s="280" t="s">
        <v>8</v>
      </c>
      <c r="F411" s="281">
        <v>379000</v>
      </c>
      <c r="G411" s="281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594</v>
      </c>
      <c r="D412" s="279" t="s">
        <v>45</v>
      </c>
      <c r="E412" s="280" t="s">
        <v>8</v>
      </c>
      <c r="F412" s="281">
        <v>557000</v>
      </c>
      <c r="G412" s="281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9" t="s">
        <v>45</v>
      </c>
      <c r="E413" s="280" t="s">
        <v>8</v>
      </c>
      <c r="F413" s="281">
        <v>41800</v>
      </c>
      <c r="G413" s="281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595</v>
      </c>
      <c r="D414" s="279" t="s">
        <v>45</v>
      </c>
      <c r="E414" s="280" t="s">
        <v>8</v>
      </c>
      <c r="F414" s="281">
        <v>78500</v>
      </c>
      <c r="G414" s="281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596</v>
      </c>
      <c r="D415" s="279" t="s">
        <v>45</v>
      </c>
      <c r="E415" s="280" t="s">
        <v>8</v>
      </c>
      <c r="F415" s="281">
        <v>120000</v>
      </c>
      <c r="G415" s="281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597</v>
      </c>
      <c r="D416" s="279" t="s">
        <v>45</v>
      </c>
      <c r="E416" s="280" t="s">
        <v>8</v>
      </c>
      <c r="F416" s="281">
        <v>120900</v>
      </c>
      <c r="G416" s="281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9" t="s">
        <v>45</v>
      </c>
      <c r="E417" s="280" t="s">
        <v>8</v>
      </c>
      <c r="F417" s="281">
        <v>78500</v>
      </c>
      <c r="G417" s="281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9" t="s">
        <v>45</v>
      </c>
      <c r="E418" s="280" t="s">
        <v>8</v>
      </c>
      <c r="F418" s="281">
        <v>85300</v>
      </c>
      <c r="G418" s="281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9" t="s">
        <v>45</v>
      </c>
      <c r="E419" s="280" t="s">
        <v>8</v>
      </c>
      <c r="F419" s="281">
        <v>107300</v>
      </c>
      <c r="G419" s="281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9" t="s">
        <v>45</v>
      </c>
      <c r="E420" s="280" t="s">
        <v>8</v>
      </c>
      <c r="F420" s="281">
        <v>112100</v>
      </c>
      <c r="G420" s="281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9" t="s">
        <v>45</v>
      </c>
      <c r="E421" s="280" t="s">
        <v>8</v>
      </c>
      <c r="F421" s="281">
        <v>75400</v>
      </c>
      <c r="G421" s="281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9" t="s">
        <v>45</v>
      </c>
      <c r="E422" s="280" t="s">
        <v>8</v>
      </c>
      <c r="F422" s="281">
        <v>23500</v>
      </c>
      <c r="G422" s="281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9" t="s">
        <v>45</v>
      </c>
      <c r="E423" s="280" t="s">
        <v>8</v>
      </c>
      <c r="F423" s="281">
        <v>26500</v>
      </c>
      <c r="G423" s="281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9" t="s">
        <v>45</v>
      </c>
      <c r="E424" s="280" t="s">
        <v>8</v>
      </c>
      <c r="F424" s="281">
        <v>34000</v>
      </c>
      <c r="G424" s="281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9" t="s">
        <v>45</v>
      </c>
      <c r="E425" s="280" t="s">
        <v>8</v>
      </c>
      <c r="F425" s="281">
        <v>49600</v>
      </c>
      <c r="G425" s="281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9" t="s">
        <v>45</v>
      </c>
      <c r="E426" s="280" t="s">
        <v>8</v>
      </c>
      <c r="F426" s="281">
        <v>56300</v>
      </c>
      <c r="G426" s="281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9" t="s">
        <v>45</v>
      </c>
      <c r="E427" s="280" t="s">
        <v>7</v>
      </c>
      <c r="F427" s="281">
        <v>33800</v>
      </c>
      <c r="G427" s="281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9" t="s">
        <v>45</v>
      </c>
      <c r="E428" s="280" t="s">
        <v>7</v>
      </c>
      <c r="F428" s="281">
        <v>40200</v>
      </c>
      <c r="G428" s="281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9" t="s">
        <v>45</v>
      </c>
      <c r="E429" s="280" t="s">
        <v>7</v>
      </c>
      <c r="F429" s="281">
        <v>46800</v>
      </c>
      <c r="G429" s="281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9" t="s">
        <v>45</v>
      </c>
      <c r="E430" s="280" t="s">
        <v>8</v>
      </c>
      <c r="F430" s="281">
        <v>9500</v>
      </c>
      <c r="G430" s="281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9" t="s">
        <v>45</v>
      </c>
      <c r="E431" s="280" t="s">
        <v>8</v>
      </c>
      <c r="F431" s="281">
        <v>184500</v>
      </c>
      <c r="G431" s="281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9" t="s">
        <v>45</v>
      </c>
      <c r="E432" s="280" t="s">
        <v>8</v>
      </c>
      <c r="F432" s="281">
        <v>175000</v>
      </c>
      <c r="G432" s="281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9" t="s">
        <v>45</v>
      </c>
      <c r="E433" s="280" t="s">
        <v>7</v>
      </c>
      <c r="F433" s="281">
        <v>30000</v>
      </c>
      <c r="G433" s="281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9" t="s">
        <v>45</v>
      </c>
      <c r="E434" s="280" t="s">
        <v>7</v>
      </c>
      <c r="F434" s="281">
        <v>49500</v>
      </c>
      <c r="G434" s="281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9" t="s">
        <v>45</v>
      </c>
      <c r="E435" s="280" t="s">
        <v>7</v>
      </c>
      <c r="F435" s="281">
        <v>120000</v>
      </c>
      <c r="G435" s="281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9" t="s">
        <v>45</v>
      </c>
      <c r="E436" s="280" t="s">
        <v>8</v>
      </c>
      <c r="F436" s="281">
        <v>4880</v>
      </c>
      <c r="G436" s="281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9" t="s">
        <v>45</v>
      </c>
      <c r="E437" s="280" t="s">
        <v>8</v>
      </c>
      <c r="F437" s="281">
        <v>1308700</v>
      </c>
      <c r="G437" s="281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9" t="s">
        <v>45</v>
      </c>
      <c r="E438" s="280" t="s">
        <v>8</v>
      </c>
      <c r="F438" s="281">
        <v>12500</v>
      </c>
      <c r="G438" s="281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9" t="s">
        <v>45</v>
      </c>
      <c r="E439" s="280" t="s">
        <v>7</v>
      </c>
      <c r="F439" s="281">
        <v>9700</v>
      </c>
      <c r="G439" s="281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9" t="s">
        <v>45</v>
      </c>
      <c r="E440" s="280" t="s">
        <v>7</v>
      </c>
      <c r="F440" s="281">
        <v>24300</v>
      </c>
      <c r="G440" s="281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9" t="s">
        <v>45</v>
      </c>
      <c r="E441" s="280" t="s">
        <v>7</v>
      </c>
      <c r="F441" s="281">
        <v>39204</v>
      </c>
      <c r="G441" s="281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1467</v>
      </c>
      <c r="D442" s="279" t="s">
        <v>45</v>
      </c>
      <c r="E442" s="280" t="s">
        <v>7</v>
      </c>
      <c r="F442" s="281">
        <v>491900</v>
      </c>
      <c r="G442" s="281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9" t="s">
        <v>45</v>
      </c>
      <c r="E443" s="280" t="s">
        <v>8</v>
      </c>
      <c r="F443" s="281">
        <v>78069</v>
      </c>
      <c r="G443" s="281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9" t="s">
        <v>45</v>
      </c>
      <c r="E444" s="280" t="s">
        <v>8</v>
      </c>
      <c r="F444" s="281">
        <v>155631</v>
      </c>
      <c r="G444" s="281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85" t="s">
        <v>598</v>
      </c>
      <c r="D445" s="279" t="s">
        <v>45</v>
      </c>
      <c r="E445" s="280" t="s">
        <v>8</v>
      </c>
      <c r="F445" s="281">
        <v>3965</v>
      </c>
      <c r="G445" s="281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9" t="s">
        <v>45</v>
      </c>
      <c r="E446" s="280" t="s">
        <v>8</v>
      </c>
      <c r="F446" s="281">
        <v>31800</v>
      </c>
      <c r="G446" s="281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9" t="s">
        <v>45</v>
      </c>
      <c r="E447" s="280" t="s">
        <v>8</v>
      </c>
      <c r="F447" s="281">
        <v>33800</v>
      </c>
      <c r="G447" s="281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9" t="s">
        <v>45</v>
      </c>
      <c r="E448" s="280" t="s">
        <v>8</v>
      </c>
      <c r="F448" s="281">
        <v>38500</v>
      </c>
      <c r="G448" s="281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9" t="s">
        <v>45</v>
      </c>
      <c r="E449" s="280" t="s">
        <v>8</v>
      </c>
      <c r="F449" s="281">
        <v>76000</v>
      </c>
      <c r="G449" s="281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9" t="s">
        <v>45</v>
      </c>
      <c r="E450" s="280" t="s">
        <v>8</v>
      </c>
      <c r="F450" s="281">
        <v>97000</v>
      </c>
      <c r="G450" s="281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1018</v>
      </c>
      <c r="D451" s="279" t="s">
        <v>45</v>
      </c>
      <c r="E451" s="280" t="s">
        <v>7</v>
      </c>
      <c r="F451" s="281">
        <v>4520</v>
      </c>
      <c r="G451" s="281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1019</v>
      </c>
      <c r="D452" s="279" t="s">
        <v>45</v>
      </c>
      <c r="E452" s="280" t="s">
        <v>8</v>
      </c>
      <c r="F452" s="281">
        <v>7290</v>
      </c>
      <c r="G452" s="281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9" t="s">
        <v>45</v>
      </c>
      <c r="E453" s="280" t="s">
        <v>8</v>
      </c>
      <c r="F453" s="281">
        <v>4500</v>
      </c>
      <c r="G453" s="281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9" t="s">
        <v>45</v>
      </c>
      <c r="E454" s="280" t="s">
        <v>8</v>
      </c>
      <c r="F454" s="281">
        <v>106300</v>
      </c>
      <c r="G454" s="281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9" t="s">
        <v>45</v>
      </c>
      <c r="E455" s="280" t="s">
        <v>8</v>
      </c>
      <c r="F455" s="281">
        <v>116800</v>
      </c>
      <c r="G455" s="281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9" t="s">
        <v>45</v>
      </c>
      <c r="E456" s="280" t="s">
        <v>8</v>
      </c>
      <c r="F456" s="281">
        <v>11400</v>
      </c>
      <c r="G456" s="281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9" t="s">
        <v>45</v>
      </c>
      <c r="E457" s="280" t="s">
        <v>8</v>
      </c>
      <c r="F457" s="281">
        <v>29600</v>
      </c>
      <c r="G457" s="281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599</v>
      </c>
      <c r="D458" s="279" t="s">
        <v>45</v>
      </c>
      <c r="E458" s="280" t="s">
        <v>8</v>
      </c>
      <c r="F458" s="281">
        <v>290142</v>
      </c>
      <c r="G458" s="281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600</v>
      </c>
      <c r="D459" s="279" t="s">
        <v>45</v>
      </c>
      <c r="E459" s="280" t="s">
        <v>8</v>
      </c>
      <c r="F459" s="281">
        <v>265680</v>
      </c>
      <c r="G459" s="281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601</v>
      </c>
      <c r="D460" s="279" t="s">
        <v>45</v>
      </c>
      <c r="E460" s="280" t="s">
        <v>8</v>
      </c>
      <c r="F460" s="281">
        <v>265680</v>
      </c>
      <c r="G460" s="281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9" t="s">
        <v>45</v>
      </c>
      <c r="E461" s="280" t="s">
        <v>8</v>
      </c>
      <c r="F461" s="281">
        <v>20898</v>
      </c>
      <c r="G461" s="281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9" t="s">
        <v>45</v>
      </c>
      <c r="E462" s="280" t="s">
        <v>8</v>
      </c>
      <c r="F462" s="281">
        <v>20700</v>
      </c>
      <c r="G462" s="281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9" t="s">
        <v>45</v>
      </c>
      <c r="E463" s="280" t="s">
        <v>8</v>
      </c>
      <c r="F463" s="281">
        <v>13600</v>
      </c>
      <c r="G463" s="281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9" t="s">
        <v>45</v>
      </c>
      <c r="E464" s="280" t="s">
        <v>8</v>
      </c>
      <c r="F464" s="281">
        <v>27900</v>
      </c>
      <c r="G464" s="281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9" t="s">
        <v>45</v>
      </c>
      <c r="E465" s="280" t="s">
        <v>8</v>
      </c>
      <c r="F465" s="281">
        <v>27815</v>
      </c>
      <c r="G465" s="281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9" t="s">
        <v>45</v>
      </c>
      <c r="E466" s="280" t="s">
        <v>8</v>
      </c>
      <c r="F466" s="281">
        <v>20800</v>
      </c>
      <c r="G466" s="281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9" t="s">
        <v>45</v>
      </c>
      <c r="E467" s="280" t="s">
        <v>8</v>
      </c>
      <c r="F467" s="281">
        <v>23936</v>
      </c>
      <c r="G467" s="281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9" t="s">
        <v>45</v>
      </c>
      <c r="E468" s="280" t="s">
        <v>8</v>
      </c>
      <c r="F468" s="281">
        <v>31590</v>
      </c>
      <c r="G468" s="281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9" t="s">
        <v>45</v>
      </c>
      <c r="E469" s="280" t="s">
        <v>8</v>
      </c>
      <c r="F469" s="281">
        <v>32500</v>
      </c>
      <c r="G469" s="281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9" t="s">
        <v>45</v>
      </c>
      <c r="E470" s="280" t="s">
        <v>8</v>
      </c>
      <c r="F470" s="281">
        <v>47300</v>
      </c>
      <c r="G470" s="281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9" t="s">
        <v>45</v>
      </c>
      <c r="E471" s="280" t="s">
        <v>8</v>
      </c>
      <c r="F471" s="281">
        <v>61560</v>
      </c>
      <c r="G471" s="281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1048</v>
      </c>
      <c r="D472" s="279" t="s">
        <v>45</v>
      </c>
      <c r="E472" s="280" t="s">
        <v>8</v>
      </c>
      <c r="F472" s="281">
        <v>79056</v>
      </c>
      <c r="G472" s="281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1049</v>
      </c>
      <c r="D473" s="279" t="s">
        <v>45</v>
      </c>
      <c r="E473" s="280" t="s">
        <v>8</v>
      </c>
      <c r="F473" s="281">
        <v>81984</v>
      </c>
      <c r="G473" s="281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1050</v>
      </c>
      <c r="D474" s="279" t="s">
        <v>45</v>
      </c>
      <c r="E474" s="280" t="s">
        <v>8</v>
      </c>
      <c r="F474" s="281">
        <v>7320</v>
      </c>
      <c r="G474" s="281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1051</v>
      </c>
      <c r="D475" s="279" t="s">
        <v>45</v>
      </c>
      <c r="E475" s="280" t="s">
        <v>8</v>
      </c>
      <c r="F475" s="281">
        <v>8784</v>
      </c>
      <c r="G475" s="281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1052</v>
      </c>
      <c r="D476" s="279" t="s">
        <v>45</v>
      </c>
      <c r="E476" s="280" t="s">
        <v>8</v>
      </c>
      <c r="F476" s="281">
        <v>52704</v>
      </c>
      <c r="G476" s="281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1053</v>
      </c>
      <c r="D477" s="279" t="s">
        <v>45</v>
      </c>
      <c r="E477" s="280" t="s">
        <v>8</v>
      </c>
      <c r="F477" s="281">
        <v>67344</v>
      </c>
      <c r="G477" s="281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602</v>
      </c>
      <c r="D478" s="279" t="s">
        <v>45</v>
      </c>
      <c r="E478" s="280" t="s">
        <v>8</v>
      </c>
      <c r="F478" s="281">
        <v>40000</v>
      </c>
      <c r="G478" s="281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603</v>
      </c>
      <c r="D479" s="279" t="s">
        <v>45</v>
      </c>
      <c r="E479" s="280" t="s">
        <v>8</v>
      </c>
      <c r="F479" s="281">
        <v>150000</v>
      </c>
      <c r="G479" s="281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9" t="s">
        <v>45</v>
      </c>
      <c r="E480" s="280" t="s">
        <v>8</v>
      </c>
      <c r="F480" s="281">
        <v>4212</v>
      </c>
      <c r="G480" s="281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604</v>
      </c>
      <c r="D481" s="279" t="s">
        <v>45</v>
      </c>
      <c r="E481" s="280" t="s">
        <v>8</v>
      </c>
      <c r="F481" s="281">
        <v>50000</v>
      </c>
      <c r="G481" s="281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9" t="s">
        <v>45</v>
      </c>
      <c r="E482" s="280" t="s">
        <v>8</v>
      </c>
      <c r="F482" s="281">
        <v>32500</v>
      </c>
      <c r="G482" s="281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9" t="s">
        <v>45</v>
      </c>
      <c r="E483" s="280" t="s">
        <v>8</v>
      </c>
      <c r="F483" s="281">
        <v>37500</v>
      </c>
      <c r="G483" s="281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9" t="s">
        <v>45</v>
      </c>
      <c r="E484" s="280" t="s">
        <v>8</v>
      </c>
      <c r="F484" s="281">
        <v>47800</v>
      </c>
      <c r="G484" s="281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9" t="s">
        <v>45</v>
      </c>
      <c r="E485" s="280" t="s">
        <v>8</v>
      </c>
      <c r="F485" s="281">
        <v>52500</v>
      </c>
      <c r="G485" s="281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9" t="s">
        <v>45</v>
      </c>
      <c r="E486" s="280" t="s">
        <v>8</v>
      </c>
      <c r="F486" s="281">
        <v>63500</v>
      </c>
      <c r="G486" s="281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9" t="s">
        <v>45</v>
      </c>
      <c r="E487" s="280" t="s">
        <v>8</v>
      </c>
      <c r="F487" s="281">
        <v>67500</v>
      </c>
      <c r="G487" s="281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9" t="s">
        <v>45</v>
      </c>
      <c r="E488" s="280" t="s">
        <v>8</v>
      </c>
      <c r="F488" s="281">
        <v>53000</v>
      </c>
      <c r="G488" s="281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9" t="s">
        <v>45</v>
      </c>
      <c r="E489" s="280" t="s">
        <v>8</v>
      </c>
      <c r="F489" s="281">
        <v>34000</v>
      </c>
      <c r="G489" s="281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9" t="s">
        <v>45</v>
      </c>
      <c r="E490" s="280" t="s">
        <v>8</v>
      </c>
      <c r="F490" s="281">
        <v>39500</v>
      </c>
      <c r="G490" s="281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9" t="s">
        <v>45</v>
      </c>
      <c r="E491" s="280" t="s">
        <v>8</v>
      </c>
      <c r="F491" s="281">
        <v>41900</v>
      </c>
      <c r="G491" s="281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9" t="s">
        <v>45</v>
      </c>
      <c r="E492" s="280" t="s">
        <v>8</v>
      </c>
      <c r="F492" s="281">
        <v>44400</v>
      </c>
      <c r="G492" s="281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9" t="s">
        <v>45</v>
      </c>
      <c r="E493" s="280" t="s">
        <v>8</v>
      </c>
      <c r="F493" s="281">
        <v>61800</v>
      </c>
      <c r="G493" s="281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9" t="s">
        <v>45</v>
      </c>
      <c r="E494" s="280" t="s">
        <v>8</v>
      </c>
      <c r="F494" s="281">
        <v>68600</v>
      </c>
      <c r="G494" s="281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9" t="s">
        <v>45</v>
      </c>
      <c r="E495" s="280" t="s">
        <v>8</v>
      </c>
      <c r="F495" s="281">
        <v>68600</v>
      </c>
      <c r="G495" s="281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9" t="s">
        <v>45</v>
      </c>
      <c r="E496" s="280" t="s">
        <v>8</v>
      </c>
      <c r="F496" s="281">
        <v>29600</v>
      </c>
      <c r="G496" s="281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9" t="s">
        <v>45</v>
      </c>
      <c r="E497" s="280" t="s">
        <v>8</v>
      </c>
      <c r="F497" s="281">
        <v>34500</v>
      </c>
      <c r="G497" s="281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9" t="s">
        <v>45</v>
      </c>
      <c r="E498" s="280" t="s">
        <v>8</v>
      </c>
      <c r="F498" s="281">
        <v>44800</v>
      </c>
      <c r="G498" s="281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9" t="s">
        <v>45</v>
      </c>
      <c r="E499" s="280" t="s">
        <v>8</v>
      </c>
      <c r="F499" s="281">
        <v>49500</v>
      </c>
      <c r="G499" s="281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9" t="s">
        <v>45</v>
      </c>
      <c r="E500" s="280" t="s">
        <v>8</v>
      </c>
      <c r="F500" s="281">
        <v>57690</v>
      </c>
      <c r="G500" s="281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9" t="s">
        <v>45</v>
      </c>
      <c r="E501" s="280" t="s">
        <v>8</v>
      </c>
      <c r="F501" s="281">
        <v>60300</v>
      </c>
      <c r="G501" s="281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9" t="s">
        <v>45</v>
      </c>
      <c r="E502" s="280" t="s">
        <v>8</v>
      </c>
      <c r="F502" s="281">
        <v>39900</v>
      </c>
      <c r="G502" s="281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9" t="s">
        <v>45</v>
      </c>
      <c r="E503" s="280" t="s">
        <v>8</v>
      </c>
      <c r="F503" s="281">
        <v>34500</v>
      </c>
      <c r="G503" s="281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9" t="s">
        <v>45</v>
      </c>
      <c r="E504" s="280" t="s">
        <v>8</v>
      </c>
      <c r="F504" s="281">
        <v>37000</v>
      </c>
      <c r="G504" s="281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9" t="s">
        <v>45</v>
      </c>
      <c r="E505" s="280" t="s">
        <v>8</v>
      </c>
      <c r="F505" s="281">
        <v>39500</v>
      </c>
      <c r="G505" s="281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9" t="s">
        <v>45</v>
      </c>
      <c r="E506" s="280" t="s">
        <v>8</v>
      </c>
      <c r="F506" s="281">
        <v>41900</v>
      </c>
      <c r="G506" s="281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9" t="s">
        <v>45</v>
      </c>
      <c r="E507" s="280" t="s">
        <v>8</v>
      </c>
      <c r="F507" s="281">
        <v>51100</v>
      </c>
      <c r="G507" s="281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9" t="s">
        <v>45</v>
      </c>
      <c r="E508" s="280" t="s">
        <v>8</v>
      </c>
      <c r="F508" s="281">
        <v>51800</v>
      </c>
      <c r="G508" s="281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9" t="s">
        <v>45</v>
      </c>
      <c r="E509" s="280" t="s">
        <v>8</v>
      </c>
      <c r="F509" s="281">
        <v>51800</v>
      </c>
      <c r="G509" s="281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9" t="s">
        <v>45</v>
      </c>
      <c r="E510" s="280" t="s">
        <v>8</v>
      </c>
      <c r="F510" s="281">
        <v>75420</v>
      </c>
      <c r="G510" s="281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9" t="s">
        <v>45</v>
      </c>
      <c r="E511" s="280" t="s">
        <v>8</v>
      </c>
      <c r="F511" s="281">
        <v>118440</v>
      </c>
      <c r="G511" s="281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9" t="s">
        <v>45</v>
      </c>
      <c r="E512" s="280" t="s">
        <v>8</v>
      </c>
      <c r="F512" s="281">
        <v>136980</v>
      </c>
      <c r="G512" s="281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9" t="s">
        <v>45</v>
      </c>
      <c r="E513" s="280" t="s">
        <v>8</v>
      </c>
      <c r="F513" s="281">
        <v>172350</v>
      </c>
      <c r="G513" s="281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9" t="s">
        <v>45</v>
      </c>
      <c r="E514" s="280" t="s">
        <v>8</v>
      </c>
      <c r="F514" s="281">
        <v>180000</v>
      </c>
      <c r="G514" s="281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9" t="s">
        <v>45</v>
      </c>
      <c r="E515" s="280" t="s">
        <v>8</v>
      </c>
      <c r="F515" s="281">
        <v>135800</v>
      </c>
      <c r="G515" s="281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9" t="s">
        <v>45</v>
      </c>
      <c r="E516" s="280" t="s">
        <v>8</v>
      </c>
      <c r="F516" s="281">
        <v>104200</v>
      </c>
      <c r="G516" s="281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9" t="s">
        <v>45</v>
      </c>
      <c r="E517" s="280" t="s">
        <v>8</v>
      </c>
      <c r="F517" s="281">
        <v>16000</v>
      </c>
      <c r="G517" s="281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9" t="s">
        <v>45</v>
      </c>
      <c r="E518" s="280" t="s">
        <v>8</v>
      </c>
      <c r="F518" s="281">
        <v>118530</v>
      </c>
      <c r="G518" s="281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85" t="s">
        <v>474</v>
      </c>
      <c r="D519" s="279" t="s">
        <v>45</v>
      </c>
      <c r="E519" s="280" t="s">
        <v>8</v>
      </c>
      <c r="F519" s="281">
        <v>3711.24</v>
      </c>
      <c r="G519" s="281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9" t="s">
        <v>45</v>
      </c>
      <c r="E520" s="280" t="s">
        <v>8</v>
      </c>
      <c r="F520" s="281">
        <v>28000</v>
      </c>
      <c r="G520" s="281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9" t="s">
        <v>45</v>
      </c>
      <c r="E521" s="280" t="s">
        <v>8</v>
      </c>
      <c r="F521" s="281">
        <v>33501.866666666669</v>
      </c>
      <c r="G521" s="281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9" t="s">
        <v>45</v>
      </c>
      <c r="E522" s="280" t="s">
        <v>7</v>
      </c>
      <c r="F522" s="281">
        <v>23310</v>
      </c>
      <c r="G522" s="281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9" t="s">
        <v>45</v>
      </c>
      <c r="E523" s="280" t="s">
        <v>8</v>
      </c>
      <c r="F523" s="281">
        <v>129000</v>
      </c>
      <c r="G523" s="281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605</v>
      </c>
      <c r="D524" s="279" t="s">
        <v>45</v>
      </c>
      <c r="E524" s="280" t="s">
        <v>8</v>
      </c>
      <c r="F524" s="281">
        <v>145400</v>
      </c>
      <c r="G524" s="281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606</v>
      </c>
      <c r="D525" s="279" t="s">
        <v>45</v>
      </c>
      <c r="E525" s="280" t="s">
        <v>8</v>
      </c>
      <c r="F525" s="281">
        <v>351751.73281450948</v>
      </c>
      <c r="G525" s="281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607</v>
      </c>
      <c r="D526" s="279" t="s">
        <v>45</v>
      </c>
      <c r="E526" s="280" t="s">
        <v>8</v>
      </c>
      <c r="F526" s="281">
        <v>250000</v>
      </c>
      <c r="G526" s="281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608</v>
      </c>
      <c r="D527" s="279" t="s">
        <v>45</v>
      </c>
      <c r="E527" s="280" t="s">
        <v>8</v>
      </c>
      <c r="F527" s="281">
        <v>485097.76536861184</v>
      </c>
      <c r="G527" s="281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9" t="s">
        <v>45</v>
      </c>
      <c r="E528" s="280" t="s">
        <v>8</v>
      </c>
      <c r="F528" s="281">
        <v>423009.82499999995</v>
      </c>
      <c r="G528" s="281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9" t="s">
        <v>45</v>
      </c>
      <c r="E529" s="280" t="s">
        <v>8</v>
      </c>
      <c r="F529" s="281">
        <v>302149.875</v>
      </c>
      <c r="G529" s="281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9" t="s">
        <v>45</v>
      </c>
      <c r="E530" s="280" t="s">
        <v>8</v>
      </c>
      <c r="F530" s="281">
        <v>335990.66099999991</v>
      </c>
      <c r="G530" s="281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9" t="s">
        <v>45</v>
      </c>
      <c r="E531" s="280" t="s">
        <v>8</v>
      </c>
      <c r="F531" s="281">
        <v>2300</v>
      </c>
      <c r="G531" s="281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9" t="s">
        <v>45</v>
      </c>
      <c r="E532" s="280" t="s">
        <v>8</v>
      </c>
      <c r="F532" s="281">
        <v>88000</v>
      </c>
      <c r="G532" s="281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9" t="s">
        <v>45</v>
      </c>
      <c r="E533" s="280" t="s">
        <v>8</v>
      </c>
      <c r="F533" s="281">
        <v>72400</v>
      </c>
      <c r="G533" s="281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9" t="s">
        <v>45</v>
      </c>
      <c r="E534" s="280" t="s">
        <v>8</v>
      </c>
      <c r="F534" s="281">
        <v>123500</v>
      </c>
      <c r="G534" s="281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9" t="s">
        <v>45</v>
      </c>
      <c r="E535" s="280" t="s">
        <v>8</v>
      </c>
      <c r="F535" s="281">
        <v>225000</v>
      </c>
      <c r="G535" s="281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609</v>
      </c>
      <c r="D536" s="279" t="s">
        <v>45</v>
      </c>
      <c r="E536" s="280" t="s">
        <v>8</v>
      </c>
      <c r="F536" s="281">
        <v>71000</v>
      </c>
      <c r="G536" s="281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9" t="s">
        <v>45</v>
      </c>
      <c r="E537" s="280" t="s">
        <v>8</v>
      </c>
      <c r="F537" s="281">
        <v>36000</v>
      </c>
      <c r="G537" s="281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9" t="s">
        <v>45</v>
      </c>
      <c r="E538" s="280" t="s">
        <v>8</v>
      </c>
      <c r="F538" s="281">
        <v>17820</v>
      </c>
      <c r="G538" s="281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9" t="s">
        <v>45</v>
      </c>
      <c r="E539" s="280" t="s">
        <v>8</v>
      </c>
      <c r="F539" s="281">
        <v>22900</v>
      </c>
      <c r="G539" s="281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9" t="s">
        <v>45</v>
      </c>
      <c r="E540" s="280" t="s">
        <v>8</v>
      </c>
      <c r="F540" s="281">
        <v>30800</v>
      </c>
      <c r="G540" s="281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9" t="s">
        <v>45</v>
      </c>
      <c r="E541" s="280" t="s">
        <v>8</v>
      </c>
      <c r="F541" s="281">
        <v>33900</v>
      </c>
      <c r="G541" s="281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1468</v>
      </c>
      <c r="D542" s="279" t="s">
        <v>45</v>
      </c>
      <c r="E542" s="280" t="s">
        <v>8</v>
      </c>
      <c r="F542" s="281">
        <v>30800</v>
      </c>
      <c r="G542" s="281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1469</v>
      </c>
      <c r="D543" s="279" t="s">
        <v>45</v>
      </c>
      <c r="E543" s="280" t="s">
        <v>8</v>
      </c>
      <c r="F543" s="281">
        <v>33900</v>
      </c>
      <c r="G543" s="281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9" t="s">
        <v>45</v>
      </c>
      <c r="E544" s="280" t="s">
        <v>8</v>
      </c>
      <c r="F544" s="281">
        <v>12510</v>
      </c>
      <c r="G544" s="281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9" t="s">
        <v>45</v>
      </c>
      <c r="E545" s="280" t="s">
        <v>8</v>
      </c>
      <c r="F545" s="281">
        <v>15500</v>
      </c>
      <c r="G545" s="281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9" t="s">
        <v>45</v>
      </c>
      <c r="E546" s="280" t="s">
        <v>8</v>
      </c>
      <c r="F546" s="281">
        <v>19500</v>
      </c>
      <c r="G546" s="281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9" t="s">
        <v>45</v>
      </c>
      <c r="E547" s="280" t="s">
        <v>8</v>
      </c>
      <c r="F547" s="281">
        <v>28400</v>
      </c>
      <c r="G547" s="281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9" t="s">
        <v>45</v>
      </c>
      <c r="E548" s="280" t="s">
        <v>8</v>
      </c>
      <c r="F548" s="281">
        <v>28314</v>
      </c>
      <c r="G548" s="281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9" t="s">
        <v>45</v>
      </c>
      <c r="E549" s="280" t="s">
        <v>8</v>
      </c>
      <c r="F549" s="281">
        <v>3510</v>
      </c>
      <c r="G549" s="281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9" t="s">
        <v>45</v>
      </c>
      <c r="E550" s="280" t="s">
        <v>8</v>
      </c>
      <c r="F550" s="281">
        <v>2100</v>
      </c>
      <c r="G550" s="281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9" t="s">
        <v>45</v>
      </c>
      <c r="E551" s="280" t="s">
        <v>8</v>
      </c>
      <c r="F551" s="281">
        <v>40000</v>
      </c>
      <c r="G551" s="281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9" t="s">
        <v>45</v>
      </c>
      <c r="E552" s="280" t="s">
        <v>7</v>
      </c>
      <c r="F552" s="281">
        <v>8550</v>
      </c>
      <c r="G552" s="281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610</v>
      </c>
      <c r="D553" s="279" t="s">
        <v>45</v>
      </c>
      <c r="E553" s="280" t="s">
        <v>8</v>
      </c>
      <c r="F553" s="281">
        <v>45000</v>
      </c>
      <c r="G553" s="281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9" t="s">
        <v>45</v>
      </c>
      <c r="E554" s="280" t="s">
        <v>8</v>
      </c>
      <c r="F554" s="281">
        <v>2500</v>
      </c>
      <c r="G554" s="281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9" t="s">
        <v>45</v>
      </c>
      <c r="E555" s="280" t="s">
        <v>8</v>
      </c>
      <c r="F555" s="281">
        <v>2500</v>
      </c>
      <c r="G555" s="281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9" t="s">
        <v>48</v>
      </c>
      <c r="E556" s="280"/>
      <c r="F556" s="281"/>
      <c r="G556" s="281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611</v>
      </c>
      <c r="C557" s="109" t="s">
        <v>612</v>
      </c>
      <c r="D557" s="279" t="s">
        <v>48</v>
      </c>
      <c r="E557" s="280"/>
      <c r="F557" s="281"/>
      <c r="G557" s="281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1470</v>
      </c>
      <c r="D558" s="279" t="s">
        <v>45</v>
      </c>
      <c r="E558" s="280" t="s">
        <v>24</v>
      </c>
      <c r="F558" s="281">
        <v>5950800</v>
      </c>
      <c r="G558" s="281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1471</v>
      </c>
      <c r="D559" s="279" t="s">
        <v>45</v>
      </c>
      <c r="E559" s="280" t="s">
        <v>24</v>
      </c>
      <c r="F559" s="281">
        <v>5950800</v>
      </c>
      <c r="G559" s="281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1472</v>
      </c>
      <c r="D560" s="279" t="s">
        <v>45</v>
      </c>
      <c r="E560" s="280" t="s">
        <v>24</v>
      </c>
      <c r="F560" s="281">
        <v>5950800</v>
      </c>
      <c r="G560" s="281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1473</v>
      </c>
      <c r="D561" s="279" t="s">
        <v>45</v>
      </c>
      <c r="E561" s="280" t="s">
        <v>24</v>
      </c>
      <c r="F561" s="281">
        <v>6374600</v>
      </c>
      <c r="G561" s="281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1474</v>
      </c>
      <c r="D562" s="279" t="s">
        <v>45</v>
      </c>
      <c r="E562" s="280" t="s">
        <v>24</v>
      </c>
      <c r="F562" s="281">
        <v>6374600</v>
      </c>
      <c r="G562" s="281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1475</v>
      </c>
      <c r="D563" s="279" t="s">
        <v>45</v>
      </c>
      <c r="E563" s="280" t="s">
        <v>24</v>
      </c>
      <c r="F563" s="281">
        <v>6374600</v>
      </c>
      <c r="G563" s="281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1476</v>
      </c>
      <c r="D564" s="279" t="s">
        <v>45</v>
      </c>
      <c r="E564" s="280" t="s">
        <v>24</v>
      </c>
      <c r="F564" s="281">
        <v>6374600</v>
      </c>
      <c r="G564" s="281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1477</v>
      </c>
      <c r="D565" s="279" t="s">
        <v>45</v>
      </c>
      <c r="E565" s="280" t="s">
        <v>24</v>
      </c>
      <c r="F565" s="281">
        <v>4927200</v>
      </c>
      <c r="G565" s="281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1478</v>
      </c>
      <c r="D566" s="279" t="s">
        <v>45</v>
      </c>
      <c r="E566" s="280" t="s">
        <v>24</v>
      </c>
      <c r="F566" s="281">
        <v>4927200</v>
      </c>
      <c r="G566" s="281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1479</v>
      </c>
      <c r="D567" s="279" t="s">
        <v>45</v>
      </c>
      <c r="E567" s="280" t="s">
        <v>24</v>
      </c>
      <c r="F567" s="281">
        <v>4927200</v>
      </c>
      <c r="G567" s="281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1480</v>
      </c>
      <c r="D568" s="279" t="s">
        <v>45</v>
      </c>
      <c r="E568" s="280" t="s">
        <v>24</v>
      </c>
      <c r="F568" s="281">
        <v>5602300</v>
      </c>
      <c r="G568" s="281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1481</v>
      </c>
      <c r="D569" s="279" t="s">
        <v>45</v>
      </c>
      <c r="E569" s="280" t="s">
        <v>24</v>
      </c>
      <c r="F569" s="281">
        <v>5602300</v>
      </c>
      <c r="G569" s="281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1482</v>
      </c>
      <c r="D570" s="279" t="s">
        <v>45</v>
      </c>
      <c r="E570" s="280" t="s">
        <v>24</v>
      </c>
      <c r="F570" s="281">
        <v>5602300</v>
      </c>
      <c r="G570" s="281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1483</v>
      </c>
      <c r="D571" s="279" t="s">
        <v>45</v>
      </c>
      <c r="E571" s="280" t="s">
        <v>24</v>
      </c>
      <c r="F571" s="281">
        <v>5529300</v>
      </c>
      <c r="G571" s="281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1484</v>
      </c>
      <c r="D572" s="279" t="s">
        <v>45</v>
      </c>
      <c r="E572" s="280" t="s">
        <v>24</v>
      </c>
      <c r="F572" s="281">
        <v>5529300</v>
      </c>
      <c r="G572" s="281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1485</v>
      </c>
      <c r="D573" s="279" t="s">
        <v>45</v>
      </c>
      <c r="E573" s="280" t="s">
        <v>24</v>
      </c>
      <c r="F573" s="281">
        <v>5529300</v>
      </c>
      <c r="G573" s="281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1486</v>
      </c>
      <c r="D574" s="279" t="s">
        <v>45</v>
      </c>
      <c r="E574" s="280" t="s">
        <v>24</v>
      </c>
      <c r="F574" s="281">
        <v>5030000</v>
      </c>
      <c r="G574" s="281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1487</v>
      </c>
      <c r="D575" s="279" t="s">
        <v>45</v>
      </c>
      <c r="E575" s="280" t="s">
        <v>24</v>
      </c>
      <c r="F575" s="281">
        <v>7223500</v>
      </c>
      <c r="G575" s="281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1488</v>
      </c>
      <c r="D576" s="279" t="s">
        <v>45</v>
      </c>
      <c r="E576" s="280" t="s">
        <v>24</v>
      </c>
      <c r="F576" s="283">
        <v>7275900</v>
      </c>
      <c r="G576" s="283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1489</v>
      </c>
      <c r="D577" s="279" t="s">
        <v>45</v>
      </c>
      <c r="E577" s="280" t="s">
        <v>24</v>
      </c>
      <c r="F577" s="281">
        <v>7275900</v>
      </c>
      <c r="G577" s="281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1490</v>
      </c>
      <c r="D578" s="279" t="s">
        <v>45</v>
      </c>
      <c r="E578" s="280" t="s">
        <v>24</v>
      </c>
      <c r="F578" s="281">
        <v>5224600</v>
      </c>
      <c r="G578" s="281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1491</v>
      </c>
      <c r="D579" s="279" t="s">
        <v>45</v>
      </c>
      <c r="E579" s="280" t="s">
        <v>24</v>
      </c>
      <c r="F579" s="281">
        <v>5224600</v>
      </c>
      <c r="G579" s="281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1492</v>
      </c>
      <c r="D580" s="279" t="s">
        <v>45</v>
      </c>
      <c r="E580" s="280" t="s">
        <v>24</v>
      </c>
      <c r="F580" s="281">
        <v>2857700</v>
      </c>
      <c r="G580" s="281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1493</v>
      </c>
      <c r="D581" s="279" t="s">
        <v>45</v>
      </c>
      <c r="E581" s="280" t="s">
        <v>24</v>
      </c>
      <c r="F581" s="281">
        <v>2857700</v>
      </c>
      <c r="G581" s="281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1494</v>
      </c>
      <c r="D582" s="279" t="s">
        <v>45</v>
      </c>
      <c r="E582" s="280" t="s">
        <v>24</v>
      </c>
      <c r="F582" s="281">
        <v>3401800</v>
      </c>
      <c r="G582" s="281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9" t="s">
        <v>45</v>
      </c>
      <c r="E583" s="280" t="s">
        <v>24</v>
      </c>
      <c r="F583" s="281">
        <v>2935500</v>
      </c>
      <c r="G583" s="281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9" t="s">
        <v>45</v>
      </c>
      <c r="E584" s="280" t="s">
        <v>24</v>
      </c>
      <c r="F584" s="281">
        <v>4180700</v>
      </c>
      <c r="G584" s="281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9" t="s">
        <v>45</v>
      </c>
      <c r="E585" s="280" t="s">
        <v>24</v>
      </c>
      <c r="F585" s="281">
        <v>7316100</v>
      </c>
      <c r="G585" s="281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9" t="s">
        <v>45</v>
      </c>
      <c r="E586" s="280" t="s">
        <v>8</v>
      </c>
      <c r="F586" s="281">
        <v>34800</v>
      </c>
      <c r="G586" s="281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9" t="s">
        <v>45</v>
      </c>
      <c r="E587" s="280" t="s">
        <v>8</v>
      </c>
      <c r="F587" s="281">
        <v>11200</v>
      </c>
      <c r="G587" s="281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9" t="s">
        <v>45</v>
      </c>
      <c r="E588" s="280" t="s">
        <v>8</v>
      </c>
      <c r="F588" s="281">
        <v>6100</v>
      </c>
      <c r="G588" s="281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613</v>
      </c>
      <c r="D589" s="279" t="s">
        <v>45</v>
      </c>
      <c r="E589" s="280" t="s">
        <v>8</v>
      </c>
      <c r="F589" s="281">
        <v>18200</v>
      </c>
      <c r="G589" s="281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614</v>
      </c>
      <c r="D590" s="279" t="s">
        <v>45</v>
      </c>
      <c r="E590" s="280" t="s">
        <v>8</v>
      </c>
      <c r="F590" s="281">
        <v>83900</v>
      </c>
      <c r="G590" s="281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9" t="s">
        <v>45</v>
      </c>
      <c r="E591" s="280" t="s">
        <v>8</v>
      </c>
      <c r="F591" s="281">
        <v>148000</v>
      </c>
      <c r="G591" s="281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1092</v>
      </c>
      <c r="D592" s="279" t="s">
        <v>45</v>
      </c>
      <c r="E592" s="280" t="s">
        <v>8</v>
      </c>
      <c r="F592" s="281">
        <v>1000000</v>
      </c>
      <c r="G592" s="281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9" t="s">
        <v>45</v>
      </c>
      <c r="E593" s="280" t="s">
        <v>8</v>
      </c>
      <c r="F593" s="281">
        <v>22500</v>
      </c>
      <c r="G593" s="281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615</v>
      </c>
      <c r="D594" s="279" t="s">
        <v>45</v>
      </c>
      <c r="E594" s="280" t="s">
        <v>8</v>
      </c>
      <c r="F594" s="281">
        <v>8000</v>
      </c>
      <c r="G594" s="281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9" t="s">
        <v>45</v>
      </c>
      <c r="E595" s="280" t="s">
        <v>8</v>
      </c>
      <c r="F595" s="281">
        <v>3700</v>
      </c>
      <c r="G595" s="281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1093</v>
      </c>
      <c r="D596" s="279" t="s">
        <v>45</v>
      </c>
      <c r="E596" s="280" t="s">
        <v>8</v>
      </c>
      <c r="F596" s="281">
        <v>200000</v>
      </c>
      <c r="G596" s="281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9" t="s">
        <v>48</v>
      </c>
      <c r="E597" s="280"/>
      <c r="F597" s="281"/>
      <c r="G597" s="281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616</v>
      </c>
      <c r="C598" s="109" t="s">
        <v>1054</v>
      </c>
      <c r="D598" s="279" t="s">
        <v>48</v>
      </c>
      <c r="E598" s="280"/>
      <c r="F598" s="281"/>
      <c r="G598" s="281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1055</v>
      </c>
      <c r="D599" s="279" t="s">
        <v>45</v>
      </c>
      <c r="E599" s="280" t="s">
        <v>1090</v>
      </c>
      <c r="F599" s="281">
        <v>200000</v>
      </c>
      <c r="G599" s="281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1056</v>
      </c>
      <c r="D600" s="279" t="s">
        <v>45</v>
      </c>
      <c r="E600" s="280" t="s">
        <v>1090</v>
      </c>
      <c r="F600" s="281">
        <v>2172500</v>
      </c>
      <c r="G600" s="281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1158</v>
      </c>
      <c r="D601" s="279" t="s">
        <v>45</v>
      </c>
      <c r="E601" s="280" t="s">
        <v>1090</v>
      </c>
      <c r="F601" s="281">
        <v>700000</v>
      </c>
      <c r="G601" s="281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1159</v>
      </c>
      <c r="D602" s="279" t="s">
        <v>45</v>
      </c>
      <c r="E602" s="280" t="s">
        <v>1090</v>
      </c>
      <c r="F602" s="281">
        <v>490000</v>
      </c>
      <c r="G602" s="281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1160</v>
      </c>
      <c r="D603" s="279" t="s">
        <v>45</v>
      </c>
      <c r="E603" s="280" t="s">
        <v>1090</v>
      </c>
      <c r="F603" s="281">
        <v>224000</v>
      </c>
      <c r="G603" s="281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1057</v>
      </c>
      <c r="D604" s="279" t="s">
        <v>45</v>
      </c>
      <c r="E604" s="280" t="s">
        <v>14</v>
      </c>
      <c r="F604" s="281">
        <v>15000</v>
      </c>
      <c r="G604" s="281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1161</v>
      </c>
      <c r="D605" s="279" t="s">
        <v>45</v>
      </c>
      <c r="E605" s="280" t="s">
        <v>1090</v>
      </c>
      <c r="F605" s="281">
        <v>1510245</v>
      </c>
      <c r="G605" s="281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9" t="s">
        <v>48</v>
      </c>
      <c r="E606" s="280"/>
      <c r="F606" s="281"/>
      <c r="G606" s="281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801</v>
      </c>
      <c r="C607" s="109" t="s">
        <v>1059</v>
      </c>
      <c r="D607" s="279" t="s">
        <v>48</v>
      </c>
      <c r="E607" s="280"/>
      <c r="F607" s="281"/>
      <c r="G607" s="281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1066</v>
      </c>
      <c r="D608" s="279" t="s">
        <v>45</v>
      </c>
      <c r="E608" s="280" t="s">
        <v>8</v>
      </c>
      <c r="F608" s="281">
        <v>16226</v>
      </c>
      <c r="G608" s="281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1067</v>
      </c>
      <c r="D609" s="279" t="s">
        <v>45</v>
      </c>
      <c r="E609" s="280" t="s">
        <v>8</v>
      </c>
      <c r="F609" s="281">
        <v>19947</v>
      </c>
      <c r="G609" s="281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1068</v>
      </c>
      <c r="D610" s="279" t="s">
        <v>45</v>
      </c>
      <c r="E610" s="280" t="s">
        <v>8</v>
      </c>
      <c r="F610" s="281">
        <v>26711.899999999998</v>
      </c>
      <c r="G610" s="281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1069</v>
      </c>
      <c r="D611" s="279" t="s">
        <v>45</v>
      </c>
      <c r="E611" s="280" t="s">
        <v>8</v>
      </c>
      <c r="F611" s="281">
        <v>84820.5</v>
      </c>
      <c r="G611" s="281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1070</v>
      </c>
      <c r="D612" s="279" t="s">
        <v>45</v>
      </c>
      <c r="E612" s="280" t="s">
        <v>8</v>
      </c>
      <c r="F612" s="281">
        <v>33550</v>
      </c>
      <c r="G612" s="281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1071</v>
      </c>
      <c r="D613" s="279" t="s">
        <v>45</v>
      </c>
      <c r="E613" s="280" t="s">
        <v>8</v>
      </c>
      <c r="F613" s="281">
        <v>16833.560000000001</v>
      </c>
      <c r="G613" s="281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1072</v>
      </c>
      <c r="D614" s="279" t="s">
        <v>45</v>
      </c>
      <c r="E614" s="280" t="s">
        <v>8</v>
      </c>
      <c r="F614" s="281">
        <v>72742.5</v>
      </c>
      <c r="G614" s="281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1073</v>
      </c>
      <c r="D615" s="279" t="s">
        <v>45</v>
      </c>
      <c r="E615" s="280" t="s">
        <v>8</v>
      </c>
      <c r="F615" s="281">
        <v>45445</v>
      </c>
      <c r="G615" s="281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1074</v>
      </c>
      <c r="D616" s="279" t="s">
        <v>45</v>
      </c>
      <c r="E616" s="280" t="s">
        <v>8</v>
      </c>
      <c r="F616" s="281">
        <v>84820.5</v>
      </c>
      <c r="G616" s="281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1075</v>
      </c>
      <c r="D617" s="279" t="s">
        <v>45</v>
      </c>
      <c r="E617" s="280" t="s">
        <v>8</v>
      </c>
      <c r="F617" s="281">
        <v>53866.659999999996</v>
      </c>
      <c r="G617" s="281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1076</v>
      </c>
      <c r="D618" s="279" t="s">
        <v>45</v>
      </c>
      <c r="E618" s="280" t="s">
        <v>8</v>
      </c>
      <c r="F618" s="281">
        <v>38499.54</v>
      </c>
      <c r="G618" s="281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1077</v>
      </c>
      <c r="D619" s="279" t="s">
        <v>45</v>
      </c>
      <c r="E619" s="280" t="s">
        <v>7</v>
      </c>
      <c r="F619" s="281">
        <v>31720</v>
      </c>
      <c r="G619" s="281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1078</v>
      </c>
      <c r="D620" s="279" t="s">
        <v>45</v>
      </c>
      <c r="E620" s="280" t="s">
        <v>7</v>
      </c>
      <c r="F620" s="281">
        <v>51240</v>
      </c>
      <c r="G620" s="281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1079</v>
      </c>
      <c r="D621" s="279" t="s">
        <v>45</v>
      </c>
      <c r="E621" s="280" t="s">
        <v>8</v>
      </c>
      <c r="F621" s="281">
        <v>3477</v>
      </c>
      <c r="G621" s="281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1080</v>
      </c>
      <c r="D622" s="279" t="s">
        <v>45</v>
      </c>
      <c r="E622" s="280" t="s">
        <v>8</v>
      </c>
      <c r="F622" s="281">
        <v>3477</v>
      </c>
      <c r="G622" s="281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1081</v>
      </c>
      <c r="D623" s="279" t="s">
        <v>45</v>
      </c>
      <c r="E623" s="280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1164</v>
      </c>
      <c r="D624" s="279" t="s">
        <v>45</v>
      </c>
      <c r="E624" s="280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1082</v>
      </c>
      <c r="D625" s="279" t="s">
        <v>45</v>
      </c>
      <c r="E625" s="280" t="s">
        <v>8</v>
      </c>
      <c r="F625" s="281">
        <v>154106.74</v>
      </c>
      <c r="G625" s="281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1083</v>
      </c>
      <c r="D626" s="279" t="s">
        <v>45</v>
      </c>
      <c r="E626" s="280" t="s">
        <v>8</v>
      </c>
      <c r="F626" s="281">
        <v>16226</v>
      </c>
      <c r="G626" s="281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1084</v>
      </c>
      <c r="D627" s="279" t="s">
        <v>45</v>
      </c>
      <c r="E627" s="280" t="s">
        <v>8</v>
      </c>
      <c r="F627" s="281">
        <v>61732</v>
      </c>
      <c r="G627" s="281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1085</v>
      </c>
      <c r="D628" s="279" t="s">
        <v>45</v>
      </c>
      <c r="E628" s="280" t="s">
        <v>8</v>
      </c>
      <c r="F628" s="281">
        <v>34299.08</v>
      </c>
      <c r="G628" s="281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1086</v>
      </c>
      <c r="D629" s="279" t="s">
        <v>45</v>
      </c>
      <c r="E629" s="280" t="s">
        <v>8</v>
      </c>
      <c r="F629" s="281">
        <v>19825</v>
      </c>
      <c r="G629" s="281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1087</v>
      </c>
      <c r="D630" s="279" t="s">
        <v>45</v>
      </c>
      <c r="E630" s="280" t="s">
        <v>8</v>
      </c>
      <c r="F630" s="281">
        <v>5874300</v>
      </c>
      <c r="G630" s="281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1088</v>
      </c>
      <c r="D631" s="279" t="s">
        <v>45</v>
      </c>
      <c r="E631" s="280" t="s">
        <v>8</v>
      </c>
      <c r="F631" s="281">
        <v>23180</v>
      </c>
      <c r="G631" s="281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1089</v>
      </c>
      <c r="D632" s="279" t="s">
        <v>45</v>
      </c>
      <c r="E632" s="280" t="s">
        <v>8</v>
      </c>
      <c r="F632" s="281">
        <v>482893.08</v>
      </c>
      <c r="G632" s="281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9" t="s">
        <v>48</v>
      </c>
      <c r="E633" s="280"/>
      <c r="F633" s="281"/>
      <c r="G633" s="281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1002</v>
      </c>
      <c r="C634" s="109" t="s">
        <v>1104</v>
      </c>
      <c r="D634" s="279" t="s">
        <v>48</v>
      </c>
      <c r="E634" s="280"/>
      <c r="F634" s="281" t="s">
        <v>48</v>
      </c>
      <c r="G634" s="281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1190</v>
      </c>
      <c r="C635" s="109" t="s">
        <v>1347</v>
      </c>
      <c r="D635" s="279" t="s">
        <v>48</v>
      </c>
      <c r="E635" s="280"/>
      <c r="F635" s="281" t="s">
        <v>48</v>
      </c>
      <c r="G635" s="281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1105</v>
      </c>
      <c r="D636" s="279" t="s">
        <v>47</v>
      </c>
      <c r="E636" s="280" t="s">
        <v>1121</v>
      </c>
      <c r="F636" s="281">
        <v>300000</v>
      </c>
      <c r="G636" s="281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1106</v>
      </c>
      <c r="D637" s="279" t="s">
        <v>47</v>
      </c>
      <c r="E637" s="280" t="s">
        <v>1122</v>
      </c>
      <c r="F637" s="281">
        <v>95147.5</v>
      </c>
      <c r="G637" s="281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1107</v>
      </c>
      <c r="D638" s="279" t="s">
        <v>47</v>
      </c>
      <c r="E638" s="280" t="s">
        <v>1123</v>
      </c>
      <c r="F638" s="281">
        <v>74125</v>
      </c>
      <c r="G638" s="281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1108</v>
      </c>
      <c r="D639" s="279" t="s">
        <v>47</v>
      </c>
      <c r="E639" s="280" t="s">
        <v>1123</v>
      </c>
      <c r="F639" s="281">
        <v>150000</v>
      </c>
      <c r="G639" s="281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1109</v>
      </c>
      <c r="D640" s="279" t="s">
        <v>45</v>
      </c>
      <c r="E640" s="280" t="s">
        <v>1123</v>
      </c>
      <c r="F640" s="281">
        <v>242999.99999999997</v>
      </c>
      <c r="G640" s="281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1110</v>
      </c>
      <c r="D641" s="279" t="s">
        <v>45</v>
      </c>
      <c r="E641" s="280" t="s">
        <v>1123</v>
      </c>
      <c r="F641" s="281">
        <v>1124962.5</v>
      </c>
      <c r="G641" s="281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1111</v>
      </c>
      <c r="D642" s="279" t="s">
        <v>45</v>
      </c>
      <c r="E642" s="280" t="s">
        <v>1123</v>
      </c>
      <c r="F642" s="281">
        <v>5065452.75</v>
      </c>
      <c r="G642" s="281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1112</v>
      </c>
      <c r="D643" s="279" t="s">
        <v>45</v>
      </c>
      <c r="E643" s="280" t="s">
        <v>1123</v>
      </c>
      <c r="F643" s="281">
        <v>5065452.75</v>
      </c>
      <c r="G643" s="281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1113</v>
      </c>
      <c r="D644" s="279" t="s">
        <v>45</v>
      </c>
      <c r="E644" s="280" t="s">
        <v>1124</v>
      </c>
      <c r="F644" s="281">
        <v>185000</v>
      </c>
      <c r="G644" s="281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9" t="s">
        <v>48</v>
      </c>
      <c r="E645" s="280"/>
      <c r="F645" s="281"/>
      <c r="G645" s="281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1191</v>
      </c>
      <c r="C646" s="109" t="s">
        <v>1114</v>
      </c>
      <c r="D646" s="279" t="s">
        <v>48</v>
      </c>
      <c r="E646" s="280"/>
      <c r="F646" s="281"/>
      <c r="G646" s="281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1115</v>
      </c>
      <c r="D647" s="279" t="s">
        <v>47</v>
      </c>
      <c r="E647" s="280" t="s">
        <v>7</v>
      </c>
      <c r="F647" s="281">
        <v>200000</v>
      </c>
      <c r="G647" s="281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1116</v>
      </c>
      <c r="D648" s="279" t="s">
        <v>47</v>
      </c>
      <c r="E648" s="280" t="s">
        <v>1123</v>
      </c>
      <c r="F648" s="281">
        <v>230000</v>
      </c>
      <c r="G648" s="281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1117</v>
      </c>
      <c r="D649" s="279" t="s">
        <v>47</v>
      </c>
      <c r="E649" s="280" t="s">
        <v>1123</v>
      </c>
      <c r="F649" s="281">
        <v>55000</v>
      </c>
      <c r="G649" s="281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1118</v>
      </c>
      <c r="D650" s="279" t="s">
        <v>47</v>
      </c>
      <c r="E650" s="280" t="s">
        <v>7</v>
      </c>
      <c r="F650" s="281">
        <v>93000</v>
      </c>
      <c r="G650" s="281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1119</v>
      </c>
      <c r="D651" s="279" t="s">
        <v>47</v>
      </c>
      <c r="E651" s="280" t="s">
        <v>7</v>
      </c>
      <c r="F651" s="281">
        <v>85000</v>
      </c>
      <c r="G651" s="281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9" t="s">
        <v>48</v>
      </c>
      <c r="E652" s="280"/>
      <c r="F652" s="281"/>
      <c r="G652" s="281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1192</v>
      </c>
      <c r="C653" s="109" t="s">
        <v>1120</v>
      </c>
      <c r="D653" s="279" t="s">
        <v>45</v>
      </c>
      <c r="E653" s="280" t="s">
        <v>8</v>
      </c>
      <c r="F653" s="281">
        <v>12000</v>
      </c>
      <c r="G653" s="281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9" t="s">
        <v>48</v>
      </c>
      <c r="E654" s="280"/>
      <c r="F654" s="281"/>
      <c r="G654" s="281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1058</v>
      </c>
      <c r="C655" s="109" t="s">
        <v>617</v>
      </c>
      <c r="D655" s="279" t="s">
        <v>48</v>
      </c>
      <c r="E655" s="280"/>
      <c r="F655" s="281"/>
      <c r="G655" s="281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1031</v>
      </c>
      <c r="C656" s="109" t="s">
        <v>618</v>
      </c>
      <c r="D656" s="279" t="s">
        <v>48</v>
      </c>
      <c r="E656" s="280"/>
      <c r="F656" s="281"/>
      <c r="G656" s="281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619</v>
      </c>
      <c r="D657" s="279" t="s">
        <v>47</v>
      </c>
      <c r="E657" s="280" t="s">
        <v>14</v>
      </c>
      <c r="F657" s="281">
        <v>19800</v>
      </c>
      <c r="G657" s="281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620</v>
      </c>
      <c r="D658" s="279" t="s">
        <v>47</v>
      </c>
      <c r="E658" s="280" t="s">
        <v>14</v>
      </c>
      <c r="F658" s="281">
        <v>20500</v>
      </c>
      <c r="G658" s="281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621</v>
      </c>
      <c r="D659" s="279" t="s">
        <v>47</v>
      </c>
      <c r="E659" s="280" t="s">
        <v>14</v>
      </c>
      <c r="F659" s="281">
        <v>27500</v>
      </c>
      <c r="G659" s="281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622</v>
      </c>
      <c r="D660" s="279" t="s">
        <v>47</v>
      </c>
      <c r="E660" s="280" t="s">
        <v>14</v>
      </c>
      <c r="F660" s="281">
        <v>14900</v>
      </c>
      <c r="G660" s="281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623</v>
      </c>
      <c r="D661" s="279" t="s">
        <v>47</v>
      </c>
      <c r="E661" s="280" t="s">
        <v>14</v>
      </c>
      <c r="F661" s="281">
        <v>27900</v>
      </c>
      <c r="G661" s="281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624</v>
      </c>
      <c r="D662" s="279" t="s">
        <v>47</v>
      </c>
      <c r="E662" s="280" t="s">
        <v>14</v>
      </c>
      <c r="F662" s="281">
        <v>33000</v>
      </c>
      <c r="G662" s="281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625</v>
      </c>
      <c r="D663" s="279" t="s">
        <v>47</v>
      </c>
      <c r="E663" s="280" t="s">
        <v>14</v>
      </c>
      <c r="F663" s="281">
        <v>27900</v>
      </c>
      <c r="G663" s="281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626</v>
      </c>
      <c r="D664" s="279" t="s">
        <v>47</v>
      </c>
      <c r="E664" s="280" t="s">
        <v>14</v>
      </c>
      <c r="F664" s="281">
        <v>37600</v>
      </c>
      <c r="G664" s="281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627</v>
      </c>
      <c r="D665" s="279" t="s">
        <v>47</v>
      </c>
      <c r="E665" s="280" t="s">
        <v>14</v>
      </c>
      <c r="F665" s="281">
        <v>27900</v>
      </c>
      <c r="G665" s="281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628</v>
      </c>
      <c r="D666" s="279" t="s">
        <v>47</v>
      </c>
      <c r="E666" s="280" t="s">
        <v>14</v>
      </c>
      <c r="F666" s="281">
        <v>39800</v>
      </c>
      <c r="G666" s="281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629</v>
      </c>
      <c r="D667" s="279" t="s">
        <v>47</v>
      </c>
      <c r="E667" s="280" t="s">
        <v>14</v>
      </c>
      <c r="F667" s="281">
        <v>24700</v>
      </c>
      <c r="G667" s="281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630</v>
      </c>
      <c r="D668" s="279" t="s">
        <v>47</v>
      </c>
      <c r="E668" s="280" t="s">
        <v>14</v>
      </c>
      <c r="F668" s="281">
        <v>33700</v>
      </c>
      <c r="G668" s="281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631</v>
      </c>
      <c r="D669" s="279" t="s">
        <v>47</v>
      </c>
      <c r="E669" s="280" t="s">
        <v>14</v>
      </c>
      <c r="F669" s="281">
        <v>25800</v>
      </c>
      <c r="G669" s="281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632</v>
      </c>
      <c r="D670" s="279" t="s">
        <v>47</v>
      </c>
      <c r="E670" s="280" t="s">
        <v>14</v>
      </c>
      <c r="F670" s="281">
        <v>19100</v>
      </c>
      <c r="G670" s="281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633</v>
      </c>
      <c r="D671" s="279" t="s">
        <v>47</v>
      </c>
      <c r="E671" s="280" t="s">
        <v>14</v>
      </c>
      <c r="F671" s="281">
        <v>19800</v>
      </c>
      <c r="G671" s="281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634</v>
      </c>
      <c r="D672" s="279" t="s">
        <v>47</v>
      </c>
      <c r="E672" s="280" t="s">
        <v>14</v>
      </c>
      <c r="F672" s="281">
        <v>19800</v>
      </c>
      <c r="G672" s="281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635</v>
      </c>
      <c r="D673" s="279" t="s">
        <v>47</v>
      </c>
      <c r="E673" s="280" t="s">
        <v>14</v>
      </c>
      <c r="F673" s="281">
        <v>20500</v>
      </c>
      <c r="G673" s="281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636</v>
      </c>
      <c r="D674" s="279" t="s">
        <v>47</v>
      </c>
      <c r="E674" s="280" t="s">
        <v>14</v>
      </c>
      <c r="F674" s="281">
        <v>20500</v>
      </c>
      <c r="G674" s="281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637</v>
      </c>
      <c r="D675" s="279" t="s">
        <v>47</v>
      </c>
      <c r="E675" s="280" t="s">
        <v>14</v>
      </c>
      <c r="F675" s="281">
        <v>27500</v>
      </c>
      <c r="G675" s="281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638</v>
      </c>
      <c r="D676" s="279" t="s">
        <v>47</v>
      </c>
      <c r="E676" s="280" t="s">
        <v>14</v>
      </c>
      <c r="F676" s="281">
        <v>27500</v>
      </c>
      <c r="G676" s="281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639</v>
      </c>
      <c r="D677" s="279" t="s">
        <v>47</v>
      </c>
      <c r="E677" s="280" t="s">
        <v>14</v>
      </c>
      <c r="F677" s="281">
        <v>22100</v>
      </c>
      <c r="G677" s="281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9" t="s">
        <v>48</v>
      </c>
      <c r="E678" s="280"/>
      <c r="F678" s="281"/>
      <c r="G678" s="281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1031</v>
      </c>
      <c r="C679" s="109" t="s">
        <v>640</v>
      </c>
      <c r="D679" s="279" t="s">
        <v>48</v>
      </c>
      <c r="E679" s="280"/>
      <c r="F679" s="281"/>
      <c r="G679" s="281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641</v>
      </c>
      <c r="D680" s="279" t="s">
        <v>47</v>
      </c>
      <c r="E680" s="280" t="s">
        <v>14</v>
      </c>
      <c r="F680" s="281">
        <v>53200</v>
      </c>
      <c r="G680" s="281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642</v>
      </c>
      <c r="D681" s="279" t="s">
        <v>47</v>
      </c>
      <c r="E681" s="280" t="s">
        <v>14</v>
      </c>
      <c r="F681" s="281">
        <v>57800</v>
      </c>
      <c r="G681" s="281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643</v>
      </c>
      <c r="D682" s="279" t="s">
        <v>47</v>
      </c>
      <c r="E682" s="280" t="s">
        <v>14</v>
      </c>
      <c r="F682" s="281">
        <v>57800</v>
      </c>
      <c r="G682" s="281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644</v>
      </c>
      <c r="D683" s="279" t="s">
        <v>47</v>
      </c>
      <c r="E683" s="280" t="s">
        <v>14</v>
      </c>
      <c r="F683" s="281">
        <v>80100</v>
      </c>
      <c r="G683" s="281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645</v>
      </c>
      <c r="D684" s="279" t="s">
        <v>47</v>
      </c>
      <c r="E684" s="280" t="s">
        <v>14</v>
      </c>
      <c r="F684" s="281">
        <v>30000</v>
      </c>
      <c r="G684" s="281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646</v>
      </c>
      <c r="D685" s="279" t="s">
        <v>47</v>
      </c>
      <c r="E685" s="280" t="s">
        <v>14</v>
      </c>
      <c r="F685" s="281">
        <v>80100</v>
      </c>
      <c r="G685" s="281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647</v>
      </c>
      <c r="D686" s="279" t="s">
        <v>47</v>
      </c>
      <c r="E686" s="280" t="s">
        <v>14</v>
      </c>
      <c r="F686" s="281">
        <v>84000</v>
      </c>
      <c r="G686" s="281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648</v>
      </c>
      <c r="D687" s="279" t="s">
        <v>47</v>
      </c>
      <c r="E687" s="280" t="s">
        <v>14</v>
      </c>
      <c r="F687" s="281">
        <v>44000</v>
      </c>
      <c r="G687" s="281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649</v>
      </c>
      <c r="D688" s="279" t="s">
        <v>47</v>
      </c>
      <c r="E688" s="280" t="s">
        <v>14</v>
      </c>
      <c r="F688" s="281">
        <v>70300</v>
      </c>
      <c r="G688" s="281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650</v>
      </c>
      <c r="D689" s="279" t="s">
        <v>47</v>
      </c>
      <c r="E689" s="280" t="s">
        <v>14</v>
      </c>
      <c r="F689" s="281">
        <v>70300</v>
      </c>
      <c r="G689" s="281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651</v>
      </c>
      <c r="D690" s="279" t="s">
        <v>47</v>
      </c>
      <c r="E690" s="280" t="s">
        <v>14</v>
      </c>
      <c r="F690" s="281">
        <v>45200</v>
      </c>
      <c r="G690" s="281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652</v>
      </c>
      <c r="D691" s="279" t="s">
        <v>47</v>
      </c>
      <c r="E691" s="280" t="s">
        <v>14</v>
      </c>
      <c r="F691" s="281">
        <v>80900</v>
      </c>
      <c r="G691" s="281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653</v>
      </c>
      <c r="D692" s="279" t="s">
        <v>47</v>
      </c>
      <c r="E692" s="280" t="s">
        <v>14</v>
      </c>
      <c r="F692" s="281">
        <v>80900</v>
      </c>
      <c r="G692" s="281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654</v>
      </c>
      <c r="D693" s="279" t="s">
        <v>47</v>
      </c>
      <c r="E693" s="280" t="s">
        <v>14</v>
      </c>
      <c r="F693" s="281">
        <v>82500</v>
      </c>
      <c r="G693" s="281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655</v>
      </c>
      <c r="D694" s="279" t="s">
        <v>47</v>
      </c>
      <c r="E694" s="280" t="s">
        <v>14</v>
      </c>
      <c r="F694" s="281">
        <v>42100</v>
      </c>
      <c r="G694" s="281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656</v>
      </c>
      <c r="D695" s="279" t="s">
        <v>47</v>
      </c>
      <c r="E695" s="280" t="s">
        <v>14</v>
      </c>
      <c r="F695" s="281">
        <v>42100</v>
      </c>
      <c r="G695" s="281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657</v>
      </c>
      <c r="D696" s="279" t="s">
        <v>47</v>
      </c>
      <c r="E696" s="280" t="s">
        <v>14</v>
      </c>
      <c r="F696" s="281">
        <v>45200</v>
      </c>
      <c r="G696" s="281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658</v>
      </c>
      <c r="D697" s="279" t="s">
        <v>47</v>
      </c>
      <c r="E697" s="280" t="s">
        <v>14</v>
      </c>
      <c r="F697" s="281">
        <v>45200</v>
      </c>
      <c r="G697" s="281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659</v>
      </c>
      <c r="D698" s="279" t="s">
        <v>47</v>
      </c>
      <c r="E698" s="280" t="s">
        <v>14</v>
      </c>
      <c r="F698" s="281">
        <v>45200</v>
      </c>
      <c r="G698" s="281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660</v>
      </c>
      <c r="D699" s="279" t="s">
        <v>47</v>
      </c>
      <c r="E699" s="280" t="s">
        <v>14</v>
      </c>
      <c r="F699" s="281">
        <v>45200</v>
      </c>
      <c r="G699" s="281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661</v>
      </c>
      <c r="D700" s="279" t="s">
        <v>47</v>
      </c>
      <c r="E700" s="280" t="s">
        <v>14</v>
      </c>
      <c r="F700" s="281">
        <v>40200</v>
      </c>
      <c r="G700" s="281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662</v>
      </c>
      <c r="D701" s="279" t="s">
        <v>47</v>
      </c>
      <c r="E701" s="280" t="s">
        <v>14</v>
      </c>
      <c r="F701" s="281">
        <v>37200</v>
      </c>
      <c r="G701" s="281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663</v>
      </c>
      <c r="D702" s="279" t="s">
        <v>47</v>
      </c>
      <c r="E702" s="280" t="s">
        <v>14</v>
      </c>
      <c r="F702" s="281">
        <v>37200</v>
      </c>
      <c r="G702" s="281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664</v>
      </c>
      <c r="D703" s="279" t="s">
        <v>47</v>
      </c>
      <c r="E703" s="280" t="s">
        <v>14</v>
      </c>
      <c r="F703" s="281">
        <v>37200</v>
      </c>
      <c r="G703" s="281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665</v>
      </c>
      <c r="D704" s="279" t="s">
        <v>47</v>
      </c>
      <c r="E704" s="280" t="s">
        <v>14</v>
      </c>
      <c r="F704" s="281">
        <v>326300</v>
      </c>
      <c r="G704" s="281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666</v>
      </c>
      <c r="D705" s="279" t="s">
        <v>47</v>
      </c>
      <c r="E705" s="280" t="s">
        <v>14</v>
      </c>
      <c r="F705" s="281">
        <v>78300</v>
      </c>
      <c r="G705" s="281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667</v>
      </c>
      <c r="D706" s="279" t="s">
        <v>47</v>
      </c>
      <c r="E706" s="280" t="s">
        <v>14</v>
      </c>
      <c r="F706" s="281">
        <v>78300</v>
      </c>
      <c r="G706" s="281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668</v>
      </c>
      <c r="D707" s="279" t="s">
        <v>47</v>
      </c>
      <c r="E707" s="280" t="s">
        <v>14</v>
      </c>
      <c r="F707" s="281">
        <v>74600</v>
      </c>
      <c r="G707" s="281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669</v>
      </c>
      <c r="D708" s="279" t="s">
        <v>47</v>
      </c>
      <c r="E708" s="280" t="s">
        <v>14</v>
      </c>
      <c r="F708" s="281">
        <v>51900</v>
      </c>
      <c r="G708" s="281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670</v>
      </c>
      <c r="D709" s="279" t="s">
        <v>47</v>
      </c>
      <c r="E709" s="280" t="s">
        <v>14</v>
      </c>
      <c r="F709" s="281">
        <v>51900</v>
      </c>
      <c r="G709" s="281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671</v>
      </c>
      <c r="D710" s="279" t="s">
        <v>47</v>
      </c>
      <c r="E710" s="280" t="s">
        <v>14</v>
      </c>
      <c r="F710" s="281">
        <v>75600</v>
      </c>
      <c r="G710" s="281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672</v>
      </c>
      <c r="D711" s="279" t="s">
        <v>47</v>
      </c>
      <c r="E711" s="280" t="s">
        <v>14</v>
      </c>
      <c r="F711" s="281">
        <v>75600</v>
      </c>
      <c r="G711" s="281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673</v>
      </c>
      <c r="D712" s="279" t="s">
        <v>47</v>
      </c>
      <c r="E712" s="280" t="s">
        <v>14</v>
      </c>
      <c r="F712" s="281">
        <v>66800</v>
      </c>
      <c r="G712" s="281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674</v>
      </c>
      <c r="D713" s="279" t="s">
        <v>47</v>
      </c>
      <c r="E713" s="280" t="s">
        <v>14</v>
      </c>
      <c r="F713" s="281">
        <v>62400</v>
      </c>
      <c r="G713" s="281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1495</v>
      </c>
      <c r="D714" s="279" t="s">
        <v>47</v>
      </c>
      <c r="E714" s="280" t="s">
        <v>14</v>
      </c>
      <c r="F714" s="281">
        <v>81300</v>
      </c>
      <c r="G714" s="281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1496</v>
      </c>
      <c r="D715" s="279" t="s">
        <v>47</v>
      </c>
      <c r="E715" s="280" t="s">
        <v>14</v>
      </c>
      <c r="F715" s="281">
        <v>94400</v>
      </c>
      <c r="G715" s="281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1497</v>
      </c>
      <c r="D716" s="279" t="s">
        <v>47</v>
      </c>
      <c r="E716" s="280" t="s">
        <v>14</v>
      </c>
      <c r="F716" s="281">
        <v>82500</v>
      </c>
      <c r="G716" s="281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1498</v>
      </c>
      <c r="D717" s="279" t="s">
        <v>47</v>
      </c>
      <c r="E717" s="280" t="s">
        <v>14</v>
      </c>
      <c r="F717" s="281">
        <v>109200</v>
      </c>
      <c r="G717" s="281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1499</v>
      </c>
      <c r="D718" s="279" t="s">
        <v>47</v>
      </c>
      <c r="E718" s="280" t="s">
        <v>14</v>
      </c>
      <c r="F718" s="281">
        <v>106900</v>
      </c>
      <c r="G718" s="281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1500</v>
      </c>
      <c r="D719" s="279" t="s">
        <v>47</v>
      </c>
      <c r="E719" s="280" t="s">
        <v>14</v>
      </c>
      <c r="F719" s="281">
        <v>104400</v>
      </c>
      <c r="G719" s="281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1501</v>
      </c>
      <c r="D720" s="279" t="s">
        <v>47</v>
      </c>
      <c r="E720" s="280" t="s">
        <v>14</v>
      </c>
      <c r="F720" s="281">
        <v>103500</v>
      </c>
      <c r="G720" s="281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1502</v>
      </c>
      <c r="D721" s="279" t="s">
        <v>47</v>
      </c>
      <c r="E721" s="280" t="s">
        <v>14</v>
      </c>
      <c r="F721" s="281">
        <v>111100</v>
      </c>
      <c r="G721" s="281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1503</v>
      </c>
      <c r="D722" s="279" t="s">
        <v>47</v>
      </c>
      <c r="E722" s="280" t="s">
        <v>14</v>
      </c>
      <c r="F722" s="281">
        <v>108700</v>
      </c>
      <c r="G722" s="281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1504</v>
      </c>
      <c r="D723" s="279" t="s">
        <v>47</v>
      </c>
      <c r="E723" s="280" t="s">
        <v>14</v>
      </c>
      <c r="F723" s="281">
        <v>218400</v>
      </c>
      <c r="G723" s="281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1505</v>
      </c>
      <c r="D724" s="279" t="s">
        <v>47</v>
      </c>
      <c r="E724" s="280" t="s">
        <v>14</v>
      </c>
      <c r="F724" s="281">
        <v>222500</v>
      </c>
      <c r="G724" s="281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1506</v>
      </c>
      <c r="D725" s="279" t="s">
        <v>47</v>
      </c>
      <c r="E725" s="280" t="s">
        <v>14</v>
      </c>
      <c r="F725" s="281">
        <v>173300</v>
      </c>
      <c r="G725" s="281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1507</v>
      </c>
      <c r="D726" s="279" t="s">
        <v>47</v>
      </c>
      <c r="E726" s="280" t="s">
        <v>14</v>
      </c>
      <c r="F726" s="281">
        <v>279500</v>
      </c>
      <c r="G726" s="281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1508</v>
      </c>
      <c r="D727" s="279" t="s">
        <v>47</v>
      </c>
      <c r="E727" s="280" t="s">
        <v>14</v>
      </c>
      <c r="F727" s="281">
        <v>89800</v>
      </c>
      <c r="G727" s="281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1509</v>
      </c>
      <c r="D728" s="279" t="s">
        <v>47</v>
      </c>
      <c r="E728" s="280" t="s">
        <v>14</v>
      </c>
      <c r="F728" s="281">
        <v>102600</v>
      </c>
      <c r="G728" s="281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1510</v>
      </c>
      <c r="D729" s="279" t="s">
        <v>47</v>
      </c>
      <c r="E729" s="280" t="s">
        <v>14</v>
      </c>
      <c r="F729" s="281">
        <v>109700</v>
      </c>
      <c r="G729" s="281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9" t="s">
        <v>48</v>
      </c>
      <c r="E730" s="280"/>
      <c r="F730" s="281"/>
      <c r="G730" s="281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1031</v>
      </c>
      <c r="C731" s="109" t="s">
        <v>675</v>
      </c>
      <c r="D731" s="279" t="s">
        <v>48</v>
      </c>
      <c r="E731" s="280"/>
      <c r="F731" s="281"/>
      <c r="G731" s="281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676</v>
      </c>
      <c r="D732" s="279" t="s">
        <v>47</v>
      </c>
      <c r="E732" s="280" t="s">
        <v>14</v>
      </c>
      <c r="F732" s="281">
        <v>71900</v>
      </c>
      <c r="G732" s="281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677</v>
      </c>
      <c r="D733" s="279" t="s">
        <v>47</v>
      </c>
      <c r="E733" s="280" t="s">
        <v>14</v>
      </c>
      <c r="F733" s="281">
        <v>64700</v>
      </c>
      <c r="G733" s="281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678</v>
      </c>
      <c r="D734" s="279" t="s">
        <v>47</v>
      </c>
      <c r="E734" s="280" t="s">
        <v>14</v>
      </c>
      <c r="F734" s="281">
        <v>88700</v>
      </c>
      <c r="G734" s="281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679</v>
      </c>
      <c r="D735" s="279" t="s">
        <v>47</v>
      </c>
      <c r="E735" s="280" t="s">
        <v>14</v>
      </c>
      <c r="F735" s="281">
        <v>92500</v>
      </c>
      <c r="G735" s="281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680</v>
      </c>
      <c r="D736" s="279" t="s">
        <v>47</v>
      </c>
      <c r="E736" s="280" t="s">
        <v>14</v>
      </c>
      <c r="F736" s="281">
        <v>119100</v>
      </c>
      <c r="G736" s="281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681</v>
      </c>
      <c r="D737" s="279" t="s">
        <v>47</v>
      </c>
      <c r="E737" s="280" t="s">
        <v>14</v>
      </c>
      <c r="F737" s="281">
        <v>202200</v>
      </c>
      <c r="G737" s="281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9" t="s">
        <v>48</v>
      </c>
      <c r="E738" s="280"/>
      <c r="F738" s="281"/>
      <c r="G738" s="281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1031</v>
      </c>
      <c r="C739" s="109" t="s">
        <v>682</v>
      </c>
      <c r="D739" s="279" t="s">
        <v>48</v>
      </c>
      <c r="E739" s="280"/>
      <c r="F739" s="281"/>
      <c r="G739" s="281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683</v>
      </c>
      <c r="D740" s="279" t="s">
        <v>47</v>
      </c>
      <c r="E740" s="280" t="s">
        <v>14</v>
      </c>
      <c r="F740" s="281">
        <v>83600</v>
      </c>
      <c r="G740" s="281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684</v>
      </c>
      <c r="D741" s="279" t="s">
        <v>47</v>
      </c>
      <c r="E741" s="280" t="s">
        <v>14</v>
      </c>
      <c r="F741" s="281">
        <v>83300</v>
      </c>
      <c r="G741" s="281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685</v>
      </c>
      <c r="D742" s="279" t="s">
        <v>47</v>
      </c>
      <c r="E742" s="280" t="s">
        <v>14</v>
      </c>
      <c r="F742" s="281">
        <v>83300</v>
      </c>
      <c r="G742" s="281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686</v>
      </c>
      <c r="D743" s="279" t="s">
        <v>47</v>
      </c>
      <c r="E743" s="280" t="s">
        <v>14</v>
      </c>
      <c r="F743" s="281">
        <v>88300</v>
      </c>
      <c r="G743" s="281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687</v>
      </c>
      <c r="D744" s="279" t="s">
        <v>47</v>
      </c>
      <c r="E744" s="280" t="s">
        <v>14</v>
      </c>
      <c r="F744" s="281">
        <v>93300</v>
      </c>
      <c r="G744" s="281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688</v>
      </c>
      <c r="D745" s="279" t="s">
        <v>47</v>
      </c>
      <c r="E745" s="280" t="s">
        <v>14</v>
      </c>
      <c r="F745" s="281">
        <v>81300</v>
      </c>
      <c r="G745" s="281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689</v>
      </c>
      <c r="D746" s="279" t="s">
        <v>47</v>
      </c>
      <c r="E746" s="280" t="s">
        <v>14</v>
      </c>
      <c r="F746" s="281">
        <v>84900</v>
      </c>
      <c r="G746" s="281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690</v>
      </c>
      <c r="D747" s="279" t="s">
        <v>47</v>
      </c>
      <c r="E747" s="280" t="s">
        <v>14</v>
      </c>
      <c r="F747" s="281">
        <v>94400</v>
      </c>
      <c r="G747" s="281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691</v>
      </c>
      <c r="D748" s="279" t="s">
        <v>47</v>
      </c>
      <c r="E748" s="280" t="s">
        <v>14</v>
      </c>
      <c r="F748" s="281">
        <v>89400</v>
      </c>
      <c r="G748" s="281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692</v>
      </c>
      <c r="D749" s="279" t="s">
        <v>47</v>
      </c>
      <c r="E749" s="280" t="s">
        <v>14</v>
      </c>
      <c r="F749" s="281">
        <v>87600</v>
      </c>
      <c r="G749" s="281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4" t="s">
        <v>1511</v>
      </c>
      <c r="D750" s="279" t="s">
        <v>47</v>
      </c>
      <c r="E750" s="280" t="s">
        <v>14</v>
      </c>
      <c r="F750" s="281">
        <v>87600</v>
      </c>
      <c r="G750" s="281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693</v>
      </c>
      <c r="D751" s="279" t="s">
        <v>47</v>
      </c>
      <c r="E751" s="280" t="s">
        <v>14</v>
      </c>
      <c r="F751" s="281">
        <v>111100</v>
      </c>
      <c r="G751" s="281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694</v>
      </c>
      <c r="D752" s="279" t="s">
        <v>47</v>
      </c>
      <c r="E752" s="280" t="s">
        <v>14</v>
      </c>
      <c r="F752" s="281">
        <v>102000</v>
      </c>
      <c r="G752" s="281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695</v>
      </c>
      <c r="D753" s="279" t="s">
        <v>47</v>
      </c>
      <c r="E753" s="280" t="s">
        <v>14</v>
      </c>
      <c r="F753" s="281">
        <v>82500</v>
      </c>
      <c r="G753" s="281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696</v>
      </c>
      <c r="D754" s="279" t="s">
        <v>47</v>
      </c>
      <c r="E754" s="280" t="s">
        <v>14</v>
      </c>
      <c r="F754" s="281">
        <v>106900</v>
      </c>
      <c r="G754" s="281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697</v>
      </c>
      <c r="D755" s="279" t="s">
        <v>47</v>
      </c>
      <c r="E755" s="280" t="s">
        <v>14</v>
      </c>
      <c r="F755" s="281">
        <v>109200</v>
      </c>
      <c r="G755" s="281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698</v>
      </c>
      <c r="D756" s="279" t="s">
        <v>47</v>
      </c>
      <c r="E756" s="280" t="s">
        <v>14</v>
      </c>
      <c r="F756" s="281">
        <v>96900</v>
      </c>
      <c r="G756" s="281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699</v>
      </c>
      <c r="D757" s="279" t="s">
        <v>47</v>
      </c>
      <c r="E757" s="280" t="s">
        <v>14</v>
      </c>
      <c r="F757" s="281">
        <v>107700</v>
      </c>
      <c r="G757" s="281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700</v>
      </c>
      <c r="D758" s="279" t="s">
        <v>47</v>
      </c>
      <c r="E758" s="280" t="s">
        <v>14</v>
      </c>
      <c r="F758" s="281">
        <v>104400</v>
      </c>
      <c r="G758" s="281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701</v>
      </c>
      <c r="D759" s="279" t="s">
        <v>47</v>
      </c>
      <c r="E759" s="280" t="s">
        <v>14</v>
      </c>
      <c r="F759" s="281">
        <v>194600</v>
      </c>
      <c r="G759" s="281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702</v>
      </c>
      <c r="D760" s="279" t="s">
        <v>47</v>
      </c>
      <c r="E760" s="280" t="s">
        <v>14</v>
      </c>
      <c r="F760" s="281">
        <v>106600</v>
      </c>
      <c r="G760" s="281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703</v>
      </c>
      <c r="D761" s="279" t="s">
        <v>47</v>
      </c>
      <c r="E761" s="280" t="s">
        <v>14</v>
      </c>
      <c r="F761" s="281">
        <v>113200</v>
      </c>
      <c r="G761" s="281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704</v>
      </c>
      <c r="D762" s="279" t="s">
        <v>47</v>
      </c>
      <c r="E762" s="280" t="s">
        <v>14</v>
      </c>
      <c r="F762" s="281">
        <v>133200</v>
      </c>
      <c r="G762" s="281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705</v>
      </c>
      <c r="D763" s="279" t="s">
        <v>47</v>
      </c>
      <c r="E763" s="280" t="s">
        <v>14</v>
      </c>
      <c r="F763" s="281">
        <v>113200</v>
      </c>
      <c r="G763" s="281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706</v>
      </c>
      <c r="D764" s="279" t="s">
        <v>47</v>
      </c>
      <c r="E764" s="280" t="s">
        <v>14</v>
      </c>
      <c r="F764" s="281">
        <v>103500</v>
      </c>
      <c r="G764" s="281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707</v>
      </c>
      <c r="D765" s="279" t="s">
        <v>47</v>
      </c>
      <c r="E765" s="280" t="s">
        <v>14</v>
      </c>
      <c r="F765" s="281">
        <v>108700</v>
      </c>
      <c r="G765" s="281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4" t="s">
        <v>1512</v>
      </c>
      <c r="D766" s="279" t="s">
        <v>47</v>
      </c>
      <c r="E766" s="280" t="s">
        <v>14</v>
      </c>
      <c r="F766" s="281">
        <v>111100</v>
      </c>
      <c r="G766" s="281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708</v>
      </c>
      <c r="D767" s="279" t="s">
        <v>47</v>
      </c>
      <c r="E767" s="280" t="s">
        <v>14</v>
      </c>
      <c r="F767" s="281">
        <v>214300</v>
      </c>
      <c r="G767" s="281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709</v>
      </c>
      <c r="D768" s="279" t="s">
        <v>47</v>
      </c>
      <c r="E768" s="280" t="s">
        <v>14</v>
      </c>
      <c r="F768" s="281">
        <v>197500</v>
      </c>
      <c r="G768" s="281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710</v>
      </c>
      <c r="D769" s="279" t="s">
        <v>47</v>
      </c>
      <c r="E769" s="280" t="s">
        <v>14</v>
      </c>
      <c r="F769" s="281">
        <v>219500</v>
      </c>
      <c r="G769" s="281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4" t="s">
        <v>1513</v>
      </c>
      <c r="D770" s="279" t="s">
        <v>47</v>
      </c>
      <c r="E770" s="280" t="s">
        <v>14</v>
      </c>
      <c r="F770" s="281">
        <v>197500</v>
      </c>
      <c r="G770" s="281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711</v>
      </c>
      <c r="D771" s="279" t="s">
        <v>47</v>
      </c>
      <c r="E771" s="280" t="s">
        <v>14</v>
      </c>
      <c r="F771" s="281">
        <v>218400</v>
      </c>
      <c r="G771" s="281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712</v>
      </c>
      <c r="D772" s="279" t="s">
        <v>47</v>
      </c>
      <c r="E772" s="280" t="s">
        <v>14</v>
      </c>
      <c r="F772" s="281">
        <v>222500</v>
      </c>
      <c r="G772" s="281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4" t="s">
        <v>1514</v>
      </c>
      <c r="D773" s="279" t="s">
        <v>47</v>
      </c>
      <c r="E773" s="280" t="s">
        <v>14</v>
      </c>
      <c r="F773" s="281">
        <v>173300</v>
      </c>
      <c r="G773" s="281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4" t="s">
        <v>1515</v>
      </c>
      <c r="D774" s="279" t="s">
        <v>47</v>
      </c>
      <c r="E774" s="280" t="s">
        <v>14</v>
      </c>
      <c r="F774" s="281">
        <v>279500</v>
      </c>
      <c r="G774" s="281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713</v>
      </c>
      <c r="D775" s="279" t="s">
        <v>47</v>
      </c>
      <c r="E775" s="280" t="s">
        <v>14</v>
      </c>
      <c r="F775" s="281">
        <v>93500</v>
      </c>
      <c r="G775" s="281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714</v>
      </c>
      <c r="D776" s="279" t="s">
        <v>47</v>
      </c>
      <c r="E776" s="280" t="s">
        <v>14</v>
      </c>
      <c r="F776" s="281">
        <v>93500</v>
      </c>
      <c r="G776" s="281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715</v>
      </c>
      <c r="D777" s="279" t="s">
        <v>47</v>
      </c>
      <c r="E777" s="280" t="s">
        <v>14</v>
      </c>
      <c r="F777" s="281">
        <v>89800</v>
      </c>
      <c r="G777" s="281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716</v>
      </c>
      <c r="D778" s="279" t="s">
        <v>47</v>
      </c>
      <c r="E778" s="280" t="s">
        <v>14</v>
      </c>
      <c r="F778" s="281">
        <v>113300</v>
      </c>
      <c r="G778" s="281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717</v>
      </c>
      <c r="D779" s="279" t="s">
        <v>47</v>
      </c>
      <c r="E779" s="280" t="s">
        <v>14</v>
      </c>
      <c r="F779" s="281">
        <v>113300</v>
      </c>
      <c r="G779" s="281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718</v>
      </c>
      <c r="D780" s="279" t="s">
        <v>47</v>
      </c>
      <c r="E780" s="280" t="s">
        <v>14</v>
      </c>
      <c r="F780" s="281">
        <v>102600</v>
      </c>
      <c r="G780" s="281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719</v>
      </c>
      <c r="D781" s="279" t="s">
        <v>47</v>
      </c>
      <c r="E781" s="280" t="s">
        <v>14</v>
      </c>
      <c r="F781" s="281">
        <v>114600</v>
      </c>
      <c r="G781" s="281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720</v>
      </c>
      <c r="D782" s="279" t="s">
        <v>47</v>
      </c>
      <c r="E782" s="280" t="s">
        <v>14</v>
      </c>
      <c r="F782" s="281">
        <v>118400</v>
      </c>
      <c r="G782" s="281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721</v>
      </c>
      <c r="D783" s="279" t="s">
        <v>47</v>
      </c>
      <c r="E783" s="280" t="s">
        <v>14</v>
      </c>
      <c r="F783" s="281">
        <v>109700</v>
      </c>
      <c r="G783" s="281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9" t="s">
        <v>48</v>
      </c>
      <c r="E784" s="280"/>
      <c r="F784" s="281"/>
      <c r="G784" s="281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1031</v>
      </c>
      <c r="C785" s="109" t="s">
        <v>722</v>
      </c>
      <c r="D785" s="279" t="s">
        <v>48</v>
      </c>
      <c r="E785" s="280"/>
      <c r="F785" s="281"/>
      <c r="G785" s="281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723</v>
      </c>
      <c r="D786" s="279" t="s">
        <v>47</v>
      </c>
      <c r="E786" s="280" t="s">
        <v>14</v>
      </c>
      <c r="F786" s="281">
        <v>166200</v>
      </c>
      <c r="G786" s="281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724</v>
      </c>
      <c r="D787" s="279" t="s">
        <v>47</v>
      </c>
      <c r="E787" s="280" t="s">
        <v>14</v>
      </c>
      <c r="F787" s="281">
        <v>169000</v>
      </c>
      <c r="G787" s="281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1516</v>
      </c>
      <c r="D788" s="279" t="s">
        <v>47</v>
      </c>
      <c r="E788" s="280" t="s">
        <v>14</v>
      </c>
      <c r="F788" s="281">
        <v>169000</v>
      </c>
      <c r="G788" s="281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725</v>
      </c>
      <c r="D789" s="279" t="s">
        <v>47</v>
      </c>
      <c r="E789" s="280" t="s">
        <v>14</v>
      </c>
      <c r="F789" s="281">
        <v>177200</v>
      </c>
      <c r="G789" s="281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726</v>
      </c>
      <c r="D790" s="279" t="s">
        <v>47</v>
      </c>
      <c r="E790" s="280" t="s">
        <v>14</v>
      </c>
      <c r="F790" s="281">
        <v>177200</v>
      </c>
      <c r="G790" s="281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727</v>
      </c>
      <c r="D791" s="279" t="s">
        <v>47</v>
      </c>
      <c r="E791" s="280" t="s">
        <v>14</v>
      </c>
      <c r="F791" s="281">
        <v>215500</v>
      </c>
      <c r="G791" s="281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728</v>
      </c>
      <c r="D792" s="279" t="s">
        <v>47</v>
      </c>
      <c r="E792" s="280" t="s">
        <v>14</v>
      </c>
      <c r="F792" s="281">
        <v>213100</v>
      </c>
      <c r="G792" s="281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729</v>
      </c>
      <c r="D793" s="279" t="s">
        <v>47</v>
      </c>
      <c r="E793" s="280" t="s">
        <v>14</v>
      </c>
      <c r="F793" s="281">
        <v>213100</v>
      </c>
      <c r="G793" s="281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1518</v>
      </c>
      <c r="D794" s="279" t="s">
        <v>47</v>
      </c>
      <c r="E794" s="280" t="s">
        <v>14</v>
      </c>
      <c r="F794" s="281">
        <v>213100</v>
      </c>
      <c r="G794" s="281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4" t="s">
        <v>1517</v>
      </c>
      <c r="D795" s="279" t="s">
        <v>47</v>
      </c>
      <c r="E795" s="280" t="s">
        <v>14</v>
      </c>
      <c r="F795" s="281">
        <v>213100</v>
      </c>
      <c r="G795" s="281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730</v>
      </c>
      <c r="D796" s="279" t="s">
        <v>47</v>
      </c>
      <c r="E796" s="280" t="s">
        <v>14</v>
      </c>
      <c r="F796" s="281">
        <v>218400</v>
      </c>
      <c r="G796" s="281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731</v>
      </c>
      <c r="D797" s="279" t="s">
        <v>47</v>
      </c>
      <c r="E797" s="280" t="s">
        <v>14</v>
      </c>
      <c r="F797" s="281">
        <v>253600</v>
      </c>
      <c r="G797" s="281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732</v>
      </c>
      <c r="D798" s="279" t="s">
        <v>47</v>
      </c>
      <c r="E798" s="280" t="s">
        <v>14</v>
      </c>
      <c r="F798" s="281">
        <v>404400</v>
      </c>
      <c r="G798" s="281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733</v>
      </c>
      <c r="D799" s="279" t="s">
        <v>47</v>
      </c>
      <c r="E799" s="280" t="s">
        <v>14</v>
      </c>
      <c r="F799" s="281">
        <v>404400</v>
      </c>
      <c r="G799" s="281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9" t="s">
        <v>48</v>
      </c>
      <c r="E800" s="280"/>
      <c r="F800" s="281"/>
      <c r="G800" s="281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1031</v>
      </c>
      <c r="C801" s="109" t="s">
        <v>1059</v>
      </c>
      <c r="D801" s="279" t="s">
        <v>48</v>
      </c>
      <c r="E801" s="280"/>
      <c r="F801" s="281"/>
      <c r="G801" s="281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1060</v>
      </c>
      <c r="D802" s="279" t="s">
        <v>47</v>
      </c>
      <c r="E802" s="280" t="s">
        <v>14</v>
      </c>
      <c r="F802" s="281">
        <v>36000</v>
      </c>
      <c r="G802" s="281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1061</v>
      </c>
      <c r="D803" s="279" t="s">
        <v>47</v>
      </c>
      <c r="E803" s="280" t="s">
        <v>14</v>
      </c>
      <c r="F803" s="281">
        <v>48100</v>
      </c>
      <c r="G803" s="281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1062</v>
      </c>
      <c r="D804" s="279" t="s">
        <v>47</v>
      </c>
      <c r="E804" s="280" t="s">
        <v>14</v>
      </c>
      <c r="F804" s="281">
        <v>55300</v>
      </c>
      <c r="G804" s="281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1063</v>
      </c>
      <c r="D805" s="279" t="s">
        <v>47</v>
      </c>
      <c r="E805" s="280" t="s">
        <v>14</v>
      </c>
      <c r="F805" s="281">
        <v>51500</v>
      </c>
      <c r="G805" s="281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1064</v>
      </c>
      <c r="D806" s="279" t="s">
        <v>47</v>
      </c>
      <c r="E806" s="280" t="s">
        <v>14</v>
      </c>
      <c r="F806" s="281">
        <v>67900</v>
      </c>
      <c r="G806" s="281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1065</v>
      </c>
      <c r="D807" s="279" t="s">
        <v>47</v>
      </c>
      <c r="E807" s="280" t="s">
        <v>14</v>
      </c>
      <c r="F807" s="281">
        <v>56700</v>
      </c>
      <c r="G807" s="281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1162</v>
      </c>
      <c r="D808" s="279" t="s">
        <v>47</v>
      </c>
      <c r="E808" s="280" t="s">
        <v>14</v>
      </c>
      <c r="F808" s="281">
        <v>596900</v>
      </c>
      <c r="G808" s="281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1163</v>
      </c>
      <c r="D809" s="279" t="s">
        <v>47</v>
      </c>
      <c r="E809" s="280" t="s">
        <v>14</v>
      </c>
      <c r="F809" s="281">
        <v>401500</v>
      </c>
      <c r="G809" s="281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9" t="s">
        <v>48</v>
      </c>
      <c r="E810" s="280"/>
      <c r="F810" s="281"/>
      <c r="G810" s="281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1031</v>
      </c>
      <c r="C811" s="109" t="s">
        <v>734</v>
      </c>
      <c r="D811" s="279" t="s">
        <v>48</v>
      </c>
      <c r="E811" s="280"/>
      <c r="F811" s="281"/>
      <c r="G811" s="281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735</v>
      </c>
      <c r="D812" s="279" t="s">
        <v>47</v>
      </c>
      <c r="E812" s="280" t="s">
        <v>14</v>
      </c>
      <c r="F812" s="281">
        <v>56400</v>
      </c>
      <c r="G812" s="281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736</v>
      </c>
      <c r="D813" s="279" t="s">
        <v>47</v>
      </c>
      <c r="E813" s="280" t="s">
        <v>14</v>
      </c>
      <c r="F813" s="281">
        <v>65400</v>
      </c>
      <c r="G813" s="281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737</v>
      </c>
      <c r="D814" s="279" t="s">
        <v>47</v>
      </c>
      <c r="E814" s="280" t="s">
        <v>14</v>
      </c>
      <c r="F814" s="281">
        <v>13600</v>
      </c>
      <c r="G814" s="281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738</v>
      </c>
      <c r="D815" s="279" t="s">
        <v>47</v>
      </c>
      <c r="E815" s="280" t="s">
        <v>14</v>
      </c>
      <c r="F815" s="281">
        <v>17800</v>
      </c>
      <c r="G815" s="281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739</v>
      </c>
      <c r="D816" s="279" t="s">
        <v>47</v>
      </c>
      <c r="E816" s="280" t="s">
        <v>14</v>
      </c>
      <c r="F816" s="281">
        <v>173100</v>
      </c>
      <c r="G816" s="281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740</v>
      </c>
      <c r="D817" s="279" t="s">
        <v>47</v>
      </c>
      <c r="E817" s="280" t="s">
        <v>14</v>
      </c>
      <c r="F817" s="281">
        <v>1539900</v>
      </c>
      <c r="G817" s="281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741</v>
      </c>
      <c r="D818" s="279" t="s">
        <v>47</v>
      </c>
      <c r="E818" s="280" t="s">
        <v>14</v>
      </c>
      <c r="F818" s="281">
        <v>26200</v>
      </c>
      <c r="G818" s="281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742</v>
      </c>
      <c r="D819" s="279" t="s">
        <v>47</v>
      </c>
      <c r="E819" s="280" t="s">
        <v>14</v>
      </c>
      <c r="F819" s="281">
        <v>22300</v>
      </c>
      <c r="G819" s="281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743</v>
      </c>
      <c r="D820" s="279" t="s">
        <v>47</v>
      </c>
      <c r="E820" s="280" t="s">
        <v>14</v>
      </c>
      <c r="F820" s="281">
        <v>26200</v>
      </c>
      <c r="G820" s="281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744</v>
      </c>
      <c r="D821" s="279" t="s">
        <v>47</v>
      </c>
      <c r="E821" s="280" t="s">
        <v>14</v>
      </c>
      <c r="F821" s="281">
        <v>26200</v>
      </c>
      <c r="G821" s="281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745</v>
      </c>
      <c r="D822" s="279" t="s">
        <v>47</v>
      </c>
      <c r="E822" s="280" t="s">
        <v>14</v>
      </c>
      <c r="F822" s="281">
        <v>58400</v>
      </c>
      <c r="G822" s="281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746</v>
      </c>
      <c r="D823" s="279" t="s">
        <v>47</v>
      </c>
      <c r="E823" s="280" t="s">
        <v>14</v>
      </c>
      <c r="F823" s="281">
        <v>45900</v>
      </c>
      <c r="G823" s="281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747</v>
      </c>
      <c r="D824" s="279" t="s">
        <v>47</v>
      </c>
      <c r="E824" s="280" t="s">
        <v>14</v>
      </c>
      <c r="F824" s="281">
        <v>58400</v>
      </c>
      <c r="G824" s="281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748</v>
      </c>
      <c r="D825" s="279" t="s">
        <v>47</v>
      </c>
      <c r="E825" s="280" t="s">
        <v>14</v>
      </c>
      <c r="F825" s="281">
        <v>58400</v>
      </c>
      <c r="G825" s="281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749</v>
      </c>
      <c r="D826" s="279" t="s">
        <v>47</v>
      </c>
      <c r="E826" s="280" t="s">
        <v>14</v>
      </c>
      <c r="F826" s="281">
        <v>45900</v>
      </c>
      <c r="G826" s="281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750</v>
      </c>
      <c r="D827" s="279" t="s">
        <v>47</v>
      </c>
      <c r="E827" s="280" t="s">
        <v>14</v>
      </c>
      <c r="F827" s="281">
        <v>43100</v>
      </c>
      <c r="G827" s="281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751</v>
      </c>
      <c r="D828" s="279" t="s">
        <v>47</v>
      </c>
      <c r="E828" s="280" t="s">
        <v>14</v>
      </c>
      <c r="F828" s="281">
        <v>57400</v>
      </c>
      <c r="G828" s="281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752</v>
      </c>
      <c r="D829" s="279" t="s">
        <v>47</v>
      </c>
      <c r="E829" s="280" t="s">
        <v>14</v>
      </c>
      <c r="F829" s="281">
        <v>45900</v>
      </c>
      <c r="G829" s="281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753</v>
      </c>
      <c r="D830" s="279" t="s">
        <v>47</v>
      </c>
      <c r="E830" s="280" t="s">
        <v>14</v>
      </c>
      <c r="F830" s="281">
        <v>3843100</v>
      </c>
      <c r="G830" s="281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754</v>
      </c>
      <c r="D831" s="279" t="s">
        <v>47</v>
      </c>
      <c r="E831" s="280" t="s">
        <v>14</v>
      </c>
      <c r="F831" s="281">
        <v>39700</v>
      </c>
      <c r="G831" s="281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755</v>
      </c>
      <c r="D832" s="279" t="s">
        <v>47</v>
      </c>
      <c r="E832" s="280" t="s">
        <v>14</v>
      </c>
      <c r="F832" s="281">
        <v>58000</v>
      </c>
      <c r="G832" s="281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756</v>
      </c>
      <c r="D833" s="279" t="s">
        <v>47</v>
      </c>
      <c r="E833" s="280" t="s">
        <v>14</v>
      </c>
      <c r="F833" s="281">
        <v>31300</v>
      </c>
      <c r="G833" s="281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757</v>
      </c>
      <c r="D834" s="279" t="s">
        <v>47</v>
      </c>
      <c r="E834" s="280" t="s">
        <v>14</v>
      </c>
      <c r="F834" s="281">
        <v>45600</v>
      </c>
      <c r="G834" s="281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758</v>
      </c>
      <c r="D835" s="279" t="s">
        <v>47</v>
      </c>
      <c r="E835" s="280" t="s">
        <v>14</v>
      </c>
      <c r="F835" s="281">
        <v>36600</v>
      </c>
      <c r="G835" s="281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759</v>
      </c>
      <c r="D836" s="279" t="s">
        <v>47</v>
      </c>
      <c r="E836" s="280" t="s">
        <v>14</v>
      </c>
      <c r="F836" s="281">
        <v>36600</v>
      </c>
      <c r="G836" s="281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760</v>
      </c>
      <c r="D837" s="279" t="s">
        <v>47</v>
      </c>
      <c r="E837" s="280" t="s">
        <v>14</v>
      </c>
      <c r="F837" s="281">
        <v>36600</v>
      </c>
      <c r="G837" s="281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761</v>
      </c>
      <c r="D838" s="279" t="s">
        <v>47</v>
      </c>
      <c r="E838" s="280" t="s">
        <v>14</v>
      </c>
      <c r="F838" s="281">
        <v>50900</v>
      </c>
      <c r="G838" s="281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762</v>
      </c>
      <c r="D839" s="279" t="s">
        <v>47</v>
      </c>
      <c r="E839" s="280" t="s">
        <v>14</v>
      </c>
      <c r="F839" s="281">
        <v>50900</v>
      </c>
      <c r="G839" s="281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763</v>
      </c>
      <c r="D840" s="279" t="s">
        <v>47</v>
      </c>
      <c r="E840" s="280" t="s">
        <v>14</v>
      </c>
      <c r="F840" s="281">
        <v>50900</v>
      </c>
      <c r="G840" s="281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764</v>
      </c>
      <c r="D841" s="279" t="s">
        <v>47</v>
      </c>
      <c r="E841" s="280" t="s">
        <v>14</v>
      </c>
      <c r="F841" s="281">
        <v>142600</v>
      </c>
      <c r="G841" s="281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765</v>
      </c>
      <c r="D842" s="279" t="s">
        <v>47</v>
      </c>
      <c r="E842" s="280" t="s">
        <v>14</v>
      </c>
      <c r="F842" s="281">
        <v>142600</v>
      </c>
      <c r="G842" s="281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766</v>
      </c>
      <c r="D843" s="279" t="s">
        <v>47</v>
      </c>
      <c r="E843" s="280" t="s">
        <v>14</v>
      </c>
      <c r="F843" s="281">
        <v>54400</v>
      </c>
      <c r="G843" s="281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767</v>
      </c>
      <c r="D844" s="279" t="s">
        <v>47</v>
      </c>
      <c r="E844" s="280" t="s">
        <v>14</v>
      </c>
      <c r="F844" s="281">
        <v>50700</v>
      </c>
      <c r="G844" s="281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768</v>
      </c>
      <c r="D845" s="279" t="s">
        <v>47</v>
      </c>
      <c r="E845" s="280" t="s">
        <v>14</v>
      </c>
      <c r="F845" s="281">
        <v>50700</v>
      </c>
      <c r="G845" s="281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769</v>
      </c>
      <c r="D846" s="279" t="s">
        <v>47</v>
      </c>
      <c r="E846" s="280" t="s">
        <v>14</v>
      </c>
      <c r="F846" s="281">
        <v>762100</v>
      </c>
      <c r="G846" s="281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9" t="s">
        <v>47</v>
      </c>
      <c r="E847" s="280" t="s">
        <v>14</v>
      </c>
      <c r="F847" s="281">
        <v>13000</v>
      </c>
      <c r="G847" s="281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1165</v>
      </c>
      <c r="D848" s="279" t="s">
        <v>47</v>
      </c>
      <c r="E848" s="280" t="s">
        <v>14</v>
      </c>
      <c r="F848" s="281">
        <v>614700</v>
      </c>
      <c r="G848" s="281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1166</v>
      </c>
      <c r="D849" s="279" t="s">
        <v>47</v>
      </c>
      <c r="E849" s="280" t="s">
        <v>14</v>
      </c>
      <c r="F849" s="281">
        <v>829000</v>
      </c>
      <c r="G849" s="281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1020</v>
      </c>
      <c r="D850" s="279" t="s">
        <v>47</v>
      </c>
      <c r="E850" s="280" t="s">
        <v>14</v>
      </c>
      <c r="F850" s="281">
        <v>179200</v>
      </c>
      <c r="G850" s="281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1021</v>
      </c>
      <c r="D851" s="279" t="s">
        <v>47</v>
      </c>
      <c r="E851" s="280" t="s">
        <v>473</v>
      </c>
      <c r="F851" s="281">
        <v>14370.766666666666</v>
      </c>
      <c r="G851" s="281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9" t="s">
        <v>48</v>
      </c>
      <c r="E852" s="280"/>
      <c r="F852" s="281"/>
      <c r="G852" s="281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1031</v>
      </c>
      <c r="C853" s="109" t="s">
        <v>1168</v>
      </c>
      <c r="D853" s="279" t="s">
        <v>48</v>
      </c>
      <c r="E853" s="280"/>
      <c r="F853" s="281"/>
      <c r="G853" s="281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1169</v>
      </c>
      <c r="D854" s="279" t="s">
        <v>47</v>
      </c>
      <c r="E854" s="280" t="s">
        <v>14</v>
      </c>
      <c r="F854" s="281">
        <v>1568200</v>
      </c>
      <c r="G854" s="281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1170</v>
      </c>
      <c r="D855" s="279" t="s">
        <v>47</v>
      </c>
      <c r="E855" s="280" t="s">
        <v>14</v>
      </c>
      <c r="F855" s="281">
        <v>3467100</v>
      </c>
      <c r="G855" s="281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1171</v>
      </c>
      <c r="D856" s="279" t="s">
        <v>47</v>
      </c>
      <c r="E856" s="280" t="s">
        <v>14</v>
      </c>
      <c r="F856" s="281">
        <v>3467100</v>
      </c>
      <c r="G856" s="281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1172</v>
      </c>
      <c r="D857" s="279" t="s">
        <v>47</v>
      </c>
      <c r="E857" s="280" t="s">
        <v>14</v>
      </c>
      <c r="F857" s="281">
        <v>1515700</v>
      </c>
      <c r="G857" s="281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9"/>
      <c r="E858" s="280"/>
      <c r="F858" s="281"/>
      <c r="G858" s="281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1031</v>
      </c>
      <c r="C859" s="109" t="s">
        <v>770</v>
      </c>
      <c r="D859" s="279" t="s">
        <v>48</v>
      </c>
      <c r="E859" s="280"/>
      <c r="F859" s="281"/>
      <c r="G859" s="281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771</v>
      </c>
      <c r="D860" s="279" t="s">
        <v>47</v>
      </c>
      <c r="E860" s="280" t="s">
        <v>297</v>
      </c>
      <c r="F860" s="281">
        <v>475700</v>
      </c>
      <c r="G860" s="281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9" t="s">
        <v>47</v>
      </c>
      <c r="E861" s="280" t="s">
        <v>297</v>
      </c>
      <c r="F861" s="281">
        <v>475700</v>
      </c>
      <c r="G861" s="281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9" t="s">
        <v>47</v>
      </c>
      <c r="E862" s="280" t="s">
        <v>297</v>
      </c>
      <c r="F862" s="281">
        <v>371300</v>
      </c>
      <c r="G862" s="281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9" t="s">
        <v>47</v>
      </c>
      <c r="E863" s="280" t="s">
        <v>297</v>
      </c>
      <c r="F863" s="281">
        <v>351700</v>
      </c>
      <c r="G863" s="281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9" t="s">
        <v>47</v>
      </c>
      <c r="E864" s="280" t="s">
        <v>297</v>
      </c>
      <c r="F864" s="281">
        <v>300100</v>
      </c>
      <c r="G864" s="281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9" t="s">
        <v>47</v>
      </c>
      <c r="E865" s="280" t="s">
        <v>297</v>
      </c>
      <c r="F865" s="281">
        <v>290900</v>
      </c>
      <c r="G865" s="281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9" t="s">
        <v>47</v>
      </c>
      <c r="E866" s="280" t="s">
        <v>297</v>
      </c>
      <c r="F866" s="281">
        <v>290600</v>
      </c>
      <c r="G866" s="281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9" t="s">
        <v>47</v>
      </c>
      <c r="E867" s="280" t="s">
        <v>297</v>
      </c>
      <c r="F867" s="281">
        <v>247000</v>
      </c>
      <c r="G867" s="281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9" t="s">
        <v>47</v>
      </c>
      <c r="E868" s="280" t="s">
        <v>297</v>
      </c>
      <c r="F868" s="281">
        <v>276000</v>
      </c>
      <c r="G868" s="281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9" t="s">
        <v>47</v>
      </c>
      <c r="E869" s="280" t="s">
        <v>297</v>
      </c>
      <c r="F869" s="281">
        <v>268100</v>
      </c>
      <c r="G869" s="281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9" t="s">
        <v>47</v>
      </c>
      <c r="E870" s="280" t="s">
        <v>297</v>
      </c>
      <c r="F870" s="281">
        <v>222400</v>
      </c>
      <c r="G870" s="281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9" t="s">
        <v>47</v>
      </c>
      <c r="E871" s="280" t="s">
        <v>297</v>
      </c>
      <c r="F871" s="281">
        <v>222400</v>
      </c>
      <c r="G871" s="281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9" t="s">
        <v>47</v>
      </c>
      <c r="E872" s="280" t="s">
        <v>297</v>
      </c>
      <c r="F872" s="281">
        <v>197300</v>
      </c>
      <c r="G872" s="281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9" t="s">
        <v>47</v>
      </c>
      <c r="E873" s="280" t="s">
        <v>297</v>
      </c>
      <c r="F873" s="281">
        <v>149200</v>
      </c>
      <c r="G873" s="281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9" t="s">
        <v>47</v>
      </c>
      <c r="E874" s="280" t="s">
        <v>297</v>
      </c>
      <c r="F874" s="281">
        <v>390200</v>
      </c>
      <c r="G874" s="281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9" t="s">
        <v>47</v>
      </c>
      <c r="E875" s="280" t="s">
        <v>297</v>
      </c>
      <c r="F875" s="281">
        <v>307600</v>
      </c>
      <c r="G875" s="281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9" t="s">
        <v>47</v>
      </c>
      <c r="E876" s="280" t="s">
        <v>297</v>
      </c>
      <c r="F876" s="281">
        <v>261600</v>
      </c>
      <c r="G876" s="281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9" t="s">
        <v>47</v>
      </c>
      <c r="E877" s="280" t="s">
        <v>297</v>
      </c>
      <c r="F877" s="281">
        <v>198700</v>
      </c>
      <c r="G877" s="281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9" t="s">
        <v>47</v>
      </c>
      <c r="E878" s="280" t="s">
        <v>297</v>
      </c>
      <c r="F878" s="281">
        <v>272600</v>
      </c>
      <c r="G878" s="281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9" t="s">
        <v>47</v>
      </c>
      <c r="E879" s="280" t="s">
        <v>297</v>
      </c>
      <c r="F879" s="281">
        <v>243400</v>
      </c>
      <c r="G879" s="281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9" t="s">
        <v>47</v>
      </c>
      <c r="E880" s="280" t="s">
        <v>297</v>
      </c>
      <c r="F880" s="281">
        <v>179300</v>
      </c>
      <c r="G880" s="281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9" t="s">
        <v>47</v>
      </c>
      <c r="E881" s="280" t="s">
        <v>297</v>
      </c>
      <c r="F881" s="281">
        <v>151900</v>
      </c>
      <c r="G881" s="281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772</v>
      </c>
      <c r="D882" s="279" t="s">
        <v>47</v>
      </c>
      <c r="E882" s="280" t="s">
        <v>297</v>
      </c>
      <c r="F882" s="281">
        <v>136485.10978061482</v>
      </c>
      <c r="G882" s="281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773</v>
      </c>
      <c r="D883" s="279" t="s">
        <v>47</v>
      </c>
      <c r="E883" s="280" t="s">
        <v>297</v>
      </c>
      <c r="F883" s="281">
        <v>125481.16630030893</v>
      </c>
      <c r="G883" s="281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476</v>
      </c>
      <c r="D884" s="279" t="s">
        <v>47</v>
      </c>
      <c r="E884" s="280" t="s">
        <v>297</v>
      </c>
      <c r="F884" s="281">
        <v>115200</v>
      </c>
      <c r="G884" s="281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477</v>
      </c>
      <c r="D885" s="279" t="s">
        <v>47</v>
      </c>
      <c r="E885" s="280" t="s">
        <v>297</v>
      </c>
      <c r="F885" s="281">
        <v>115000</v>
      </c>
      <c r="G885" s="281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478</v>
      </c>
      <c r="D886" s="279" t="s">
        <v>47</v>
      </c>
      <c r="E886" s="280" t="s">
        <v>297</v>
      </c>
      <c r="F886" s="281">
        <v>101800</v>
      </c>
      <c r="G886" s="281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9" t="s">
        <v>47</v>
      </c>
      <c r="E887" s="280" t="s">
        <v>297</v>
      </c>
      <c r="F887" s="281">
        <v>523270.00000000006</v>
      </c>
      <c r="G887" s="281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9" t="s">
        <v>47</v>
      </c>
      <c r="E888" s="280" t="s">
        <v>297</v>
      </c>
      <c r="F888" s="281">
        <v>523270.00000000006</v>
      </c>
      <c r="G888" s="281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9" t="s">
        <v>47</v>
      </c>
      <c r="E889" s="280" t="s">
        <v>297</v>
      </c>
      <c r="F889" s="281">
        <v>408430.00000000006</v>
      </c>
      <c r="G889" s="281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9" t="s">
        <v>47</v>
      </c>
      <c r="E890" s="280" t="s">
        <v>297</v>
      </c>
      <c r="F890" s="281">
        <v>386870.00000000006</v>
      </c>
      <c r="G890" s="281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9" t="s">
        <v>47</v>
      </c>
      <c r="E891" s="280" t="s">
        <v>297</v>
      </c>
      <c r="F891" s="281">
        <v>330110</v>
      </c>
      <c r="G891" s="281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9" t="s">
        <v>47</v>
      </c>
      <c r="E892" s="280" t="s">
        <v>297</v>
      </c>
      <c r="F892" s="281">
        <v>319990</v>
      </c>
      <c r="G892" s="281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9" t="s">
        <v>47</v>
      </c>
      <c r="E893" s="280" t="s">
        <v>297</v>
      </c>
      <c r="F893" s="281">
        <v>319660</v>
      </c>
      <c r="G893" s="281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9" t="s">
        <v>47</v>
      </c>
      <c r="E894" s="280" t="s">
        <v>297</v>
      </c>
      <c r="F894" s="281">
        <v>271700</v>
      </c>
      <c r="G894" s="281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9" t="s">
        <v>47</v>
      </c>
      <c r="E895" s="280" t="s">
        <v>297</v>
      </c>
      <c r="F895" s="281">
        <v>303600</v>
      </c>
      <c r="G895" s="281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9" t="s">
        <v>47</v>
      </c>
      <c r="E896" s="280" t="s">
        <v>297</v>
      </c>
      <c r="F896" s="281">
        <v>294910</v>
      </c>
      <c r="G896" s="281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9" t="s">
        <v>47</v>
      </c>
      <c r="E897" s="280" t="s">
        <v>297</v>
      </c>
      <c r="F897" s="281">
        <v>244640.00000000003</v>
      </c>
      <c r="G897" s="281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9" t="s">
        <v>47</v>
      </c>
      <c r="E898" s="280" t="s">
        <v>297</v>
      </c>
      <c r="F898" s="281">
        <v>244640.00000000003</v>
      </c>
      <c r="G898" s="281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9" t="s">
        <v>47</v>
      </c>
      <c r="E899" s="280" t="s">
        <v>297</v>
      </c>
      <c r="F899" s="281">
        <v>217030.00000000003</v>
      </c>
      <c r="G899" s="281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9" t="s">
        <v>47</v>
      </c>
      <c r="E900" s="280" t="s">
        <v>297</v>
      </c>
      <c r="F900" s="281">
        <v>164120</v>
      </c>
      <c r="G900" s="281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9" t="s">
        <v>47</v>
      </c>
      <c r="E901" s="280" t="s">
        <v>297</v>
      </c>
      <c r="F901" s="281">
        <v>429220.00000000006</v>
      </c>
      <c r="G901" s="281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9" t="s">
        <v>47</v>
      </c>
      <c r="E902" s="280" t="s">
        <v>297</v>
      </c>
      <c r="F902" s="281">
        <v>338360</v>
      </c>
      <c r="G902" s="281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9" t="s">
        <v>47</v>
      </c>
      <c r="E903" s="280" t="s">
        <v>297</v>
      </c>
      <c r="F903" s="281">
        <v>287760</v>
      </c>
      <c r="G903" s="281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9" t="s">
        <v>47</v>
      </c>
      <c r="E904" s="280" t="s">
        <v>297</v>
      </c>
      <c r="F904" s="281">
        <v>218570.00000000003</v>
      </c>
      <c r="G904" s="281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9" t="s">
        <v>47</v>
      </c>
      <c r="E905" s="280" t="s">
        <v>297</v>
      </c>
      <c r="F905" s="281">
        <v>299860</v>
      </c>
      <c r="G905" s="281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9" t="s">
        <v>47</v>
      </c>
      <c r="E906" s="280" t="s">
        <v>297</v>
      </c>
      <c r="F906" s="281">
        <v>267740</v>
      </c>
      <c r="G906" s="281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9" t="s">
        <v>47</v>
      </c>
      <c r="E907" s="280" t="s">
        <v>297</v>
      </c>
      <c r="F907" s="281">
        <v>197230.00000000003</v>
      </c>
      <c r="G907" s="281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9" t="s">
        <v>47</v>
      </c>
      <c r="E908" s="280" t="s">
        <v>297</v>
      </c>
      <c r="F908" s="281">
        <v>167090</v>
      </c>
      <c r="G908" s="281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774</v>
      </c>
      <c r="D909" s="279" t="s">
        <v>47</v>
      </c>
      <c r="E909" s="280" t="s">
        <v>297</v>
      </c>
      <c r="F909" s="281">
        <v>150133.62075867632</v>
      </c>
      <c r="G909" s="281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775</v>
      </c>
      <c r="D910" s="279" t="s">
        <v>47</v>
      </c>
      <c r="E910" s="280" t="s">
        <v>297</v>
      </c>
      <c r="F910" s="281">
        <v>138029.28293033983</v>
      </c>
      <c r="G910" s="281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776</v>
      </c>
      <c r="D911" s="279" t="s">
        <v>47</v>
      </c>
      <c r="E911" s="280" t="s">
        <v>297</v>
      </c>
      <c r="F911" s="281">
        <v>126720.00000000001</v>
      </c>
      <c r="G911" s="281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777</v>
      </c>
      <c r="D912" s="279" t="s">
        <v>47</v>
      </c>
      <c r="E912" s="280" t="s">
        <v>297</v>
      </c>
      <c r="F912" s="281">
        <v>126500.00000000001</v>
      </c>
      <c r="G912" s="281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778</v>
      </c>
      <c r="D913" s="279" t="s">
        <v>47</v>
      </c>
      <c r="E913" s="280" t="s">
        <v>297</v>
      </c>
      <c r="F913" s="281">
        <v>111980.00000000001</v>
      </c>
      <c r="G913" s="281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1600</v>
      </c>
      <c r="D914" s="279" t="s">
        <v>47</v>
      </c>
      <c r="E914" s="280" t="s">
        <v>297</v>
      </c>
      <c r="F914" s="281">
        <v>382439</v>
      </c>
      <c r="G914" s="281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1125</v>
      </c>
      <c r="D915" s="279" t="s">
        <v>47</v>
      </c>
      <c r="E915" s="280" t="s">
        <v>297</v>
      </c>
      <c r="F915" s="281">
        <v>662141.63144094404</v>
      </c>
      <c r="G915" s="281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9" t="s">
        <v>48</v>
      </c>
      <c r="E916" s="280"/>
      <c r="F916" s="281"/>
      <c r="G916" s="281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1031</v>
      </c>
      <c r="C917" s="109" t="s">
        <v>779</v>
      </c>
      <c r="D917" s="279" t="s">
        <v>48</v>
      </c>
      <c r="E917" s="280"/>
      <c r="F917" s="281"/>
      <c r="G917" s="281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9" t="s">
        <v>47</v>
      </c>
      <c r="E918" s="280" t="s">
        <v>297</v>
      </c>
      <c r="F918" s="281">
        <v>285500</v>
      </c>
      <c r="G918" s="281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9" t="s">
        <v>47</v>
      </c>
      <c r="E919" s="280" t="s">
        <v>297</v>
      </c>
      <c r="F919" s="281">
        <v>240000</v>
      </c>
      <c r="G919" s="281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9" t="s">
        <v>47</v>
      </c>
      <c r="E920" s="280" t="s">
        <v>297</v>
      </c>
      <c r="F920" s="281">
        <v>220800</v>
      </c>
      <c r="G920" s="281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9" t="s">
        <v>47</v>
      </c>
      <c r="E921" s="280" t="s">
        <v>297</v>
      </c>
      <c r="F921" s="281">
        <v>164300</v>
      </c>
      <c r="G921" s="281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9" t="s">
        <v>47</v>
      </c>
      <c r="E922" s="280" t="s">
        <v>297</v>
      </c>
      <c r="F922" s="281">
        <v>111700</v>
      </c>
      <c r="G922" s="281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9" t="s">
        <v>47</v>
      </c>
      <c r="E923" s="280" t="s">
        <v>297</v>
      </c>
      <c r="F923" s="281">
        <v>223500</v>
      </c>
      <c r="G923" s="281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9" t="s">
        <v>47</v>
      </c>
      <c r="E924" s="280" t="s">
        <v>297</v>
      </c>
      <c r="F924" s="281">
        <v>179000</v>
      </c>
      <c r="G924" s="281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9" t="s">
        <v>48</v>
      </c>
      <c r="E925" s="280"/>
      <c r="F925" s="281"/>
      <c r="G925" s="281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1031</v>
      </c>
      <c r="C926" s="109" t="s">
        <v>770</v>
      </c>
      <c r="D926" s="279" t="s">
        <v>48</v>
      </c>
      <c r="E926" s="280"/>
      <c r="F926" s="281"/>
      <c r="G926" s="281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1199</v>
      </c>
      <c r="D927" s="279" t="s">
        <v>47</v>
      </c>
      <c r="E927" s="280" t="s">
        <v>1102</v>
      </c>
      <c r="F927" s="281">
        <v>9514000</v>
      </c>
      <c r="G927" s="281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1200</v>
      </c>
      <c r="D928" s="279" t="s">
        <v>47</v>
      </c>
      <c r="E928" s="280" t="s">
        <v>1102</v>
      </c>
      <c r="F928" s="281">
        <v>9514000</v>
      </c>
      <c r="G928" s="281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1201</v>
      </c>
      <c r="D929" s="279" t="s">
        <v>47</v>
      </c>
      <c r="E929" s="280" t="s">
        <v>1102</v>
      </c>
      <c r="F929" s="281">
        <v>7426000</v>
      </c>
      <c r="G929" s="281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1202</v>
      </c>
      <c r="D930" s="279" t="s">
        <v>47</v>
      </c>
      <c r="E930" s="280" t="s">
        <v>1102</v>
      </c>
      <c r="F930" s="281">
        <v>7034000</v>
      </c>
      <c r="G930" s="281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1203</v>
      </c>
      <c r="D931" s="279" t="s">
        <v>47</v>
      </c>
      <c r="E931" s="280" t="s">
        <v>1102</v>
      </c>
      <c r="F931" s="281">
        <v>6002000</v>
      </c>
      <c r="G931" s="281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1204</v>
      </c>
      <c r="D932" s="279" t="s">
        <v>47</v>
      </c>
      <c r="E932" s="280" t="s">
        <v>1102</v>
      </c>
      <c r="F932" s="281">
        <v>5818000</v>
      </c>
      <c r="G932" s="281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1205</v>
      </c>
      <c r="D933" s="279" t="s">
        <v>47</v>
      </c>
      <c r="E933" s="280" t="s">
        <v>1102</v>
      </c>
      <c r="F933" s="281">
        <v>5812000</v>
      </c>
      <c r="G933" s="281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1206</v>
      </c>
      <c r="D934" s="279" t="s">
        <v>47</v>
      </c>
      <c r="E934" s="280" t="s">
        <v>1102</v>
      </c>
      <c r="F934" s="281">
        <v>4940000</v>
      </c>
      <c r="G934" s="281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1207</v>
      </c>
      <c r="D935" s="279" t="s">
        <v>47</v>
      </c>
      <c r="E935" s="280" t="s">
        <v>1102</v>
      </c>
      <c r="F935" s="281">
        <v>5520000</v>
      </c>
      <c r="G935" s="281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1208</v>
      </c>
      <c r="D936" s="279" t="s">
        <v>47</v>
      </c>
      <c r="E936" s="280" t="s">
        <v>1102</v>
      </c>
      <c r="F936" s="281">
        <v>5362000</v>
      </c>
      <c r="G936" s="281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1209</v>
      </c>
      <c r="D937" s="279" t="s">
        <v>47</v>
      </c>
      <c r="E937" s="280" t="s">
        <v>1102</v>
      </c>
      <c r="F937" s="281">
        <v>4448000</v>
      </c>
      <c r="G937" s="281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1210</v>
      </c>
      <c r="D938" s="279" t="s">
        <v>47</v>
      </c>
      <c r="E938" s="280" t="s">
        <v>1102</v>
      </c>
      <c r="F938" s="281">
        <v>4448000</v>
      </c>
      <c r="G938" s="281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1211</v>
      </c>
      <c r="D939" s="279" t="s">
        <v>47</v>
      </c>
      <c r="E939" s="280" t="s">
        <v>1102</v>
      </c>
      <c r="F939" s="281">
        <v>3946000</v>
      </c>
      <c r="G939" s="281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1212</v>
      </c>
      <c r="D940" s="279" t="s">
        <v>47</v>
      </c>
      <c r="E940" s="280" t="s">
        <v>1102</v>
      </c>
      <c r="F940" s="281">
        <v>2984000</v>
      </c>
      <c r="G940" s="281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1213</v>
      </c>
      <c r="D941" s="279" t="s">
        <v>47</v>
      </c>
      <c r="E941" s="280" t="s">
        <v>1102</v>
      </c>
      <c r="F941" s="281">
        <v>7804000</v>
      </c>
      <c r="G941" s="281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1214</v>
      </c>
      <c r="D942" s="279" t="s">
        <v>47</v>
      </c>
      <c r="E942" s="280" t="s">
        <v>1102</v>
      </c>
      <c r="F942" s="281">
        <v>6152000</v>
      </c>
      <c r="G942" s="281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1215</v>
      </c>
      <c r="D943" s="279" t="s">
        <v>47</v>
      </c>
      <c r="E943" s="280" t="s">
        <v>1102</v>
      </c>
      <c r="F943" s="281">
        <v>5232000</v>
      </c>
      <c r="G943" s="281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1216</v>
      </c>
      <c r="D944" s="279" t="s">
        <v>47</v>
      </c>
      <c r="E944" s="280" t="s">
        <v>1102</v>
      </c>
      <c r="F944" s="281">
        <v>3974000</v>
      </c>
      <c r="G944" s="281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1217</v>
      </c>
      <c r="D945" s="279" t="s">
        <v>47</v>
      </c>
      <c r="E945" s="280" t="s">
        <v>1102</v>
      </c>
      <c r="F945" s="281">
        <v>5452000</v>
      </c>
      <c r="G945" s="281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1218</v>
      </c>
      <c r="D946" s="279" t="s">
        <v>47</v>
      </c>
      <c r="E946" s="280" t="s">
        <v>1102</v>
      </c>
      <c r="F946" s="281">
        <v>4868000</v>
      </c>
      <c r="G946" s="281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1219</v>
      </c>
      <c r="D947" s="279" t="s">
        <v>47</v>
      </c>
      <c r="E947" s="280" t="s">
        <v>1102</v>
      </c>
      <c r="F947" s="281">
        <v>3586000</v>
      </c>
      <c r="G947" s="281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1220</v>
      </c>
      <c r="D948" s="279" t="s">
        <v>47</v>
      </c>
      <c r="E948" s="280" t="s">
        <v>1102</v>
      </c>
      <c r="F948" s="281">
        <v>3038000</v>
      </c>
      <c r="G948" s="281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1221</v>
      </c>
      <c r="D949" s="279" t="s">
        <v>47</v>
      </c>
      <c r="E949" s="280" t="s">
        <v>1102</v>
      </c>
      <c r="F949" s="281">
        <v>2729702.1956122965</v>
      </c>
      <c r="G949" s="281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1222</v>
      </c>
      <c r="D950" s="279" t="s">
        <v>47</v>
      </c>
      <c r="E950" s="280" t="s">
        <v>1102</v>
      </c>
      <c r="F950" s="281">
        <v>2509623.3260061787</v>
      </c>
      <c r="G950" s="281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1223</v>
      </c>
      <c r="D951" s="279" t="s">
        <v>47</v>
      </c>
      <c r="E951" s="280" t="s">
        <v>1102</v>
      </c>
      <c r="F951" s="281">
        <v>2304000</v>
      </c>
      <c r="G951" s="281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1224</v>
      </c>
      <c r="D952" s="279" t="s">
        <v>47</v>
      </c>
      <c r="E952" s="280" t="s">
        <v>1102</v>
      </c>
      <c r="F952" s="281">
        <v>2300000</v>
      </c>
      <c r="G952" s="281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1225</v>
      </c>
      <c r="D953" s="279" t="s">
        <v>47</v>
      </c>
      <c r="E953" s="280" t="s">
        <v>1102</v>
      </c>
      <c r="F953" s="281">
        <v>2036000</v>
      </c>
      <c r="G953" s="281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1226</v>
      </c>
      <c r="D954" s="279" t="s">
        <v>47</v>
      </c>
      <c r="E954" s="280" t="s">
        <v>1102</v>
      </c>
      <c r="F954" s="281">
        <v>10465400.000000002</v>
      </c>
      <c r="G954" s="281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1227</v>
      </c>
      <c r="D955" s="279" t="s">
        <v>47</v>
      </c>
      <c r="E955" s="280" t="s">
        <v>1102</v>
      </c>
      <c r="F955" s="281">
        <v>10465400.000000002</v>
      </c>
      <c r="G955" s="281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1228</v>
      </c>
      <c r="D956" s="279" t="s">
        <v>47</v>
      </c>
      <c r="E956" s="280" t="s">
        <v>1102</v>
      </c>
      <c r="F956" s="281">
        <v>8168600.0000000009</v>
      </c>
      <c r="G956" s="281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1229</v>
      </c>
      <c r="D957" s="279" t="s">
        <v>47</v>
      </c>
      <c r="E957" s="280" t="s">
        <v>1102</v>
      </c>
      <c r="F957" s="281">
        <v>7737400.0000000009</v>
      </c>
      <c r="G957" s="281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1230</v>
      </c>
      <c r="D958" s="279" t="s">
        <v>47</v>
      </c>
      <c r="E958" s="280" t="s">
        <v>1102</v>
      </c>
      <c r="F958" s="281">
        <v>6602200</v>
      </c>
      <c r="G958" s="281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1231</v>
      </c>
      <c r="D959" s="279" t="s">
        <v>47</v>
      </c>
      <c r="E959" s="280" t="s">
        <v>1102</v>
      </c>
      <c r="F959" s="281">
        <v>6399800</v>
      </c>
      <c r="G959" s="281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1232</v>
      </c>
      <c r="D960" s="279" t="s">
        <v>47</v>
      </c>
      <c r="E960" s="280" t="s">
        <v>1102</v>
      </c>
      <c r="F960" s="281">
        <v>6393200</v>
      </c>
      <c r="G960" s="281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1233</v>
      </c>
      <c r="D961" s="279" t="s">
        <v>47</v>
      </c>
      <c r="E961" s="280" t="s">
        <v>1102</v>
      </c>
      <c r="F961" s="281">
        <v>5434000</v>
      </c>
      <c r="G961" s="281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1234</v>
      </c>
      <c r="D962" s="279" t="s">
        <v>47</v>
      </c>
      <c r="E962" s="280" t="s">
        <v>1102</v>
      </c>
      <c r="F962" s="281">
        <v>6072000</v>
      </c>
      <c r="G962" s="281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1235</v>
      </c>
      <c r="D963" s="279" t="s">
        <v>47</v>
      </c>
      <c r="E963" s="280" t="s">
        <v>1102</v>
      </c>
      <c r="F963" s="281">
        <v>5898200</v>
      </c>
      <c r="G963" s="281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1236</v>
      </c>
      <c r="D964" s="279" t="s">
        <v>47</v>
      </c>
      <c r="E964" s="280" t="s">
        <v>1102</v>
      </c>
      <c r="F964" s="281">
        <v>4892800.0000000009</v>
      </c>
      <c r="G964" s="281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1237</v>
      </c>
      <c r="D965" s="279" t="s">
        <v>47</v>
      </c>
      <c r="E965" s="280" t="s">
        <v>1102</v>
      </c>
      <c r="F965" s="281">
        <v>4892800.0000000009</v>
      </c>
      <c r="G965" s="281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1238</v>
      </c>
      <c r="D966" s="279" t="s">
        <v>47</v>
      </c>
      <c r="E966" s="280" t="s">
        <v>1102</v>
      </c>
      <c r="F966" s="281">
        <v>4340600.0000000009</v>
      </c>
      <c r="G966" s="281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1239</v>
      </c>
      <c r="D967" s="279" t="s">
        <v>47</v>
      </c>
      <c r="E967" s="280" t="s">
        <v>1102</v>
      </c>
      <c r="F967" s="281">
        <v>3282400</v>
      </c>
      <c r="G967" s="281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1240</v>
      </c>
      <c r="D968" s="279" t="s">
        <v>47</v>
      </c>
      <c r="E968" s="280" t="s">
        <v>1102</v>
      </c>
      <c r="F968" s="281">
        <v>8584400.0000000019</v>
      </c>
      <c r="G968" s="281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1241</v>
      </c>
      <c r="D969" s="279" t="s">
        <v>47</v>
      </c>
      <c r="E969" s="280" t="s">
        <v>1102</v>
      </c>
      <c r="F969" s="281">
        <v>6767200</v>
      </c>
      <c r="G969" s="281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1242</v>
      </c>
      <c r="D970" s="279" t="s">
        <v>47</v>
      </c>
      <c r="E970" s="280" t="s">
        <v>1102</v>
      </c>
      <c r="F970" s="281">
        <v>5755200</v>
      </c>
      <c r="G970" s="281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1243</v>
      </c>
      <c r="D971" s="279" t="s">
        <v>47</v>
      </c>
      <c r="E971" s="280" t="s">
        <v>1102</v>
      </c>
      <c r="F971" s="281">
        <v>4371400.0000000009</v>
      </c>
      <c r="G971" s="281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1244</v>
      </c>
      <c r="D972" s="279" t="s">
        <v>47</v>
      </c>
      <c r="E972" s="280" t="s">
        <v>1102</v>
      </c>
      <c r="F972" s="281">
        <v>5997200</v>
      </c>
      <c r="G972" s="281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1245</v>
      </c>
      <c r="D973" s="279" t="s">
        <v>47</v>
      </c>
      <c r="E973" s="280" t="s">
        <v>1102</v>
      </c>
      <c r="F973" s="281">
        <v>5354800</v>
      </c>
      <c r="G973" s="281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1246</v>
      </c>
      <c r="D974" s="279" t="s">
        <v>47</v>
      </c>
      <c r="E974" s="280" t="s">
        <v>1102</v>
      </c>
      <c r="F974" s="281">
        <v>3944600.0000000005</v>
      </c>
      <c r="G974" s="281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1247</v>
      </c>
      <c r="D975" s="279" t="s">
        <v>47</v>
      </c>
      <c r="E975" s="280" t="s">
        <v>1102</v>
      </c>
      <c r="F975" s="281">
        <v>3341800</v>
      </c>
      <c r="G975" s="281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1248</v>
      </c>
      <c r="D976" s="279" t="s">
        <v>47</v>
      </c>
      <c r="E976" s="280" t="s">
        <v>1102</v>
      </c>
      <c r="F976" s="281">
        <v>3002672.4151735264</v>
      </c>
      <c r="G976" s="281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1249</v>
      </c>
      <c r="D977" s="279" t="s">
        <v>47</v>
      </c>
      <c r="E977" s="280" t="s">
        <v>1102</v>
      </c>
      <c r="F977" s="281">
        <v>2760585.6586067965</v>
      </c>
      <c r="G977" s="281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1250</v>
      </c>
      <c r="D978" s="279" t="s">
        <v>47</v>
      </c>
      <c r="E978" s="280" t="s">
        <v>1102</v>
      </c>
      <c r="F978" s="281">
        <v>2534400.0000000005</v>
      </c>
      <c r="G978" s="281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1251</v>
      </c>
      <c r="D979" s="279" t="s">
        <v>47</v>
      </c>
      <c r="E979" s="280" t="s">
        <v>1102</v>
      </c>
      <c r="F979" s="281">
        <v>2530000.0000000005</v>
      </c>
      <c r="G979" s="281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1252</v>
      </c>
      <c r="D980" s="279" t="s">
        <v>47</v>
      </c>
      <c r="E980" s="280" t="s">
        <v>1102</v>
      </c>
      <c r="F980" s="281">
        <v>2239600.0000000005</v>
      </c>
      <c r="G980" s="281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1253</v>
      </c>
      <c r="D981" s="279" t="s">
        <v>47</v>
      </c>
      <c r="E981" s="280" t="s">
        <v>1102</v>
      </c>
      <c r="F981" s="281">
        <v>13242832.628818881</v>
      </c>
      <c r="G981" s="281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9" t="s">
        <v>48</v>
      </c>
      <c r="E982" s="280"/>
      <c r="F982" s="281">
        <v>0</v>
      </c>
      <c r="G982" s="281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1031</v>
      </c>
      <c r="C983" s="109" t="s">
        <v>779</v>
      </c>
      <c r="D983" s="279" t="s">
        <v>48</v>
      </c>
      <c r="E983" s="280"/>
      <c r="F983" s="281">
        <v>0</v>
      </c>
      <c r="G983" s="281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1254</v>
      </c>
      <c r="D984" s="279" t="s">
        <v>47</v>
      </c>
      <c r="E984" s="280" t="s">
        <v>1102</v>
      </c>
      <c r="F984" s="281">
        <v>5710000</v>
      </c>
      <c r="G984" s="281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1255</v>
      </c>
      <c r="D985" s="279" t="s">
        <v>47</v>
      </c>
      <c r="E985" s="280" t="s">
        <v>1102</v>
      </c>
      <c r="F985" s="281">
        <v>4800000</v>
      </c>
      <c r="G985" s="281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1256</v>
      </c>
      <c r="D986" s="279" t="s">
        <v>47</v>
      </c>
      <c r="E986" s="280" t="s">
        <v>1102</v>
      </c>
      <c r="F986" s="281">
        <v>4416000</v>
      </c>
      <c r="G986" s="281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1257</v>
      </c>
      <c r="D987" s="279" t="s">
        <v>47</v>
      </c>
      <c r="E987" s="280" t="s">
        <v>1102</v>
      </c>
      <c r="F987" s="281">
        <v>3286000</v>
      </c>
      <c r="G987" s="281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1258</v>
      </c>
      <c r="D988" s="279" t="s">
        <v>47</v>
      </c>
      <c r="E988" s="280" t="s">
        <v>1102</v>
      </c>
      <c r="F988" s="281">
        <v>2234000</v>
      </c>
      <c r="G988" s="281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1259</v>
      </c>
      <c r="D989" s="279" t="s">
        <v>47</v>
      </c>
      <c r="E989" s="280" t="s">
        <v>1102</v>
      </c>
      <c r="F989" s="281">
        <v>4470000</v>
      </c>
      <c r="G989" s="281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1260</v>
      </c>
      <c r="D990" s="279" t="s">
        <v>47</v>
      </c>
      <c r="E990" s="280" t="s">
        <v>1102</v>
      </c>
      <c r="F990" s="281">
        <v>3580000</v>
      </c>
      <c r="G990" s="281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9" t="s">
        <v>48</v>
      </c>
      <c r="E991" s="280"/>
      <c r="F991" s="281"/>
      <c r="G991" s="281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1031</v>
      </c>
      <c r="C992" s="109" t="s">
        <v>531</v>
      </c>
      <c r="D992" s="279" t="s">
        <v>48</v>
      </c>
      <c r="E992" s="280"/>
      <c r="F992" s="281"/>
      <c r="G992" s="281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780</v>
      </c>
      <c r="D993" s="279" t="s">
        <v>47</v>
      </c>
      <c r="E993" s="280" t="s">
        <v>14</v>
      </c>
      <c r="F993" s="281">
        <v>355700</v>
      </c>
      <c r="G993" s="281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781</v>
      </c>
      <c r="D994" s="279" t="s">
        <v>47</v>
      </c>
      <c r="E994" s="280" t="s">
        <v>14</v>
      </c>
      <c r="F994" s="281">
        <v>346400</v>
      </c>
      <c r="G994" s="281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782</v>
      </c>
      <c r="D995" s="279" t="s">
        <v>47</v>
      </c>
      <c r="E995" s="280" t="s">
        <v>14</v>
      </c>
      <c r="F995" s="281">
        <v>571650</v>
      </c>
      <c r="G995" s="281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783</v>
      </c>
      <c r="D996" s="279" t="s">
        <v>47</v>
      </c>
      <c r="E996" s="280" t="s">
        <v>14</v>
      </c>
      <c r="F996" s="281">
        <v>1182800</v>
      </c>
      <c r="G996" s="281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784</v>
      </c>
      <c r="D997" s="279" t="s">
        <v>47</v>
      </c>
      <c r="E997" s="280" t="s">
        <v>14</v>
      </c>
      <c r="F997" s="281">
        <v>2953300</v>
      </c>
      <c r="G997" s="281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785</v>
      </c>
      <c r="D998" s="279" t="s">
        <v>47</v>
      </c>
      <c r="E998" s="280" t="s">
        <v>14</v>
      </c>
      <c r="F998" s="281">
        <v>1627400</v>
      </c>
      <c r="G998" s="281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786</v>
      </c>
      <c r="D999" s="279" t="s">
        <v>47</v>
      </c>
      <c r="E999" s="280" t="s">
        <v>14</v>
      </c>
      <c r="F999" s="281">
        <v>3686500</v>
      </c>
      <c r="G999" s="281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787</v>
      </c>
      <c r="D1000" s="279" t="s">
        <v>47</v>
      </c>
      <c r="E1000" s="280" t="s">
        <v>14</v>
      </c>
      <c r="F1000" s="281">
        <v>3784400</v>
      </c>
      <c r="G1000" s="281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1601</v>
      </c>
      <c r="D1001" s="279" t="s">
        <v>47</v>
      </c>
      <c r="E1001" s="280" t="s">
        <v>14</v>
      </c>
      <c r="F1001" s="281">
        <v>4127900</v>
      </c>
      <c r="G1001" s="281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1602</v>
      </c>
      <c r="D1002" s="279" t="s">
        <v>47</v>
      </c>
      <c r="E1002" s="280" t="s">
        <v>14</v>
      </c>
      <c r="F1002" s="281">
        <v>4540690</v>
      </c>
      <c r="G1002" s="281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1519</v>
      </c>
      <c r="D1003" s="279" t="s">
        <v>47</v>
      </c>
      <c r="E1003" s="280" t="s">
        <v>14</v>
      </c>
      <c r="F1003" s="281">
        <v>614700</v>
      </c>
      <c r="G1003" s="281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1520</v>
      </c>
      <c r="D1004" s="279" t="s">
        <v>47</v>
      </c>
      <c r="E1004" s="280" t="s">
        <v>14</v>
      </c>
      <c r="F1004" s="281">
        <v>829000</v>
      </c>
      <c r="G1004" s="281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9" t="s">
        <v>48</v>
      </c>
      <c r="E1005" s="280"/>
      <c r="F1005" s="281"/>
      <c r="G1005" s="281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1031</v>
      </c>
      <c r="C1006" s="109" t="s">
        <v>788</v>
      </c>
      <c r="D1006" s="279" t="s">
        <v>48</v>
      </c>
      <c r="E1006" s="280"/>
      <c r="F1006" s="281"/>
      <c r="G1006" s="281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9" t="s">
        <v>47</v>
      </c>
      <c r="E1007" s="280" t="s">
        <v>100</v>
      </c>
      <c r="F1007" s="281">
        <v>367100.81715813151</v>
      </c>
      <c r="G1007" s="281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9" t="s">
        <v>47</v>
      </c>
      <c r="E1008" s="280" t="s">
        <v>100</v>
      </c>
      <c r="F1008" s="281">
        <v>367100.81715813151</v>
      </c>
      <c r="G1008" s="281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9" t="s">
        <v>47</v>
      </c>
      <c r="E1009" s="280" t="s">
        <v>100</v>
      </c>
      <c r="F1009" s="281">
        <v>483136</v>
      </c>
      <c r="G1009" s="281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9" t="s">
        <v>47</v>
      </c>
      <c r="E1010" s="280" t="s">
        <v>100</v>
      </c>
      <c r="F1010" s="281">
        <v>483136</v>
      </c>
      <c r="G1010" s="281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9" t="s">
        <v>47</v>
      </c>
      <c r="E1011" s="280" t="s">
        <v>100</v>
      </c>
      <c r="F1011" s="281">
        <v>542850</v>
      </c>
      <c r="G1011" s="281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9" t="s">
        <v>47</v>
      </c>
      <c r="E1012" s="280" t="s">
        <v>100</v>
      </c>
      <c r="F1012" s="281">
        <v>542850</v>
      </c>
      <c r="G1012" s="281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1130</v>
      </c>
      <c r="D1013" s="279" t="s">
        <v>47</v>
      </c>
      <c r="E1013" s="280" t="s">
        <v>100</v>
      </c>
      <c r="F1013" s="281">
        <v>580849</v>
      </c>
      <c r="G1013" s="281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1131</v>
      </c>
      <c r="D1014" s="279" t="s">
        <v>47</v>
      </c>
      <c r="E1014" s="280" t="s">
        <v>100</v>
      </c>
      <c r="F1014" s="281">
        <v>580849</v>
      </c>
      <c r="G1014" s="281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9" t="s">
        <v>47</v>
      </c>
      <c r="E1015" s="280" t="s">
        <v>100</v>
      </c>
      <c r="F1015" s="281">
        <v>640563</v>
      </c>
      <c r="G1015" s="281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9" t="s">
        <v>47</v>
      </c>
      <c r="E1016" s="280" t="s">
        <v>100</v>
      </c>
      <c r="F1016" s="281">
        <v>640563</v>
      </c>
      <c r="G1016" s="281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9" t="s">
        <v>47</v>
      </c>
      <c r="E1017" s="280" t="s">
        <v>100</v>
      </c>
      <c r="F1017" s="281">
        <v>777904.11254937388</v>
      </c>
      <c r="G1017" s="281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9" t="s">
        <v>47</v>
      </c>
      <c r="E1018" s="280" t="s">
        <v>100</v>
      </c>
      <c r="F1018" s="281">
        <v>777904.11254937388</v>
      </c>
      <c r="G1018" s="281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9" t="s">
        <v>47</v>
      </c>
      <c r="E1019" s="280" t="s">
        <v>100</v>
      </c>
      <c r="F1019" s="281">
        <v>776275</v>
      </c>
      <c r="G1019" s="281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9" t="s">
        <v>47</v>
      </c>
      <c r="E1020" s="280" t="s">
        <v>100</v>
      </c>
      <c r="F1020" s="281">
        <v>776275</v>
      </c>
      <c r="G1020" s="281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9" t="s">
        <v>47</v>
      </c>
      <c r="E1021" s="280" t="s">
        <v>100</v>
      </c>
      <c r="F1021" s="281">
        <v>852274</v>
      </c>
      <c r="G1021" s="281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9" t="s">
        <v>47</v>
      </c>
      <c r="E1022" s="280" t="s">
        <v>100</v>
      </c>
      <c r="F1022" s="281">
        <v>852274</v>
      </c>
      <c r="G1022" s="281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9" t="s">
        <v>47</v>
      </c>
      <c r="E1023" s="280" t="s">
        <v>100</v>
      </c>
      <c r="F1023" s="281">
        <v>1280085.3169734846</v>
      </c>
      <c r="G1023" s="281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9" t="s">
        <v>47</v>
      </c>
      <c r="E1024" s="280" t="s">
        <v>100</v>
      </c>
      <c r="F1024" s="281">
        <v>1280085.3169734846</v>
      </c>
      <c r="G1024" s="281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9" t="s">
        <v>47</v>
      </c>
      <c r="E1025" s="280" t="s">
        <v>100</v>
      </c>
      <c r="F1025" s="281">
        <v>901131</v>
      </c>
      <c r="G1025" s="281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9" t="s">
        <v>47</v>
      </c>
      <c r="E1026" s="280" t="s">
        <v>100</v>
      </c>
      <c r="F1026" s="281">
        <v>901131</v>
      </c>
      <c r="G1026" s="281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9" t="s">
        <v>47</v>
      </c>
      <c r="E1027" s="280" t="s">
        <v>100</v>
      </c>
      <c r="F1027" s="281">
        <v>928273</v>
      </c>
      <c r="G1027" s="281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9" t="s">
        <v>47</v>
      </c>
      <c r="E1028" s="280" t="s">
        <v>100</v>
      </c>
      <c r="F1028" s="281">
        <v>928273</v>
      </c>
      <c r="G1028" s="281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9" t="s">
        <v>47</v>
      </c>
      <c r="E1029" s="280" t="s">
        <v>100</v>
      </c>
      <c r="F1029" s="281">
        <v>1063986</v>
      </c>
      <c r="G1029" s="281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9" t="s">
        <v>47</v>
      </c>
      <c r="E1030" s="280" t="s">
        <v>100</v>
      </c>
      <c r="F1030" s="281">
        <v>1063986</v>
      </c>
      <c r="G1030" s="281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9" t="s">
        <v>47</v>
      </c>
      <c r="E1031" s="280" t="s">
        <v>100</v>
      </c>
      <c r="F1031" s="281">
        <v>1503365.2512190146</v>
      </c>
      <c r="G1031" s="281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9" t="s">
        <v>47</v>
      </c>
      <c r="E1032" s="280" t="s">
        <v>100</v>
      </c>
      <c r="F1032" s="281">
        <v>1503365.2512190146</v>
      </c>
      <c r="G1032" s="281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9" t="s">
        <v>48</v>
      </c>
      <c r="E1033" s="280"/>
      <c r="F1033" s="281"/>
      <c r="G1033" s="281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1031</v>
      </c>
      <c r="C1034" s="109" t="s">
        <v>789</v>
      </c>
      <c r="D1034" s="279" t="s">
        <v>48</v>
      </c>
      <c r="E1034" s="280"/>
      <c r="F1034" s="281"/>
      <c r="G1034" s="281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9" t="s">
        <v>47</v>
      </c>
      <c r="E1035" s="280" t="s">
        <v>14</v>
      </c>
      <c r="F1035" s="281">
        <v>11600</v>
      </c>
      <c r="G1035" s="281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9" t="s">
        <v>47</v>
      </c>
      <c r="E1036" s="280" t="s">
        <v>14</v>
      </c>
      <c r="F1036" s="281">
        <v>10700</v>
      </c>
      <c r="G1036" s="281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9" t="s">
        <v>47</v>
      </c>
      <c r="E1037" s="280" t="s">
        <v>297</v>
      </c>
      <c r="F1037" s="281">
        <v>1318750</v>
      </c>
      <c r="G1037" s="281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790</v>
      </c>
      <c r="D1038" s="279" t="s">
        <v>47</v>
      </c>
      <c r="E1038" s="280" t="s">
        <v>297</v>
      </c>
      <c r="F1038" s="281">
        <v>1055000</v>
      </c>
      <c r="G1038" s="281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791</v>
      </c>
      <c r="D1039" s="279" t="s">
        <v>47</v>
      </c>
      <c r="E1039" s="280" t="s">
        <v>473</v>
      </c>
      <c r="F1039" s="281">
        <v>700</v>
      </c>
      <c r="G1039" s="281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792</v>
      </c>
      <c r="D1040" s="279" t="s">
        <v>47</v>
      </c>
      <c r="E1040" s="280" t="s">
        <v>473</v>
      </c>
      <c r="F1040" s="281">
        <v>1400</v>
      </c>
      <c r="G1040" s="281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793</v>
      </c>
      <c r="D1041" s="279" t="s">
        <v>47</v>
      </c>
      <c r="E1041" s="280" t="s">
        <v>473</v>
      </c>
      <c r="F1041" s="281">
        <v>28300</v>
      </c>
      <c r="G1041" s="281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794</v>
      </c>
      <c r="D1042" s="279" t="s">
        <v>47</v>
      </c>
      <c r="E1042" s="280" t="s">
        <v>473</v>
      </c>
      <c r="F1042" s="281">
        <v>16900</v>
      </c>
      <c r="G1042" s="281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1094</v>
      </c>
      <c r="D1043" s="279" t="s">
        <v>47</v>
      </c>
      <c r="E1043" s="280" t="s">
        <v>473</v>
      </c>
      <c r="F1043" s="281">
        <v>4566.666666666667</v>
      </c>
      <c r="G1043" s="281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1521</v>
      </c>
      <c r="D1044" s="279" t="s">
        <v>47</v>
      </c>
      <c r="E1044" s="280" t="s">
        <v>473</v>
      </c>
      <c r="F1044" s="285">
        <v>1100</v>
      </c>
      <c r="G1044" s="285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1522</v>
      </c>
      <c r="D1045" s="279" t="s">
        <v>47</v>
      </c>
      <c r="E1045" s="280" t="s">
        <v>473</v>
      </c>
      <c r="F1045" s="285">
        <v>2200</v>
      </c>
      <c r="G1045" s="285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1523</v>
      </c>
      <c r="D1046" s="279" t="s">
        <v>47</v>
      </c>
      <c r="E1046" s="280" t="s">
        <v>473</v>
      </c>
      <c r="F1046" s="285">
        <v>5300</v>
      </c>
      <c r="G1046" s="285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1524</v>
      </c>
      <c r="D1047" s="279" t="s">
        <v>47</v>
      </c>
      <c r="E1047" s="280" t="s">
        <v>473</v>
      </c>
      <c r="F1047" s="285">
        <v>5800</v>
      </c>
      <c r="G1047" s="285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1525</v>
      </c>
      <c r="D1048" s="279" t="s">
        <v>47</v>
      </c>
      <c r="E1048" s="280" t="s">
        <v>473</v>
      </c>
      <c r="F1048" s="285">
        <v>7200</v>
      </c>
      <c r="G1048" s="285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795</v>
      </c>
      <c r="D1049" s="279" t="s">
        <v>47</v>
      </c>
      <c r="E1049" s="280" t="s">
        <v>796</v>
      </c>
      <c r="F1049" s="281">
        <v>162200</v>
      </c>
      <c r="G1049" s="281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9"/>
      <c r="E1050" s="280"/>
      <c r="F1050" s="281"/>
      <c r="G1050" s="281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1031</v>
      </c>
      <c r="C1051" s="109" t="s">
        <v>797</v>
      </c>
      <c r="D1051" s="279" t="s">
        <v>48</v>
      </c>
      <c r="E1051" s="280"/>
      <c r="F1051" s="281"/>
      <c r="G1051" s="281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9" t="s">
        <v>47</v>
      </c>
      <c r="E1052" s="280" t="s">
        <v>14</v>
      </c>
      <c r="F1052" s="281">
        <v>25000</v>
      </c>
      <c r="G1052" s="281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9" t="s">
        <v>47</v>
      </c>
      <c r="E1053" s="280" t="s">
        <v>14</v>
      </c>
      <c r="F1053" s="281">
        <v>60300</v>
      </c>
      <c r="G1053" s="281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798</v>
      </c>
      <c r="D1054" s="279" t="s">
        <v>47</v>
      </c>
      <c r="E1054" s="280" t="s">
        <v>14</v>
      </c>
      <c r="F1054" s="281">
        <v>54400</v>
      </c>
      <c r="G1054" s="281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799</v>
      </c>
      <c r="D1055" s="279" t="s">
        <v>47</v>
      </c>
      <c r="E1055" s="280" t="s">
        <v>14</v>
      </c>
      <c r="F1055" s="281">
        <v>106400</v>
      </c>
      <c r="G1055" s="281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800</v>
      </c>
      <c r="D1056" s="279" t="s">
        <v>47</v>
      </c>
      <c r="E1056" s="280" t="s">
        <v>14</v>
      </c>
      <c r="F1056" s="281">
        <v>798700</v>
      </c>
      <c r="G1056" s="281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1167</v>
      </c>
      <c r="D1057" s="279" t="s">
        <v>47</v>
      </c>
      <c r="E1057" s="280" t="s">
        <v>14</v>
      </c>
      <c r="F1057" s="281">
        <v>1641700</v>
      </c>
      <c r="G1057" s="281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1526</v>
      </c>
      <c r="D1058" s="279" t="s">
        <v>47</v>
      </c>
      <c r="E1058" s="280" t="s">
        <v>14</v>
      </c>
      <c r="F1058" s="281">
        <v>39800</v>
      </c>
      <c r="G1058" s="281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1603</v>
      </c>
      <c r="D1059" s="279" t="s">
        <v>47</v>
      </c>
      <c r="E1059" s="280" t="s">
        <v>14</v>
      </c>
      <c r="F1059" s="281">
        <v>78008</v>
      </c>
      <c r="G1059" s="281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9" t="s">
        <v>48</v>
      </c>
      <c r="E1060" s="280"/>
      <c r="F1060" s="281"/>
      <c r="G1060" s="281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802</v>
      </c>
      <c r="D1061" s="279" t="s">
        <v>48</v>
      </c>
      <c r="E1061" s="280"/>
      <c r="F1061" s="281"/>
      <c r="G1061" s="281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1031</v>
      </c>
      <c r="C1062" s="109" t="s">
        <v>618</v>
      </c>
      <c r="D1062" s="279" t="s">
        <v>48</v>
      </c>
      <c r="E1062" s="280"/>
      <c r="F1062" s="281"/>
      <c r="G1062" s="281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803</v>
      </c>
      <c r="D1063" s="279" t="s">
        <v>47</v>
      </c>
      <c r="E1063" s="280" t="s">
        <v>14</v>
      </c>
      <c r="F1063" s="281">
        <v>11880</v>
      </c>
      <c r="G1063" s="281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804</v>
      </c>
      <c r="D1064" s="279" t="s">
        <v>47</v>
      </c>
      <c r="E1064" s="280" t="s">
        <v>14</v>
      </c>
      <c r="F1064" s="281">
        <v>12300</v>
      </c>
      <c r="G1064" s="281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805</v>
      </c>
      <c r="D1065" s="279" t="s">
        <v>47</v>
      </c>
      <c r="E1065" s="280" t="s">
        <v>14</v>
      </c>
      <c r="F1065" s="281">
        <v>16500</v>
      </c>
      <c r="G1065" s="281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806</v>
      </c>
      <c r="D1066" s="279" t="s">
        <v>47</v>
      </c>
      <c r="E1066" s="280" t="s">
        <v>14</v>
      </c>
      <c r="F1066" s="281">
        <v>8940</v>
      </c>
      <c r="G1066" s="281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807</v>
      </c>
      <c r="D1067" s="279" t="s">
        <v>47</v>
      </c>
      <c r="E1067" s="280" t="s">
        <v>14</v>
      </c>
      <c r="F1067" s="281">
        <v>15060</v>
      </c>
      <c r="G1067" s="281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808</v>
      </c>
      <c r="D1068" s="279" t="s">
        <v>47</v>
      </c>
      <c r="E1068" s="280" t="s">
        <v>14</v>
      </c>
      <c r="F1068" s="281">
        <v>17820</v>
      </c>
      <c r="G1068" s="281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809</v>
      </c>
      <c r="D1069" s="279" t="s">
        <v>47</v>
      </c>
      <c r="E1069" s="280" t="s">
        <v>14</v>
      </c>
      <c r="F1069" s="281">
        <v>15060</v>
      </c>
      <c r="G1069" s="281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810</v>
      </c>
      <c r="D1070" s="279" t="s">
        <v>47</v>
      </c>
      <c r="E1070" s="280" t="s">
        <v>14</v>
      </c>
      <c r="F1070" s="281">
        <v>22560</v>
      </c>
      <c r="G1070" s="281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811</v>
      </c>
      <c r="D1071" s="279" t="s">
        <v>47</v>
      </c>
      <c r="E1071" s="280" t="s">
        <v>14</v>
      </c>
      <c r="F1071" s="281">
        <v>15060</v>
      </c>
      <c r="G1071" s="281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812</v>
      </c>
      <c r="D1072" s="279" t="s">
        <v>47</v>
      </c>
      <c r="E1072" s="280" t="s">
        <v>14</v>
      </c>
      <c r="F1072" s="281">
        <v>23880</v>
      </c>
      <c r="G1072" s="281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813</v>
      </c>
      <c r="D1073" s="279" t="s">
        <v>47</v>
      </c>
      <c r="E1073" s="280" t="s">
        <v>14</v>
      </c>
      <c r="F1073" s="281">
        <v>13320</v>
      </c>
      <c r="G1073" s="281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814</v>
      </c>
      <c r="D1074" s="279" t="s">
        <v>47</v>
      </c>
      <c r="E1074" s="280" t="s">
        <v>14</v>
      </c>
      <c r="F1074" s="281">
        <v>18180</v>
      </c>
      <c r="G1074" s="281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815</v>
      </c>
      <c r="D1075" s="279" t="s">
        <v>47</v>
      </c>
      <c r="E1075" s="280" t="s">
        <v>14</v>
      </c>
      <c r="F1075" s="281">
        <v>13920</v>
      </c>
      <c r="G1075" s="281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816</v>
      </c>
      <c r="D1076" s="279" t="s">
        <v>47</v>
      </c>
      <c r="E1076" s="280" t="s">
        <v>14</v>
      </c>
      <c r="F1076" s="281">
        <v>10320</v>
      </c>
      <c r="G1076" s="281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817</v>
      </c>
      <c r="D1077" s="279" t="s">
        <v>47</v>
      </c>
      <c r="E1077" s="280" t="s">
        <v>14</v>
      </c>
      <c r="F1077" s="281">
        <v>11880</v>
      </c>
      <c r="G1077" s="281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818</v>
      </c>
      <c r="D1078" s="279" t="s">
        <v>47</v>
      </c>
      <c r="E1078" s="280" t="s">
        <v>14</v>
      </c>
      <c r="F1078" s="281">
        <v>11880</v>
      </c>
      <c r="G1078" s="281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819</v>
      </c>
      <c r="D1079" s="279" t="s">
        <v>47</v>
      </c>
      <c r="E1079" s="280" t="s">
        <v>14</v>
      </c>
      <c r="F1079" s="281">
        <v>12300</v>
      </c>
      <c r="G1079" s="281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820</v>
      </c>
      <c r="D1080" s="279" t="s">
        <v>47</v>
      </c>
      <c r="E1080" s="280" t="s">
        <v>14</v>
      </c>
      <c r="F1080" s="281">
        <v>12300</v>
      </c>
      <c r="G1080" s="281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821</v>
      </c>
      <c r="D1081" s="279" t="s">
        <v>47</v>
      </c>
      <c r="E1081" s="280" t="s">
        <v>14</v>
      </c>
      <c r="F1081" s="281">
        <v>16500</v>
      </c>
      <c r="G1081" s="281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822</v>
      </c>
      <c r="D1082" s="279" t="s">
        <v>47</v>
      </c>
      <c r="E1082" s="280" t="s">
        <v>14</v>
      </c>
      <c r="F1082" s="281">
        <v>16500</v>
      </c>
      <c r="G1082" s="281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823</v>
      </c>
      <c r="D1083" s="279" t="s">
        <v>47</v>
      </c>
      <c r="E1083" s="280" t="s">
        <v>14</v>
      </c>
      <c r="F1083" s="281">
        <v>13260</v>
      </c>
      <c r="G1083" s="281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9" t="s">
        <v>48</v>
      </c>
      <c r="E1084" s="280"/>
      <c r="F1084" s="281">
        <v>0</v>
      </c>
      <c r="G1084" s="281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1031</v>
      </c>
      <c r="C1085" s="109" t="s">
        <v>640</v>
      </c>
      <c r="D1085" s="279" t="s">
        <v>48</v>
      </c>
      <c r="E1085" s="280"/>
      <c r="F1085" s="281">
        <v>0</v>
      </c>
      <c r="G1085" s="281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824</v>
      </c>
      <c r="D1086" s="279" t="s">
        <v>47</v>
      </c>
      <c r="E1086" s="280" t="s">
        <v>14</v>
      </c>
      <c r="F1086" s="281">
        <v>31920</v>
      </c>
      <c r="G1086" s="281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825</v>
      </c>
      <c r="D1087" s="279" t="s">
        <v>47</v>
      </c>
      <c r="E1087" s="280" t="s">
        <v>14</v>
      </c>
      <c r="F1087" s="281">
        <v>31920</v>
      </c>
      <c r="G1087" s="281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826</v>
      </c>
      <c r="D1088" s="279" t="s">
        <v>47</v>
      </c>
      <c r="E1088" s="280" t="s">
        <v>14</v>
      </c>
      <c r="F1088" s="281">
        <v>31920</v>
      </c>
      <c r="G1088" s="281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827</v>
      </c>
      <c r="D1089" s="279" t="s">
        <v>47</v>
      </c>
      <c r="E1089" s="280" t="s">
        <v>14</v>
      </c>
      <c r="F1089" s="281">
        <v>48060</v>
      </c>
      <c r="G1089" s="281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828</v>
      </c>
      <c r="D1090" s="279" t="s">
        <v>47</v>
      </c>
      <c r="E1090" s="280" t="s">
        <v>14</v>
      </c>
      <c r="F1090" s="281">
        <v>16200</v>
      </c>
      <c r="G1090" s="281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829</v>
      </c>
      <c r="D1091" s="279" t="s">
        <v>47</v>
      </c>
      <c r="E1091" s="280" t="s">
        <v>14</v>
      </c>
      <c r="F1091" s="281">
        <v>48060</v>
      </c>
      <c r="G1091" s="281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830</v>
      </c>
      <c r="D1092" s="279" t="s">
        <v>47</v>
      </c>
      <c r="E1092" s="280" t="s">
        <v>14</v>
      </c>
      <c r="F1092" s="281">
        <v>50400</v>
      </c>
      <c r="G1092" s="281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831</v>
      </c>
      <c r="D1093" s="279" t="s">
        <v>47</v>
      </c>
      <c r="E1093" s="280" t="s">
        <v>14</v>
      </c>
      <c r="F1093" s="281">
        <v>26400</v>
      </c>
      <c r="G1093" s="281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832</v>
      </c>
      <c r="D1094" s="279" t="s">
        <v>47</v>
      </c>
      <c r="E1094" s="280" t="s">
        <v>14</v>
      </c>
      <c r="F1094" s="281">
        <v>42180</v>
      </c>
      <c r="G1094" s="281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833</v>
      </c>
      <c r="D1095" s="279" t="s">
        <v>47</v>
      </c>
      <c r="E1095" s="280" t="s">
        <v>14</v>
      </c>
      <c r="F1095" s="281">
        <v>42180</v>
      </c>
      <c r="G1095" s="281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834</v>
      </c>
      <c r="D1096" s="279" t="s">
        <v>47</v>
      </c>
      <c r="E1096" s="280" t="s">
        <v>14</v>
      </c>
      <c r="F1096" s="281">
        <v>27120</v>
      </c>
      <c r="G1096" s="281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835</v>
      </c>
      <c r="D1097" s="279" t="s">
        <v>47</v>
      </c>
      <c r="E1097" s="280" t="s">
        <v>14</v>
      </c>
      <c r="F1097" s="281">
        <v>46800</v>
      </c>
      <c r="G1097" s="281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836</v>
      </c>
      <c r="D1098" s="279" t="s">
        <v>47</v>
      </c>
      <c r="E1098" s="280" t="s">
        <v>14</v>
      </c>
      <c r="F1098" s="281">
        <v>46800</v>
      </c>
      <c r="G1098" s="281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837</v>
      </c>
      <c r="D1099" s="279" t="s">
        <v>47</v>
      </c>
      <c r="E1099" s="280" t="s">
        <v>14</v>
      </c>
      <c r="F1099" s="281">
        <v>45240</v>
      </c>
      <c r="G1099" s="281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838</v>
      </c>
      <c r="D1100" s="279" t="s">
        <v>47</v>
      </c>
      <c r="E1100" s="280" t="s">
        <v>14</v>
      </c>
      <c r="F1100" s="281">
        <v>22740</v>
      </c>
      <c r="G1100" s="281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839</v>
      </c>
      <c r="D1101" s="279" t="s">
        <v>47</v>
      </c>
      <c r="E1101" s="280" t="s">
        <v>14</v>
      </c>
      <c r="F1101" s="281">
        <v>22740</v>
      </c>
      <c r="G1101" s="281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840</v>
      </c>
      <c r="D1102" s="279" t="s">
        <v>47</v>
      </c>
      <c r="E1102" s="280" t="s">
        <v>14</v>
      </c>
      <c r="F1102" s="281">
        <v>24420</v>
      </c>
      <c r="G1102" s="281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841</v>
      </c>
      <c r="D1103" s="279" t="s">
        <v>47</v>
      </c>
      <c r="E1103" s="280" t="s">
        <v>14</v>
      </c>
      <c r="F1103" s="281">
        <v>24420</v>
      </c>
      <c r="G1103" s="281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842</v>
      </c>
      <c r="D1104" s="279" t="s">
        <v>47</v>
      </c>
      <c r="E1104" s="280" t="s">
        <v>14</v>
      </c>
      <c r="F1104" s="281">
        <v>24420</v>
      </c>
      <c r="G1104" s="281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843</v>
      </c>
      <c r="D1105" s="279" t="s">
        <v>47</v>
      </c>
      <c r="E1105" s="280" t="s">
        <v>14</v>
      </c>
      <c r="F1105" s="281">
        <v>24420</v>
      </c>
      <c r="G1105" s="281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844</v>
      </c>
      <c r="D1106" s="279" t="s">
        <v>47</v>
      </c>
      <c r="E1106" s="280" t="s">
        <v>14</v>
      </c>
      <c r="F1106" s="281">
        <v>21720</v>
      </c>
      <c r="G1106" s="281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845</v>
      </c>
      <c r="D1107" s="279" t="s">
        <v>47</v>
      </c>
      <c r="E1107" s="280" t="s">
        <v>14</v>
      </c>
      <c r="F1107" s="281">
        <v>20100</v>
      </c>
      <c r="G1107" s="281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846</v>
      </c>
      <c r="D1108" s="279" t="s">
        <v>47</v>
      </c>
      <c r="E1108" s="280" t="s">
        <v>14</v>
      </c>
      <c r="F1108" s="281">
        <v>20100</v>
      </c>
      <c r="G1108" s="281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847</v>
      </c>
      <c r="D1109" s="279" t="s">
        <v>47</v>
      </c>
      <c r="E1109" s="280" t="s">
        <v>14</v>
      </c>
      <c r="F1109" s="281">
        <v>20100</v>
      </c>
      <c r="G1109" s="281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848</v>
      </c>
      <c r="D1110" s="279" t="s">
        <v>47</v>
      </c>
      <c r="E1110" s="280" t="s">
        <v>14</v>
      </c>
      <c r="F1110" s="281">
        <v>20100</v>
      </c>
      <c r="G1110" s="281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849</v>
      </c>
      <c r="D1111" s="279" t="s">
        <v>47</v>
      </c>
      <c r="E1111" s="280" t="s">
        <v>14</v>
      </c>
      <c r="F1111" s="281">
        <v>42240</v>
      </c>
      <c r="G1111" s="281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850</v>
      </c>
      <c r="D1112" s="279" t="s">
        <v>47</v>
      </c>
      <c r="E1112" s="280" t="s">
        <v>14</v>
      </c>
      <c r="F1112" s="281">
        <v>42240</v>
      </c>
      <c r="G1112" s="281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851</v>
      </c>
      <c r="D1113" s="279" t="s">
        <v>47</v>
      </c>
      <c r="E1113" s="280" t="s">
        <v>14</v>
      </c>
      <c r="F1113" s="281">
        <v>40260</v>
      </c>
      <c r="G1113" s="281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852</v>
      </c>
      <c r="D1114" s="279" t="s">
        <v>47</v>
      </c>
      <c r="E1114" s="280" t="s">
        <v>14</v>
      </c>
      <c r="F1114" s="281">
        <v>28020</v>
      </c>
      <c r="G1114" s="281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853</v>
      </c>
      <c r="D1115" s="279" t="s">
        <v>47</v>
      </c>
      <c r="E1115" s="280" t="s">
        <v>14</v>
      </c>
      <c r="F1115" s="281">
        <v>28020</v>
      </c>
      <c r="G1115" s="281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854</v>
      </c>
      <c r="D1116" s="279" t="s">
        <v>47</v>
      </c>
      <c r="E1116" s="280" t="s">
        <v>14</v>
      </c>
      <c r="F1116" s="281">
        <v>45360</v>
      </c>
      <c r="G1116" s="281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855</v>
      </c>
      <c r="D1117" s="279" t="s">
        <v>47</v>
      </c>
      <c r="E1117" s="280" t="s">
        <v>14</v>
      </c>
      <c r="F1117" s="281">
        <v>45360</v>
      </c>
      <c r="G1117" s="281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856</v>
      </c>
      <c r="D1118" s="279" t="s">
        <v>47</v>
      </c>
      <c r="E1118" s="280" t="s">
        <v>14</v>
      </c>
      <c r="F1118" s="281">
        <v>36060</v>
      </c>
      <c r="G1118" s="281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857</v>
      </c>
      <c r="D1119" s="279" t="s">
        <v>47</v>
      </c>
      <c r="E1119" s="280" t="s">
        <v>14</v>
      </c>
      <c r="F1119" s="281">
        <v>33660</v>
      </c>
      <c r="G1119" s="281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9" t="s">
        <v>48</v>
      </c>
      <c r="E1120" s="280"/>
      <c r="F1120" s="281">
        <v>0</v>
      </c>
      <c r="G1120" s="281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1031</v>
      </c>
      <c r="C1121" s="109" t="s">
        <v>675</v>
      </c>
      <c r="D1121" s="279" t="s">
        <v>48</v>
      </c>
      <c r="E1121" s="280"/>
      <c r="F1121" s="281">
        <v>0</v>
      </c>
      <c r="G1121" s="281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858</v>
      </c>
      <c r="D1122" s="279" t="s">
        <v>47</v>
      </c>
      <c r="E1122" s="280" t="s">
        <v>14</v>
      </c>
      <c r="F1122" s="281">
        <v>38820</v>
      </c>
      <c r="G1122" s="281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859</v>
      </c>
      <c r="D1123" s="279" t="s">
        <v>47</v>
      </c>
      <c r="E1123" s="280" t="s">
        <v>14</v>
      </c>
      <c r="F1123" s="281">
        <v>38820</v>
      </c>
      <c r="G1123" s="281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860</v>
      </c>
      <c r="D1124" s="279" t="s">
        <v>47</v>
      </c>
      <c r="E1124" s="280" t="s">
        <v>14</v>
      </c>
      <c r="F1124" s="281">
        <v>47880</v>
      </c>
      <c r="G1124" s="281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861</v>
      </c>
      <c r="D1125" s="279" t="s">
        <v>47</v>
      </c>
      <c r="E1125" s="280" t="s">
        <v>14</v>
      </c>
      <c r="F1125" s="281">
        <v>49920</v>
      </c>
      <c r="G1125" s="281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862</v>
      </c>
      <c r="D1126" s="279" t="s">
        <v>47</v>
      </c>
      <c r="E1126" s="280" t="s">
        <v>14</v>
      </c>
      <c r="F1126" s="281">
        <v>64260</v>
      </c>
      <c r="G1126" s="281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863</v>
      </c>
      <c r="D1127" s="279" t="s">
        <v>47</v>
      </c>
      <c r="E1127" s="280" t="s">
        <v>14</v>
      </c>
      <c r="F1127" s="281">
        <v>110640</v>
      </c>
      <c r="G1127" s="281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9" t="s">
        <v>48</v>
      </c>
      <c r="E1128" s="280"/>
      <c r="F1128" s="281">
        <v>0</v>
      </c>
      <c r="G1128" s="281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1031</v>
      </c>
      <c r="C1129" s="109" t="s">
        <v>682</v>
      </c>
      <c r="D1129" s="279" t="s">
        <v>48</v>
      </c>
      <c r="E1129" s="280"/>
      <c r="F1129" s="281">
        <v>0</v>
      </c>
      <c r="G1129" s="281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864</v>
      </c>
      <c r="D1130" s="279" t="s">
        <v>47</v>
      </c>
      <c r="E1130" s="280" t="s">
        <v>14</v>
      </c>
      <c r="F1130" s="281">
        <v>45120</v>
      </c>
      <c r="G1130" s="281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865</v>
      </c>
      <c r="D1131" s="279" t="s">
        <v>47</v>
      </c>
      <c r="E1131" s="280" t="s">
        <v>14</v>
      </c>
      <c r="F1131" s="281">
        <v>45120</v>
      </c>
      <c r="G1131" s="281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866</v>
      </c>
      <c r="D1132" s="279" t="s">
        <v>47</v>
      </c>
      <c r="E1132" s="280" t="s">
        <v>14</v>
      </c>
      <c r="F1132" s="281">
        <v>44940</v>
      </c>
      <c r="G1132" s="281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867</v>
      </c>
      <c r="D1133" s="279" t="s">
        <v>47</v>
      </c>
      <c r="E1133" s="280" t="s">
        <v>14</v>
      </c>
      <c r="F1133" s="281">
        <v>47640</v>
      </c>
      <c r="G1133" s="281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868</v>
      </c>
      <c r="D1134" s="279" t="s">
        <v>47</v>
      </c>
      <c r="E1134" s="280" t="s">
        <v>14</v>
      </c>
      <c r="F1134" s="281">
        <v>50340</v>
      </c>
      <c r="G1134" s="281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869</v>
      </c>
      <c r="D1135" s="279" t="s">
        <v>47</v>
      </c>
      <c r="E1135" s="280" t="s">
        <v>14</v>
      </c>
      <c r="F1135" s="281">
        <v>43860</v>
      </c>
      <c r="G1135" s="281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870</v>
      </c>
      <c r="D1136" s="279" t="s">
        <v>47</v>
      </c>
      <c r="E1136" s="280" t="s">
        <v>14</v>
      </c>
      <c r="F1136" s="281">
        <v>50940</v>
      </c>
      <c r="G1136" s="281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871</v>
      </c>
      <c r="D1137" s="279" t="s">
        <v>47</v>
      </c>
      <c r="E1137" s="280" t="s">
        <v>14</v>
      </c>
      <c r="F1137" s="281">
        <v>50940</v>
      </c>
      <c r="G1137" s="281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872</v>
      </c>
      <c r="D1138" s="279" t="s">
        <v>47</v>
      </c>
      <c r="E1138" s="280" t="s">
        <v>14</v>
      </c>
      <c r="F1138" s="281">
        <v>48240</v>
      </c>
      <c r="G1138" s="281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873</v>
      </c>
      <c r="D1139" s="279" t="s">
        <v>47</v>
      </c>
      <c r="E1139" s="280" t="s">
        <v>14</v>
      </c>
      <c r="F1139" s="281">
        <v>47280</v>
      </c>
      <c r="G1139" s="281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874</v>
      </c>
      <c r="D1140" s="279" t="s">
        <v>47</v>
      </c>
      <c r="E1140" s="280" t="s">
        <v>14</v>
      </c>
      <c r="F1140" s="281">
        <v>59940</v>
      </c>
      <c r="G1140" s="281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875</v>
      </c>
      <c r="D1141" s="279" t="s">
        <v>47</v>
      </c>
      <c r="E1141" s="280" t="s">
        <v>14</v>
      </c>
      <c r="F1141" s="281">
        <v>55080</v>
      </c>
      <c r="G1141" s="281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876</v>
      </c>
      <c r="D1142" s="279" t="s">
        <v>47</v>
      </c>
      <c r="E1142" s="280" t="s">
        <v>14</v>
      </c>
      <c r="F1142" s="281">
        <v>44640</v>
      </c>
      <c r="G1142" s="281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877</v>
      </c>
      <c r="D1143" s="279" t="s">
        <v>47</v>
      </c>
      <c r="E1143" s="280" t="s">
        <v>14</v>
      </c>
      <c r="F1143" s="281">
        <v>58920</v>
      </c>
      <c r="G1143" s="281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878</v>
      </c>
      <c r="D1144" s="279" t="s">
        <v>47</v>
      </c>
      <c r="E1144" s="280" t="s">
        <v>14</v>
      </c>
      <c r="F1144" s="281">
        <v>58920</v>
      </c>
      <c r="G1144" s="281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879</v>
      </c>
      <c r="D1145" s="279" t="s">
        <v>47</v>
      </c>
      <c r="E1145" s="280" t="s">
        <v>14</v>
      </c>
      <c r="F1145" s="281">
        <v>58140</v>
      </c>
      <c r="G1145" s="281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880</v>
      </c>
      <c r="D1146" s="279" t="s">
        <v>47</v>
      </c>
      <c r="E1146" s="280" t="s">
        <v>14</v>
      </c>
      <c r="F1146" s="281">
        <v>58140</v>
      </c>
      <c r="G1146" s="281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881</v>
      </c>
      <c r="D1147" s="279" t="s">
        <v>47</v>
      </c>
      <c r="E1147" s="280" t="s">
        <v>14</v>
      </c>
      <c r="F1147" s="281">
        <v>56340</v>
      </c>
      <c r="G1147" s="281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882</v>
      </c>
      <c r="D1148" s="279" t="s">
        <v>47</v>
      </c>
      <c r="E1148" s="280" t="s">
        <v>14</v>
      </c>
      <c r="F1148" s="281">
        <v>105060</v>
      </c>
      <c r="G1148" s="281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883</v>
      </c>
      <c r="D1149" s="279" t="s">
        <v>47</v>
      </c>
      <c r="E1149" s="280" t="s">
        <v>14</v>
      </c>
      <c r="F1149" s="281">
        <v>57540</v>
      </c>
      <c r="G1149" s="281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884</v>
      </c>
      <c r="D1150" s="279" t="s">
        <v>47</v>
      </c>
      <c r="E1150" s="280" t="s">
        <v>14</v>
      </c>
      <c r="F1150" s="281">
        <v>61080</v>
      </c>
      <c r="G1150" s="281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885</v>
      </c>
      <c r="D1151" s="279" t="s">
        <v>47</v>
      </c>
      <c r="E1151" s="280" t="s">
        <v>14</v>
      </c>
      <c r="F1151" s="281">
        <v>71880</v>
      </c>
      <c r="G1151" s="281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886</v>
      </c>
      <c r="D1152" s="279" t="s">
        <v>47</v>
      </c>
      <c r="E1152" s="280" t="s">
        <v>14</v>
      </c>
      <c r="F1152" s="281">
        <v>61080</v>
      </c>
      <c r="G1152" s="281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887</v>
      </c>
      <c r="D1153" s="279" t="s">
        <v>47</v>
      </c>
      <c r="E1153" s="280" t="s">
        <v>14</v>
      </c>
      <c r="F1153" s="281">
        <v>55860</v>
      </c>
      <c r="G1153" s="281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888</v>
      </c>
      <c r="D1154" s="279" t="s">
        <v>47</v>
      </c>
      <c r="E1154" s="280" t="s">
        <v>14</v>
      </c>
      <c r="F1154" s="281">
        <v>58680</v>
      </c>
      <c r="G1154" s="281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889</v>
      </c>
      <c r="D1155" s="279" t="s">
        <v>47</v>
      </c>
      <c r="E1155" s="280" t="s">
        <v>14</v>
      </c>
      <c r="F1155" s="281">
        <v>115680</v>
      </c>
      <c r="G1155" s="281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890</v>
      </c>
      <c r="D1156" s="279" t="s">
        <v>47</v>
      </c>
      <c r="E1156" s="280" t="s">
        <v>14</v>
      </c>
      <c r="F1156" s="281">
        <v>118500</v>
      </c>
      <c r="G1156" s="281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891</v>
      </c>
      <c r="D1157" s="279" t="s">
        <v>47</v>
      </c>
      <c r="E1157" s="280" t="s">
        <v>14</v>
      </c>
      <c r="F1157" s="281">
        <v>118500</v>
      </c>
      <c r="G1157" s="281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892</v>
      </c>
      <c r="D1158" s="279" t="s">
        <v>47</v>
      </c>
      <c r="E1158" s="280" t="s">
        <v>14</v>
      </c>
      <c r="F1158" s="281">
        <v>117900</v>
      </c>
      <c r="G1158" s="281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893</v>
      </c>
      <c r="D1159" s="279" t="s">
        <v>47</v>
      </c>
      <c r="E1159" s="280" t="s">
        <v>14</v>
      </c>
      <c r="F1159" s="281">
        <v>120120</v>
      </c>
      <c r="G1159" s="281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894</v>
      </c>
      <c r="D1160" s="279" t="s">
        <v>47</v>
      </c>
      <c r="E1160" s="280" t="s">
        <v>14</v>
      </c>
      <c r="F1160" s="281">
        <v>50460</v>
      </c>
      <c r="G1160" s="281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895</v>
      </c>
      <c r="D1161" s="279" t="s">
        <v>47</v>
      </c>
      <c r="E1161" s="280" t="s">
        <v>14</v>
      </c>
      <c r="F1161" s="281">
        <v>50460</v>
      </c>
      <c r="G1161" s="281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896</v>
      </c>
      <c r="D1162" s="279" t="s">
        <v>47</v>
      </c>
      <c r="E1162" s="280" t="s">
        <v>14</v>
      </c>
      <c r="F1162" s="281">
        <v>41400</v>
      </c>
      <c r="G1162" s="281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897</v>
      </c>
      <c r="D1163" s="279" t="s">
        <v>47</v>
      </c>
      <c r="E1163" s="280" t="s">
        <v>14</v>
      </c>
      <c r="F1163" s="281">
        <v>61140</v>
      </c>
      <c r="G1163" s="281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898</v>
      </c>
      <c r="D1164" s="279" t="s">
        <v>47</v>
      </c>
      <c r="E1164" s="280" t="s">
        <v>14</v>
      </c>
      <c r="F1164" s="281">
        <v>61140</v>
      </c>
      <c r="G1164" s="281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899</v>
      </c>
      <c r="D1165" s="279" t="s">
        <v>47</v>
      </c>
      <c r="E1165" s="280" t="s">
        <v>14</v>
      </c>
      <c r="F1165" s="281">
        <v>55380</v>
      </c>
      <c r="G1165" s="281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900</v>
      </c>
      <c r="D1166" s="279" t="s">
        <v>47</v>
      </c>
      <c r="E1166" s="280" t="s">
        <v>14</v>
      </c>
      <c r="F1166" s="281">
        <v>61860</v>
      </c>
      <c r="G1166" s="281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901</v>
      </c>
      <c r="D1167" s="279" t="s">
        <v>47</v>
      </c>
      <c r="E1167" s="280" t="s">
        <v>14</v>
      </c>
      <c r="F1167" s="281">
        <v>63900</v>
      </c>
      <c r="G1167" s="281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902</v>
      </c>
      <c r="D1168" s="279" t="s">
        <v>47</v>
      </c>
      <c r="E1168" s="280" t="s">
        <v>14</v>
      </c>
      <c r="F1168" s="281">
        <v>59220</v>
      </c>
      <c r="G1168" s="281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9" t="s">
        <v>48</v>
      </c>
      <c r="E1169" s="280"/>
      <c r="F1169" s="281">
        <v>0</v>
      </c>
      <c r="G1169" s="281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1031</v>
      </c>
      <c r="C1170" s="109" t="s">
        <v>722</v>
      </c>
      <c r="D1170" s="279" t="s">
        <v>48</v>
      </c>
      <c r="E1170" s="280"/>
      <c r="F1170" s="281">
        <v>0</v>
      </c>
      <c r="G1170" s="281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903</v>
      </c>
      <c r="D1171" s="279" t="s">
        <v>47</v>
      </c>
      <c r="E1171" s="280" t="s">
        <v>14</v>
      </c>
      <c r="F1171" s="281">
        <v>89700</v>
      </c>
      <c r="G1171" s="281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904</v>
      </c>
      <c r="D1172" s="279" t="s">
        <v>47</v>
      </c>
      <c r="E1172" s="280" t="s">
        <v>14</v>
      </c>
      <c r="F1172" s="281">
        <v>91200</v>
      </c>
      <c r="G1172" s="281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905</v>
      </c>
      <c r="D1173" s="279" t="s">
        <v>47</v>
      </c>
      <c r="E1173" s="280" t="s">
        <v>14</v>
      </c>
      <c r="F1173" s="281">
        <v>95640</v>
      </c>
      <c r="G1173" s="281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906</v>
      </c>
      <c r="D1174" s="279" t="s">
        <v>47</v>
      </c>
      <c r="E1174" s="280" t="s">
        <v>14</v>
      </c>
      <c r="F1174" s="281">
        <v>95640</v>
      </c>
      <c r="G1174" s="281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907</v>
      </c>
      <c r="D1175" s="279" t="s">
        <v>47</v>
      </c>
      <c r="E1175" s="280" t="s">
        <v>14</v>
      </c>
      <c r="F1175" s="281">
        <v>116340</v>
      </c>
      <c r="G1175" s="281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908</v>
      </c>
      <c r="D1176" s="279" t="s">
        <v>47</v>
      </c>
      <c r="E1176" s="280" t="s">
        <v>14</v>
      </c>
      <c r="F1176" s="281">
        <v>115020</v>
      </c>
      <c r="G1176" s="281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909</v>
      </c>
      <c r="D1177" s="279" t="s">
        <v>47</v>
      </c>
      <c r="E1177" s="280" t="s">
        <v>14</v>
      </c>
      <c r="F1177" s="281">
        <v>115020</v>
      </c>
      <c r="G1177" s="281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910</v>
      </c>
      <c r="D1178" s="279" t="s">
        <v>47</v>
      </c>
      <c r="E1178" s="280" t="s">
        <v>14</v>
      </c>
      <c r="F1178" s="281">
        <v>115020</v>
      </c>
      <c r="G1178" s="281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911</v>
      </c>
      <c r="D1179" s="279" t="s">
        <v>47</v>
      </c>
      <c r="E1179" s="280" t="s">
        <v>14</v>
      </c>
      <c r="F1179" s="281">
        <v>117900</v>
      </c>
      <c r="G1179" s="281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912</v>
      </c>
      <c r="D1180" s="279" t="s">
        <v>47</v>
      </c>
      <c r="E1180" s="280" t="s">
        <v>14</v>
      </c>
      <c r="F1180" s="281">
        <v>136860</v>
      </c>
      <c r="G1180" s="281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913</v>
      </c>
      <c r="D1181" s="279" t="s">
        <v>47</v>
      </c>
      <c r="E1181" s="280" t="s">
        <v>14</v>
      </c>
      <c r="F1181" s="281">
        <v>220920</v>
      </c>
      <c r="G1181" s="281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914</v>
      </c>
      <c r="D1182" s="279" t="s">
        <v>47</v>
      </c>
      <c r="E1182" s="280" t="s">
        <v>14</v>
      </c>
      <c r="F1182" s="281">
        <v>220920</v>
      </c>
      <c r="G1182" s="281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9" t="s">
        <v>48</v>
      </c>
      <c r="E1183" s="280"/>
      <c r="F1183" s="281">
        <v>0</v>
      </c>
      <c r="G1183" s="281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1031</v>
      </c>
      <c r="C1184" s="109" t="s">
        <v>1059</v>
      </c>
      <c r="D1184" s="279" t="s">
        <v>48</v>
      </c>
      <c r="E1184" s="280"/>
      <c r="F1184" s="281">
        <v>0</v>
      </c>
      <c r="G1184" s="281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1173</v>
      </c>
      <c r="D1185" s="279" t="s">
        <v>47</v>
      </c>
      <c r="E1185" s="280" t="s">
        <v>14</v>
      </c>
      <c r="F1185" s="281">
        <v>19440</v>
      </c>
      <c r="G1185" s="281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1174</v>
      </c>
      <c r="D1186" s="279" t="s">
        <v>47</v>
      </c>
      <c r="E1186" s="280" t="s">
        <v>14</v>
      </c>
      <c r="F1186" s="281">
        <v>28860</v>
      </c>
      <c r="G1186" s="281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1175</v>
      </c>
      <c r="D1187" s="279" t="s">
        <v>47</v>
      </c>
      <c r="E1187" s="280" t="s">
        <v>14</v>
      </c>
      <c r="F1187" s="281">
        <v>33180</v>
      </c>
      <c r="G1187" s="281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1176</v>
      </c>
      <c r="D1188" s="279" t="s">
        <v>47</v>
      </c>
      <c r="E1188" s="280" t="s">
        <v>14</v>
      </c>
      <c r="F1188" s="281">
        <v>30900</v>
      </c>
      <c r="G1188" s="281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1177</v>
      </c>
      <c r="D1189" s="279" t="s">
        <v>47</v>
      </c>
      <c r="E1189" s="280" t="s">
        <v>14</v>
      </c>
      <c r="F1189" s="281">
        <v>40740</v>
      </c>
      <c r="G1189" s="281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1178</v>
      </c>
      <c r="D1190" s="279" t="s">
        <v>47</v>
      </c>
      <c r="E1190" s="280" t="s">
        <v>14</v>
      </c>
      <c r="F1190" s="281">
        <v>34020</v>
      </c>
      <c r="G1190" s="281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1179</v>
      </c>
      <c r="D1191" s="279" t="s">
        <v>47</v>
      </c>
      <c r="E1191" s="280" t="s">
        <v>14</v>
      </c>
      <c r="F1191" s="281">
        <v>358140</v>
      </c>
      <c r="G1191" s="281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1180</v>
      </c>
      <c r="D1192" s="279" t="s">
        <v>47</v>
      </c>
      <c r="E1192" s="280" t="s">
        <v>14</v>
      </c>
      <c r="F1192" s="281">
        <v>240900</v>
      </c>
      <c r="G1192" s="281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9" t="s">
        <v>48</v>
      </c>
      <c r="E1193" s="280"/>
      <c r="F1193" s="281">
        <v>0</v>
      </c>
      <c r="G1193" s="281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1031</v>
      </c>
      <c r="C1194" s="109" t="s">
        <v>734</v>
      </c>
      <c r="D1194" s="279" t="s">
        <v>48</v>
      </c>
      <c r="E1194" s="280"/>
      <c r="F1194" s="281">
        <v>0</v>
      </c>
      <c r="G1194" s="281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915</v>
      </c>
      <c r="D1195" s="279" t="s">
        <v>47</v>
      </c>
      <c r="E1195" s="280" t="s">
        <v>14</v>
      </c>
      <c r="F1195" s="281">
        <v>33840</v>
      </c>
      <c r="G1195" s="281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916</v>
      </c>
      <c r="D1196" s="279" t="s">
        <v>47</v>
      </c>
      <c r="E1196" s="280" t="s">
        <v>14</v>
      </c>
      <c r="F1196" s="281">
        <v>39240</v>
      </c>
      <c r="G1196" s="281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917</v>
      </c>
      <c r="D1197" s="279" t="s">
        <v>47</v>
      </c>
      <c r="E1197" s="280" t="s">
        <v>14</v>
      </c>
      <c r="F1197" s="281">
        <v>7320</v>
      </c>
      <c r="G1197" s="281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918</v>
      </c>
      <c r="D1198" s="279" t="s">
        <v>47</v>
      </c>
      <c r="E1198" s="280" t="s">
        <v>14</v>
      </c>
      <c r="F1198" s="281">
        <v>9600</v>
      </c>
      <c r="G1198" s="281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919</v>
      </c>
      <c r="D1199" s="279" t="s">
        <v>47</v>
      </c>
      <c r="E1199" s="280" t="s">
        <v>14</v>
      </c>
      <c r="F1199" s="281">
        <v>103860</v>
      </c>
      <c r="G1199" s="281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920</v>
      </c>
      <c r="D1200" s="279" t="s">
        <v>47</v>
      </c>
      <c r="E1200" s="280" t="s">
        <v>14</v>
      </c>
      <c r="F1200" s="281">
        <v>923940</v>
      </c>
      <c r="G1200" s="281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921</v>
      </c>
      <c r="D1201" s="279" t="s">
        <v>47</v>
      </c>
      <c r="E1201" s="280" t="s">
        <v>14</v>
      </c>
      <c r="F1201" s="281">
        <v>14160</v>
      </c>
      <c r="G1201" s="281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922</v>
      </c>
      <c r="D1202" s="279" t="s">
        <v>47</v>
      </c>
      <c r="E1202" s="280" t="s">
        <v>14</v>
      </c>
      <c r="F1202" s="281">
        <v>12060</v>
      </c>
      <c r="G1202" s="281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923</v>
      </c>
      <c r="D1203" s="279" t="s">
        <v>47</v>
      </c>
      <c r="E1203" s="280" t="s">
        <v>14</v>
      </c>
      <c r="F1203" s="281">
        <v>14160</v>
      </c>
      <c r="G1203" s="281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924</v>
      </c>
      <c r="D1204" s="279" t="s">
        <v>47</v>
      </c>
      <c r="E1204" s="280" t="s">
        <v>14</v>
      </c>
      <c r="F1204" s="281">
        <v>14160</v>
      </c>
      <c r="G1204" s="281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925</v>
      </c>
      <c r="D1205" s="279" t="s">
        <v>47</v>
      </c>
      <c r="E1205" s="280" t="s">
        <v>14</v>
      </c>
      <c r="F1205" s="281">
        <v>35040</v>
      </c>
      <c r="G1205" s="281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926</v>
      </c>
      <c r="D1206" s="279" t="s">
        <v>47</v>
      </c>
      <c r="E1206" s="280" t="s">
        <v>14</v>
      </c>
      <c r="F1206" s="281">
        <v>25860</v>
      </c>
      <c r="G1206" s="281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927</v>
      </c>
      <c r="D1207" s="279" t="s">
        <v>47</v>
      </c>
      <c r="E1207" s="280" t="s">
        <v>14</v>
      </c>
      <c r="F1207" s="281">
        <v>35040</v>
      </c>
      <c r="G1207" s="281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928</v>
      </c>
      <c r="D1208" s="279" t="s">
        <v>47</v>
      </c>
      <c r="E1208" s="280" t="s">
        <v>14</v>
      </c>
      <c r="F1208" s="281">
        <v>35040</v>
      </c>
      <c r="G1208" s="281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929</v>
      </c>
      <c r="D1209" s="279" t="s">
        <v>47</v>
      </c>
      <c r="E1209" s="280" t="s">
        <v>14</v>
      </c>
      <c r="F1209" s="281">
        <v>25860</v>
      </c>
      <c r="G1209" s="281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930</v>
      </c>
      <c r="D1210" s="279" t="s">
        <v>47</v>
      </c>
      <c r="E1210" s="280" t="s">
        <v>14</v>
      </c>
      <c r="F1210" s="281">
        <v>25860</v>
      </c>
      <c r="G1210" s="281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931</v>
      </c>
      <c r="D1211" s="279" t="s">
        <v>47</v>
      </c>
      <c r="E1211" s="280" t="s">
        <v>14</v>
      </c>
      <c r="F1211" s="281">
        <v>30960</v>
      </c>
      <c r="G1211" s="281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932</v>
      </c>
      <c r="D1212" s="279" t="s">
        <v>47</v>
      </c>
      <c r="E1212" s="280" t="s">
        <v>14</v>
      </c>
      <c r="F1212" s="281">
        <v>25860</v>
      </c>
      <c r="G1212" s="281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933</v>
      </c>
      <c r="D1213" s="279" t="s">
        <v>47</v>
      </c>
      <c r="E1213" s="280" t="s">
        <v>14</v>
      </c>
      <c r="F1213" s="281">
        <v>2305860</v>
      </c>
      <c r="G1213" s="281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934</v>
      </c>
      <c r="D1214" s="279" t="s">
        <v>47</v>
      </c>
      <c r="E1214" s="280" t="s">
        <v>14</v>
      </c>
      <c r="F1214" s="281">
        <v>18780</v>
      </c>
      <c r="G1214" s="281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935</v>
      </c>
      <c r="D1215" s="279" t="s">
        <v>47</v>
      </c>
      <c r="E1215" s="280" t="s">
        <v>14</v>
      </c>
      <c r="F1215" s="281">
        <v>27360</v>
      </c>
      <c r="G1215" s="281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936</v>
      </c>
      <c r="D1216" s="279" t="s">
        <v>47</v>
      </c>
      <c r="E1216" s="280" t="s">
        <v>14</v>
      </c>
      <c r="F1216" s="281">
        <v>18780</v>
      </c>
      <c r="G1216" s="281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937</v>
      </c>
      <c r="D1217" s="279" t="s">
        <v>47</v>
      </c>
      <c r="E1217" s="280" t="s">
        <v>14</v>
      </c>
      <c r="F1217" s="281">
        <v>27360</v>
      </c>
      <c r="G1217" s="281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938</v>
      </c>
      <c r="D1218" s="279" t="s">
        <v>47</v>
      </c>
      <c r="E1218" s="280" t="s">
        <v>14</v>
      </c>
      <c r="F1218" s="281">
        <v>18720</v>
      </c>
      <c r="G1218" s="281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939</v>
      </c>
      <c r="D1219" s="279" t="s">
        <v>47</v>
      </c>
      <c r="E1219" s="280" t="s">
        <v>14</v>
      </c>
      <c r="F1219" s="281">
        <v>18720</v>
      </c>
      <c r="G1219" s="281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940</v>
      </c>
      <c r="D1220" s="279" t="s">
        <v>47</v>
      </c>
      <c r="E1220" s="280" t="s">
        <v>14</v>
      </c>
      <c r="F1220" s="281">
        <v>18720</v>
      </c>
      <c r="G1220" s="281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941</v>
      </c>
      <c r="D1221" s="279" t="s">
        <v>47</v>
      </c>
      <c r="E1221" s="280" t="s">
        <v>14</v>
      </c>
      <c r="F1221" s="281">
        <v>25260</v>
      </c>
      <c r="G1221" s="281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942</v>
      </c>
      <c r="D1222" s="279" t="s">
        <v>47</v>
      </c>
      <c r="E1222" s="280" t="s">
        <v>14</v>
      </c>
      <c r="F1222" s="281">
        <v>25260</v>
      </c>
      <c r="G1222" s="281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943</v>
      </c>
      <c r="D1223" s="279" t="s">
        <v>47</v>
      </c>
      <c r="E1223" s="280" t="s">
        <v>14</v>
      </c>
      <c r="F1223" s="281">
        <v>22860</v>
      </c>
      <c r="G1223" s="281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944</v>
      </c>
      <c r="D1224" s="279" t="s">
        <v>47</v>
      </c>
      <c r="E1224" s="280" t="s">
        <v>14</v>
      </c>
      <c r="F1224" s="281">
        <v>74340</v>
      </c>
      <c r="G1224" s="281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945</v>
      </c>
      <c r="D1225" s="279" t="s">
        <v>47</v>
      </c>
      <c r="E1225" s="280" t="s">
        <v>14</v>
      </c>
      <c r="F1225" s="281">
        <v>74340</v>
      </c>
      <c r="G1225" s="281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946</v>
      </c>
      <c r="D1226" s="279" t="s">
        <v>47</v>
      </c>
      <c r="E1226" s="280" t="s">
        <v>14</v>
      </c>
      <c r="F1226" s="281">
        <v>27540</v>
      </c>
      <c r="G1226" s="281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947</v>
      </c>
      <c r="D1227" s="279" t="s">
        <v>47</v>
      </c>
      <c r="E1227" s="280" t="s">
        <v>14</v>
      </c>
      <c r="F1227" s="281">
        <v>21480</v>
      </c>
      <c r="G1227" s="281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948</v>
      </c>
      <c r="D1228" s="279" t="s">
        <v>47</v>
      </c>
      <c r="E1228" s="280" t="s">
        <v>14</v>
      </c>
      <c r="F1228" s="281">
        <v>25560</v>
      </c>
      <c r="G1228" s="281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949</v>
      </c>
      <c r="D1229" s="279" t="s">
        <v>47</v>
      </c>
      <c r="E1229" s="280" t="s">
        <v>14</v>
      </c>
      <c r="F1229" s="281">
        <v>457260</v>
      </c>
      <c r="G1229" s="281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9" t="s">
        <v>47</v>
      </c>
      <c r="E1230" s="280" t="s">
        <v>14</v>
      </c>
      <c r="F1230" s="281">
        <v>6360</v>
      </c>
      <c r="G1230" s="281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1181</v>
      </c>
      <c r="D1231" s="279" t="s">
        <v>47</v>
      </c>
      <c r="E1231" s="280" t="s">
        <v>14</v>
      </c>
      <c r="F1231" s="281">
        <v>368820</v>
      </c>
      <c r="G1231" s="281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1182</v>
      </c>
      <c r="D1232" s="279" t="s">
        <v>47</v>
      </c>
      <c r="E1232" s="280" t="s">
        <v>14</v>
      </c>
      <c r="F1232" s="281">
        <v>497400</v>
      </c>
      <c r="G1232" s="281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1022</v>
      </c>
      <c r="D1233" s="279" t="s">
        <v>47</v>
      </c>
      <c r="E1233" s="280" t="s">
        <v>14</v>
      </c>
      <c r="F1233" s="281">
        <v>107520</v>
      </c>
      <c r="G1233" s="281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1183</v>
      </c>
      <c r="D1234" s="279" t="s">
        <v>47</v>
      </c>
      <c r="E1234" s="280" t="s">
        <v>473</v>
      </c>
      <c r="F1234" s="281">
        <v>8622.4599999999991</v>
      </c>
      <c r="G1234" s="281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9" t="s">
        <v>48</v>
      </c>
      <c r="E1235" s="280"/>
      <c r="F1235" s="281">
        <v>0</v>
      </c>
      <c r="G1235" s="281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1031</v>
      </c>
      <c r="C1236" s="109" t="s">
        <v>1168</v>
      </c>
      <c r="D1236" s="279" t="s">
        <v>48</v>
      </c>
      <c r="E1236" s="280"/>
      <c r="F1236" s="281">
        <v>0</v>
      </c>
      <c r="G1236" s="281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1184</v>
      </c>
      <c r="D1237" s="279" t="s">
        <v>47</v>
      </c>
      <c r="E1237" s="280" t="s">
        <v>14</v>
      </c>
      <c r="F1237" s="281">
        <v>940920</v>
      </c>
      <c r="G1237" s="281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1185</v>
      </c>
      <c r="D1238" s="279" t="s">
        <v>47</v>
      </c>
      <c r="E1238" s="280" t="s">
        <v>14</v>
      </c>
      <c r="F1238" s="281">
        <v>2080260</v>
      </c>
      <c r="G1238" s="281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1186</v>
      </c>
      <c r="D1239" s="279" t="s">
        <v>47</v>
      </c>
      <c r="E1239" s="280" t="s">
        <v>14</v>
      </c>
      <c r="F1239" s="281">
        <v>2080260</v>
      </c>
      <c r="G1239" s="281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1187</v>
      </c>
      <c r="D1240" s="279" t="s">
        <v>47</v>
      </c>
      <c r="E1240" s="280" t="s">
        <v>14</v>
      </c>
      <c r="F1240" s="281">
        <v>909420</v>
      </c>
      <c r="G1240" s="281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9"/>
      <c r="E1241" s="280"/>
      <c r="F1241" s="281">
        <v>0</v>
      </c>
      <c r="G1241" s="281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1031</v>
      </c>
      <c r="C1242" s="109" t="s">
        <v>770</v>
      </c>
      <c r="D1242" s="279" t="s">
        <v>48</v>
      </c>
      <c r="E1242" s="280"/>
      <c r="F1242" s="281">
        <v>0</v>
      </c>
      <c r="G1242" s="281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950</v>
      </c>
      <c r="D1243" s="279" t="s">
        <v>47</v>
      </c>
      <c r="E1243" s="280" t="s">
        <v>297</v>
      </c>
      <c r="F1243" s="281">
        <v>285420</v>
      </c>
      <c r="G1243" s="281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9" t="s">
        <v>47</v>
      </c>
      <c r="E1244" s="280" t="s">
        <v>297</v>
      </c>
      <c r="F1244" s="281">
        <v>285420</v>
      </c>
      <c r="G1244" s="281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9" t="s">
        <v>47</v>
      </c>
      <c r="E1245" s="280" t="s">
        <v>297</v>
      </c>
      <c r="F1245" s="281">
        <v>222780</v>
      </c>
      <c r="G1245" s="281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9" t="s">
        <v>47</v>
      </c>
      <c r="E1246" s="280" t="s">
        <v>297</v>
      </c>
      <c r="F1246" s="281">
        <v>211020</v>
      </c>
      <c r="G1246" s="281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9" t="s">
        <v>47</v>
      </c>
      <c r="E1247" s="280" t="s">
        <v>297</v>
      </c>
      <c r="F1247" s="281">
        <v>180060</v>
      </c>
      <c r="G1247" s="281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9" t="s">
        <v>47</v>
      </c>
      <c r="E1248" s="280" t="s">
        <v>297</v>
      </c>
      <c r="F1248" s="281">
        <v>174540</v>
      </c>
      <c r="G1248" s="281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9" t="s">
        <v>47</v>
      </c>
      <c r="E1249" s="280" t="s">
        <v>297</v>
      </c>
      <c r="F1249" s="281">
        <v>174360</v>
      </c>
      <c r="G1249" s="281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9" t="s">
        <v>47</v>
      </c>
      <c r="E1250" s="280" t="s">
        <v>297</v>
      </c>
      <c r="F1250" s="281">
        <v>148200</v>
      </c>
      <c r="G1250" s="281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9" t="s">
        <v>47</v>
      </c>
      <c r="E1251" s="280" t="s">
        <v>297</v>
      </c>
      <c r="F1251" s="281">
        <v>165600</v>
      </c>
      <c r="G1251" s="281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9" t="s">
        <v>47</v>
      </c>
      <c r="E1252" s="280" t="s">
        <v>297</v>
      </c>
      <c r="F1252" s="281">
        <v>160860</v>
      </c>
      <c r="G1252" s="281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9" t="s">
        <v>47</v>
      </c>
      <c r="E1253" s="280" t="s">
        <v>297</v>
      </c>
      <c r="F1253" s="281">
        <v>133440</v>
      </c>
      <c r="G1253" s="281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9" t="s">
        <v>47</v>
      </c>
      <c r="E1254" s="280" t="s">
        <v>297</v>
      </c>
      <c r="F1254" s="281">
        <v>133440</v>
      </c>
      <c r="G1254" s="281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9" t="s">
        <v>47</v>
      </c>
      <c r="E1255" s="280" t="s">
        <v>297</v>
      </c>
      <c r="F1255" s="281">
        <v>118380</v>
      </c>
      <c r="G1255" s="281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9" t="s">
        <v>47</v>
      </c>
      <c r="E1256" s="280" t="s">
        <v>297</v>
      </c>
      <c r="F1256" s="281">
        <v>89520</v>
      </c>
      <c r="G1256" s="281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9" t="s">
        <v>47</v>
      </c>
      <c r="E1257" s="280" t="s">
        <v>297</v>
      </c>
      <c r="F1257" s="281">
        <v>234120</v>
      </c>
      <c r="G1257" s="281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9" t="s">
        <v>47</v>
      </c>
      <c r="E1258" s="280" t="s">
        <v>297</v>
      </c>
      <c r="F1258" s="281">
        <v>184560</v>
      </c>
      <c r="G1258" s="281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9" t="s">
        <v>47</v>
      </c>
      <c r="E1259" s="280" t="s">
        <v>297</v>
      </c>
      <c r="F1259" s="281">
        <v>156960</v>
      </c>
      <c r="G1259" s="281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9" t="s">
        <v>47</v>
      </c>
      <c r="E1260" s="280" t="s">
        <v>297</v>
      </c>
      <c r="F1260" s="281">
        <v>119220</v>
      </c>
      <c r="G1260" s="281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9" t="s">
        <v>47</v>
      </c>
      <c r="E1261" s="280" t="s">
        <v>297</v>
      </c>
      <c r="F1261" s="281">
        <v>163560</v>
      </c>
      <c r="G1261" s="281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9" t="s">
        <v>47</v>
      </c>
      <c r="E1262" s="280" t="s">
        <v>297</v>
      </c>
      <c r="F1262" s="281">
        <v>146040</v>
      </c>
      <c r="G1262" s="281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9" t="s">
        <v>47</v>
      </c>
      <c r="E1263" s="280" t="s">
        <v>297</v>
      </c>
      <c r="F1263" s="281">
        <v>107580</v>
      </c>
      <c r="G1263" s="281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9" t="s">
        <v>47</v>
      </c>
      <c r="E1264" s="280" t="s">
        <v>297</v>
      </c>
      <c r="F1264" s="281">
        <v>91140</v>
      </c>
      <c r="G1264" s="281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951</v>
      </c>
      <c r="D1265" s="279" t="s">
        <v>47</v>
      </c>
      <c r="E1265" s="280" t="s">
        <v>297</v>
      </c>
      <c r="F1265" s="281">
        <v>81891.065868368882</v>
      </c>
      <c r="G1265" s="281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952</v>
      </c>
      <c r="D1266" s="279" t="s">
        <v>47</v>
      </c>
      <c r="E1266" s="280" t="s">
        <v>297</v>
      </c>
      <c r="F1266" s="281">
        <v>75288.699780185358</v>
      </c>
      <c r="G1266" s="281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953</v>
      </c>
      <c r="D1267" s="279" t="s">
        <v>47</v>
      </c>
      <c r="E1267" s="280" t="s">
        <v>297</v>
      </c>
      <c r="F1267" s="281">
        <v>69120</v>
      </c>
      <c r="G1267" s="281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954</v>
      </c>
      <c r="D1268" s="279" t="s">
        <v>47</v>
      </c>
      <c r="E1268" s="280" t="s">
        <v>297</v>
      </c>
      <c r="F1268" s="281">
        <v>69000</v>
      </c>
      <c r="G1268" s="281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955</v>
      </c>
      <c r="D1269" s="279" t="s">
        <v>47</v>
      </c>
      <c r="E1269" s="280" t="s">
        <v>297</v>
      </c>
      <c r="F1269" s="281">
        <v>61080</v>
      </c>
      <c r="G1269" s="281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9" t="s">
        <v>47</v>
      </c>
      <c r="E1270" s="280" t="s">
        <v>297</v>
      </c>
      <c r="F1270" s="281">
        <v>313962</v>
      </c>
      <c r="G1270" s="281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9" t="s">
        <v>47</v>
      </c>
      <c r="E1271" s="280" t="s">
        <v>297</v>
      </c>
      <c r="F1271" s="281">
        <v>313962</v>
      </c>
      <c r="G1271" s="281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9" t="s">
        <v>47</v>
      </c>
      <c r="E1272" s="280" t="s">
        <v>297</v>
      </c>
      <c r="F1272" s="281">
        <v>245058.00000000003</v>
      </c>
      <c r="G1272" s="281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9" t="s">
        <v>47</v>
      </c>
      <c r="E1273" s="280" t="s">
        <v>297</v>
      </c>
      <c r="F1273" s="281">
        <v>232122.00000000003</v>
      </c>
      <c r="G1273" s="281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9" t="s">
        <v>47</v>
      </c>
      <c r="E1274" s="280" t="s">
        <v>297</v>
      </c>
      <c r="F1274" s="281">
        <v>198066</v>
      </c>
      <c r="G1274" s="281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9" t="s">
        <v>47</v>
      </c>
      <c r="E1275" s="280" t="s">
        <v>297</v>
      </c>
      <c r="F1275" s="281">
        <v>191994</v>
      </c>
      <c r="G1275" s="281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9" t="s">
        <v>47</v>
      </c>
      <c r="E1276" s="280" t="s">
        <v>297</v>
      </c>
      <c r="F1276" s="281">
        <v>191796</v>
      </c>
      <c r="G1276" s="281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9" t="s">
        <v>47</v>
      </c>
      <c r="E1277" s="280" t="s">
        <v>297</v>
      </c>
      <c r="F1277" s="281">
        <v>163020</v>
      </c>
      <c r="G1277" s="281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9" t="s">
        <v>47</v>
      </c>
      <c r="E1278" s="280" t="s">
        <v>297</v>
      </c>
      <c r="F1278" s="281">
        <v>182160</v>
      </c>
      <c r="G1278" s="281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9" t="s">
        <v>47</v>
      </c>
      <c r="E1279" s="280" t="s">
        <v>297</v>
      </c>
      <c r="F1279" s="281">
        <v>176946</v>
      </c>
      <c r="G1279" s="281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9" t="s">
        <v>47</v>
      </c>
      <c r="E1280" s="280" t="s">
        <v>297</v>
      </c>
      <c r="F1280" s="281">
        <v>146784</v>
      </c>
      <c r="G1280" s="281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9" t="s">
        <v>47</v>
      </c>
      <c r="E1281" s="280" t="s">
        <v>297</v>
      </c>
      <c r="F1281" s="281">
        <v>146784</v>
      </c>
      <c r="G1281" s="281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9" t="s">
        <v>47</v>
      </c>
      <c r="E1282" s="280" t="s">
        <v>297</v>
      </c>
      <c r="F1282" s="281">
        <v>130218.00000000001</v>
      </c>
      <c r="G1282" s="281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9" t="s">
        <v>47</v>
      </c>
      <c r="E1283" s="280" t="s">
        <v>297</v>
      </c>
      <c r="F1283" s="281">
        <v>98472</v>
      </c>
      <c r="G1283" s="281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9" t="s">
        <v>47</v>
      </c>
      <c r="E1284" s="280" t="s">
        <v>297</v>
      </c>
      <c r="F1284" s="281">
        <v>257532.00000000003</v>
      </c>
      <c r="G1284" s="281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9" t="s">
        <v>47</v>
      </c>
      <c r="E1285" s="280" t="s">
        <v>297</v>
      </c>
      <c r="F1285" s="281">
        <v>203016</v>
      </c>
      <c r="G1285" s="281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9" t="s">
        <v>47</v>
      </c>
      <c r="E1286" s="280" t="s">
        <v>297</v>
      </c>
      <c r="F1286" s="281">
        <v>172656</v>
      </c>
      <c r="G1286" s="281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9" t="s">
        <v>47</v>
      </c>
      <c r="E1287" s="280" t="s">
        <v>297</v>
      </c>
      <c r="F1287" s="281">
        <v>131142</v>
      </c>
      <c r="G1287" s="281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9" t="s">
        <v>47</v>
      </c>
      <c r="E1288" s="280" t="s">
        <v>297</v>
      </c>
      <c r="F1288" s="281">
        <v>179916</v>
      </c>
      <c r="G1288" s="281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9" t="s">
        <v>47</v>
      </c>
      <c r="E1289" s="280" t="s">
        <v>297</v>
      </c>
      <c r="F1289" s="281">
        <v>160644</v>
      </c>
      <c r="G1289" s="281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9" t="s">
        <v>47</v>
      </c>
      <c r="E1290" s="280" t="s">
        <v>297</v>
      </c>
      <c r="F1290" s="281">
        <v>118338.00000000001</v>
      </c>
      <c r="G1290" s="281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9" t="s">
        <v>47</v>
      </c>
      <c r="E1291" s="280" t="s">
        <v>297</v>
      </c>
      <c r="F1291" s="281">
        <v>100254</v>
      </c>
      <c r="G1291" s="281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956</v>
      </c>
      <c r="D1292" s="279" t="s">
        <v>47</v>
      </c>
      <c r="E1292" s="280" t="s">
        <v>297</v>
      </c>
      <c r="F1292" s="281">
        <v>90080.172455205786</v>
      </c>
      <c r="G1292" s="281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957</v>
      </c>
      <c r="D1293" s="279" t="s">
        <v>47</v>
      </c>
      <c r="E1293" s="280" t="s">
        <v>297</v>
      </c>
      <c r="F1293" s="281">
        <v>82817.569758203899</v>
      </c>
      <c r="G1293" s="281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958</v>
      </c>
      <c r="D1294" s="279" t="s">
        <v>47</v>
      </c>
      <c r="E1294" s="280" t="s">
        <v>297</v>
      </c>
      <c r="F1294" s="281">
        <v>76032</v>
      </c>
      <c r="G1294" s="281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959</v>
      </c>
      <c r="D1295" s="279" t="s">
        <v>47</v>
      </c>
      <c r="E1295" s="280" t="s">
        <v>297</v>
      </c>
      <c r="F1295" s="281">
        <v>75900</v>
      </c>
      <c r="G1295" s="281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960</v>
      </c>
      <c r="D1296" s="279" t="s">
        <v>47</v>
      </c>
      <c r="E1296" s="280" t="s">
        <v>297</v>
      </c>
      <c r="F1296" s="281">
        <v>67188</v>
      </c>
      <c r="G1296" s="281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1126</v>
      </c>
      <c r="D1297" s="279" t="s">
        <v>47</v>
      </c>
      <c r="E1297" s="280" t="s">
        <v>297</v>
      </c>
      <c r="F1297" s="281">
        <v>397284.97886456642</v>
      </c>
      <c r="G1297" s="281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9" t="s">
        <v>48</v>
      </c>
      <c r="E1298" s="280"/>
      <c r="F1298" s="281">
        <v>0</v>
      </c>
      <c r="G1298" s="281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1031</v>
      </c>
      <c r="C1299" s="109" t="s">
        <v>779</v>
      </c>
      <c r="D1299" s="279" t="s">
        <v>48</v>
      </c>
      <c r="E1299" s="280"/>
      <c r="F1299" s="281">
        <v>0</v>
      </c>
      <c r="G1299" s="281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9" t="s">
        <v>47</v>
      </c>
      <c r="E1300" s="280" t="s">
        <v>297</v>
      </c>
      <c r="F1300" s="281">
        <v>171300</v>
      </c>
      <c r="G1300" s="281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9" t="s">
        <v>47</v>
      </c>
      <c r="E1301" s="280" t="s">
        <v>297</v>
      </c>
      <c r="F1301" s="281">
        <v>144000</v>
      </c>
      <c r="G1301" s="281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9" t="s">
        <v>47</v>
      </c>
      <c r="E1302" s="280" t="s">
        <v>297</v>
      </c>
      <c r="F1302" s="281">
        <v>132480</v>
      </c>
      <c r="G1302" s="281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9" t="s">
        <v>47</v>
      </c>
      <c r="E1303" s="280" t="s">
        <v>297</v>
      </c>
      <c r="F1303" s="281">
        <v>98580</v>
      </c>
      <c r="G1303" s="281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9" t="s">
        <v>47</v>
      </c>
      <c r="E1304" s="280" t="s">
        <v>297</v>
      </c>
      <c r="F1304" s="281">
        <v>67020</v>
      </c>
      <c r="G1304" s="281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9" t="s">
        <v>47</v>
      </c>
      <c r="E1305" s="280" t="s">
        <v>297</v>
      </c>
      <c r="F1305" s="281">
        <v>134100</v>
      </c>
      <c r="G1305" s="281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9" t="s">
        <v>47</v>
      </c>
      <c r="E1306" s="280" t="s">
        <v>297</v>
      </c>
      <c r="F1306" s="281">
        <v>107400</v>
      </c>
      <c r="G1306" s="281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9" t="s">
        <v>48</v>
      </c>
      <c r="E1307" s="280"/>
      <c r="F1307" s="281">
        <v>0</v>
      </c>
      <c r="G1307" s="281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1031</v>
      </c>
      <c r="C1308" s="109" t="s">
        <v>770</v>
      </c>
      <c r="D1308" s="279" t="s">
        <v>48</v>
      </c>
      <c r="E1308" s="280"/>
      <c r="F1308" s="281">
        <v>0</v>
      </c>
      <c r="G1308" s="281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1261</v>
      </c>
      <c r="D1309" s="279" t="s">
        <v>47</v>
      </c>
      <c r="E1309" s="280" t="s">
        <v>1102</v>
      </c>
      <c r="F1309" s="281">
        <v>5708400</v>
      </c>
      <c r="G1309" s="281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1262</v>
      </c>
      <c r="D1310" s="279" t="s">
        <v>47</v>
      </c>
      <c r="E1310" s="280" t="s">
        <v>1102</v>
      </c>
      <c r="F1310" s="281">
        <v>5708400</v>
      </c>
      <c r="G1310" s="281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1263</v>
      </c>
      <c r="D1311" s="279" t="s">
        <v>47</v>
      </c>
      <c r="E1311" s="280" t="s">
        <v>1102</v>
      </c>
      <c r="F1311" s="281">
        <v>4455600</v>
      </c>
      <c r="G1311" s="281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1264</v>
      </c>
      <c r="D1312" s="279" t="s">
        <v>47</v>
      </c>
      <c r="E1312" s="280" t="s">
        <v>1102</v>
      </c>
      <c r="F1312" s="281">
        <v>4220400</v>
      </c>
      <c r="G1312" s="281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1265</v>
      </c>
      <c r="D1313" s="279" t="s">
        <v>47</v>
      </c>
      <c r="E1313" s="280" t="s">
        <v>1102</v>
      </c>
      <c r="F1313" s="281">
        <v>3601200</v>
      </c>
      <c r="G1313" s="281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1266</v>
      </c>
      <c r="D1314" s="279" t="s">
        <v>47</v>
      </c>
      <c r="E1314" s="280" t="s">
        <v>1102</v>
      </c>
      <c r="F1314" s="281">
        <v>3490800</v>
      </c>
      <c r="G1314" s="281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1267</v>
      </c>
      <c r="D1315" s="279" t="s">
        <v>47</v>
      </c>
      <c r="E1315" s="280" t="s">
        <v>1102</v>
      </c>
      <c r="F1315" s="281">
        <v>3487200</v>
      </c>
      <c r="G1315" s="281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1268</v>
      </c>
      <c r="D1316" s="279" t="s">
        <v>47</v>
      </c>
      <c r="E1316" s="280" t="s">
        <v>1102</v>
      </c>
      <c r="F1316" s="281">
        <v>2964000</v>
      </c>
      <c r="G1316" s="281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1269</v>
      </c>
      <c r="D1317" s="279" t="s">
        <v>47</v>
      </c>
      <c r="E1317" s="280" t="s">
        <v>1102</v>
      </c>
      <c r="F1317" s="281">
        <v>3312000</v>
      </c>
      <c r="G1317" s="281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1270</v>
      </c>
      <c r="D1318" s="279" t="s">
        <v>47</v>
      </c>
      <c r="E1318" s="280" t="s">
        <v>1102</v>
      </c>
      <c r="F1318" s="281">
        <v>3217200</v>
      </c>
      <c r="G1318" s="281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1271</v>
      </c>
      <c r="D1319" s="279" t="s">
        <v>47</v>
      </c>
      <c r="E1319" s="280" t="s">
        <v>1102</v>
      </c>
      <c r="F1319" s="281">
        <v>2668800</v>
      </c>
      <c r="G1319" s="281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1272</v>
      </c>
      <c r="D1320" s="279" t="s">
        <v>47</v>
      </c>
      <c r="E1320" s="280" t="s">
        <v>1102</v>
      </c>
      <c r="F1320" s="281">
        <v>2668800</v>
      </c>
      <c r="G1320" s="281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1273</v>
      </c>
      <c r="D1321" s="279" t="s">
        <v>47</v>
      </c>
      <c r="E1321" s="280" t="s">
        <v>1102</v>
      </c>
      <c r="F1321" s="281">
        <v>2367600</v>
      </c>
      <c r="G1321" s="281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1274</v>
      </c>
      <c r="D1322" s="279" t="s">
        <v>47</v>
      </c>
      <c r="E1322" s="280" t="s">
        <v>1102</v>
      </c>
      <c r="F1322" s="281">
        <v>1790400</v>
      </c>
      <c r="G1322" s="281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1275</v>
      </c>
      <c r="D1323" s="279" t="s">
        <v>47</v>
      </c>
      <c r="E1323" s="280" t="s">
        <v>1102</v>
      </c>
      <c r="F1323" s="281">
        <v>4682400</v>
      </c>
      <c r="G1323" s="281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1276</v>
      </c>
      <c r="D1324" s="279" t="s">
        <v>47</v>
      </c>
      <c r="E1324" s="280" t="s">
        <v>1102</v>
      </c>
      <c r="F1324" s="281">
        <v>3691200</v>
      </c>
      <c r="G1324" s="281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1277</v>
      </c>
      <c r="D1325" s="279" t="s">
        <v>47</v>
      </c>
      <c r="E1325" s="280" t="s">
        <v>1102</v>
      </c>
      <c r="F1325" s="281">
        <v>3139200</v>
      </c>
      <c r="G1325" s="281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1278</v>
      </c>
      <c r="D1326" s="279" t="s">
        <v>47</v>
      </c>
      <c r="E1326" s="280" t="s">
        <v>1102</v>
      </c>
      <c r="F1326" s="281">
        <v>2384400</v>
      </c>
      <c r="G1326" s="281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1279</v>
      </c>
      <c r="D1327" s="279" t="s">
        <v>47</v>
      </c>
      <c r="E1327" s="280" t="s">
        <v>1102</v>
      </c>
      <c r="F1327" s="281">
        <v>3271200</v>
      </c>
      <c r="G1327" s="281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1280</v>
      </c>
      <c r="D1328" s="279" t="s">
        <v>47</v>
      </c>
      <c r="E1328" s="280" t="s">
        <v>1102</v>
      </c>
      <c r="F1328" s="281">
        <v>2920800</v>
      </c>
      <c r="G1328" s="281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1281</v>
      </c>
      <c r="D1329" s="279" t="s">
        <v>47</v>
      </c>
      <c r="E1329" s="280" t="s">
        <v>1102</v>
      </c>
      <c r="F1329" s="281">
        <v>2151600</v>
      </c>
      <c r="G1329" s="281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1282</v>
      </c>
      <c r="D1330" s="279" t="s">
        <v>47</v>
      </c>
      <c r="E1330" s="280" t="s">
        <v>1102</v>
      </c>
      <c r="F1330" s="281">
        <v>1822800</v>
      </c>
      <c r="G1330" s="281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1283</v>
      </c>
      <c r="D1331" s="279" t="s">
        <v>47</v>
      </c>
      <c r="E1331" s="280" t="s">
        <v>1102</v>
      </c>
      <c r="F1331" s="281">
        <v>1637821.3173673779</v>
      </c>
      <c r="G1331" s="281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1284</v>
      </c>
      <c r="D1332" s="279" t="s">
        <v>47</v>
      </c>
      <c r="E1332" s="280" t="s">
        <v>1102</v>
      </c>
      <c r="F1332" s="281">
        <v>1505773.9956037072</v>
      </c>
      <c r="G1332" s="281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1285</v>
      </c>
      <c r="D1333" s="279" t="s">
        <v>47</v>
      </c>
      <c r="E1333" s="280" t="s">
        <v>1102</v>
      </c>
      <c r="F1333" s="281">
        <v>1382400</v>
      </c>
      <c r="G1333" s="281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1286</v>
      </c>
      <c r="D1334" s="279" t="s">
        <v>47</v>
      </c>
      <c r="E1334" s="280" t="s">
        <v>1102</v>
      </c>
      <c r="F1334" s="281">
        <v>1380000</v>
      </c>
      <c r="G1334" s="281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1287</v>
      </c>
      <c r="D1335" s="279" t="s">
        <v>47</v>
      </c>
      <c r="E1335" s="280" t="s">
        <v>1102</v>
      </c>
      <c r="F1335" s="281">
        <v>1221600</v>
      </c>
      <c r="G1335" s="281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1288</v>
      </c>
      <c r="D1336" s="279" t="s">
        <v>47</v>
      </c>
      <c r="E1336" s="280" t="s">
        <v>1102</v>
      </c>
      <c r="F1336" s="281">
        <v>6279240.0000000009</v>
      </c>
      <c r="G1336" s="281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1289</v>
      </c>
      <c r="D1337" s="279" t="s">
        <v>47</v>
      </c>
      <c r="E1337" s="280" t="s">
        <v>1102</v>
      </c>
      <c r="F1337" s="281">
        <v>6279240.0000000009</v>
      </c>
      <c r="G1337" s="281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1290</v>
      </c>
      <c r="D1338" s="279" t="s">
        <v>47</v>
      </c>
      <c r="E1338" s="280" t="s">
        <v>1102</v>
      </c>
      <c r="F1338" s="281">
        <v>4901160</v>
      </c>
      <c r="G1338" s="281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1291</v>
      </c>
      <c r="D1339" s="279" t="s">
        <v>47</v>
      </c>
      <c r="E1339" s="280" t="s">
        <v>1102</v>
      </c>
      <c r="F1339" s="281">
        <v>4642440</v>
      </c>
      <c r="G1339" s="281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1292</v>
      </c>
      <c r="D1340" s="279" t="s">
        <v>47</v>
      </c>
      <c r="E1340" s="280" t="s">
        <v>1102</v>
      </c>
      <c r="F1340" s="281">
        <v>3961320</v>
      </c>
      <c r="G1340" s="281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1293</v>
      </c>
      <c r="D1341" s="279" t="s">
        <v>47</v>
      </c>
      <c r="E1341" s="280" t="s">
        <v>1102</v>
      </c>
      <c r="F1341" s="281">
        <v>3839880</v>
      </c>
      <c r="G1341" s="281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1294</v>
      </c>
      <c r="D1342" s="279" t="s">
        <v>47</v>
      </c>
      <c r="E1342" s="280" t="s">
        <v>1102</v>
      </c>
      <c r="F1342" s="281">
        <v>3835920</v>
      </c>
      <c r="G1342" s="281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1295</v>
      </c>
      <c r="D1343" s="279" t="s">
        <v>47</v>
      </c>
      <c r="E1343" s="280" t="s">
        <v>1102</v>
      </c>
      <c r="F1343" s="281">
        <v>3260400</v>
      </c>
      <c r="G1343" s="281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1296</v>
      </c>
      <c r="D1344" s="279" t="s">
        <v>47</v>
      </c>
      <c r="E1344" s="280" t="s">
        <v>1102</v>
      </c>
      <c r="F1344" s="281">
        <v>3643200</v>
      </c>
      <c r="G1344" s="281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1297</v>
      </c>
      <c r="D1345" s="279" t="s">
        <v>47</v>
      </c>
      <c r="E1345" s="280" t="s">
        <v>1102</v>
      </c>
      <c r="F1345" s="281">
        <v>3538920</v>
      </c>
      <c r="G1345" s="281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1298</v>
      </c>
      <c r="D1346" s="279" t="s">
        <v>47</v>
      </c>
      <c r="E1346" s="280" t="s">
        <v>1102</v>
      </c>
      <c r="F1346" s="281">
        <v>2935680.0000000005</v>
      </c>
      <c r="G1346" s="281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1299</v>
      </c>
      <c r="D1347" s="279" t="s">
        <v>47</v>
      </c>
      <c r="E1347" s="280" t="s">
        <v>1102</v>
      </c>
      <c r="F1347" s="281">
        <v>2935680.0000000005</v>
      </c>
      <c r="G1347" s="281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1300</v>
      </c>
      <c r="D1348" s="279" t="s">
        <v>47</v>
      </c>
      <c r="E1348" s="280" t="s">
        <v>1102</v>
      </c>
      <c r="F1348" s="281">
        <v>2604360.0000000005</v>
      </c>
      <c r="G1348" s="281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1301</v>
      </c>
      <c r="D1349" s="279" t="s">
        <v>47</v>
      </c>
      <c r="E1349" s="280" t="s">
        <v>1102</v>
      </c>
      <c r="F1349" s="281">
        <v>1969440</v>
      </c>
      <c r="G1349" s="281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1302</v>
      </c>
      <c r="D1350" s="279" t="s">
        <v>47</v>
      </c>
      <c r="E1350" s="280" t="s">
        <v>1102</v>
      </c>
      <c r="F1350" s="281">
        <v>5150640.0000000009</v>
      </c>
      <c r="G1350" s="281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1303</v>
      </c>
      <c r="D1351" s="279" t="s">
        <v>47</v>
      </c>
      <c r="E1351" s="280" t="s">
        <v>1102</v>
      </c>
      <c r="F1351" s="281">
        <v>4060320</v>
      </c>
      <c r="G1351" s="281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1304</v>
      </c>
      <c r="D1352" s="279" t="s">
        <v>47</v>
      </c>
      <c r="E1352" s="280" t="s">
        <v>1102</v>
      </c>
      <c r="F1352" s="281">
        <v>3453120</v>
      </c>
      <c r="G1352" s="281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1305</v>
      </c>
      <c r="D1353" s="279" t="s">
        <v>47</v>
      </c>
      <c r="E1353" s="280" t="s">
        <v>1102</v>
      </c>
      <c r="F1353" s="281">
        <v>2622840.0000000005</v>
      </c>
      <c r="G1353" s="281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1306</v>
      </c>
      <c r="D1354" s="279" t="s">
        <v>47</v>
      </c>
      <c r="E1354" s="280" t="s">
        <v>1102</v>
      </c>
      <c r="F1354" s="281">
        <v>3598320</v>
      </c>
      <c r="G1354" s="281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1307</v>
      </c>
      <c r="D1355" s="279" t="s">
        <v>47</v>
      </c>
      <c r="E1355" s="280" t="s">
        <v>1102</v>
      </c>
      <c r="F1355" s="281">
        <v>3212880</v>
      </c>
      <c r="G1355" s="281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1308</v>
      </c>
      <c r="D1356" s="279" t="s">
        <v>47</v>
      </c>
      <c r="E1356" s="280" t="s">
        <v>1102</v>
      </c>
      <c r="F1356" s="281">
        <v>2366760</v>
      </c>
      <c r="G1356" s="281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1309</v>
      </c>
      <c r="D1357" s="279" t="s">
        <v>47</v>
      </c>
      <c r="E1357" s="280" t="s">
        <v>1102</v>
      </c>
      <c r="F1357" s="281">
        <v>2005080</v>
      </c>
      <c r="G1357" s="281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1310</v>
      </c>
      <c r="D1358" s="279" t="s">
        <v>47</v>
      </c>
      <c r="E1358" s="280" t="s">
        <v>1102</v>
      </c>
      <c r="F1358" s="281">
        <v>1801603.4491041158</v>
      </c>
      <c r="G1358" s="281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1311</v>
      </c>
      <c r="D1359" s="279" t="s">
        <v>47</v>
      </c>
      <c r="E1359" s="280" t="s">
        <v>1102</v>
      </c>
      <c r="F1359" s="281">
        <v>1656351.3951640779</v>
      </c>
      <c r="G1359" s="281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1312</v>
      </c>
      <c r="D1360" s="279" t="s">
        <v>47</v>
      </c>
      <c r="E1360" s="280" t="s">
        <v>1102</v>
      </c>
      <c r="F1360" s="281">
        <v>1520640.0000000002</v>
      </c>
      <c r="G1360" s="281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1313</v>
      </c>
      <c r="D1361" s="279" t="s">
        <v>47</v>
      </c>
      <c r="E1361" s="280" t="s">
        <v>1102</v>
      </c>
      <c r="F1361" s="281">
        <v>1518000.0000000002</v>
      </c>
      <c r="G1361" s="281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1314</v>
      </c>
      <c r="D1362" s="279" t="s">
        <v>47</v>
      </c>
      <c r="E1362" s="280" t="s">
        <v>1102</v>
      </c>
      <c r="F1362" s="281">
        <v>1343760.0000000002</v>
      </c>
      <c r="G1362" s="281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1315</v>
      </c>
      <c r="D1363" s="279" t="s">
        <v>47</v>
      </c>
      <c r="E1363" s="280" t="s">
        <v>1102</v>
      </c>
      <c r="F1363" s="281">
        <v>7945699.5772913285</v>
      </c>
      <c r="G1363" s="281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9" t="s">
        <v>48</v>
      </c>
      <c r="E1364" s="280"/>
      <c r="F1364" s="281">
        <v>0</v>
      </c>
      <c r="G1364" s="281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1031</v>
      </c>
      <c r="C1365" s="109" t="s">
        <v>779</v>
      </c>
      <c r="D1365" s="279" t="s">
        <v>48</v>
      </c>
      <c r="E1365" s="280"/>
      <c r="F1365" s="281">
        <v>0</v>
      </c>
      <c r="G1365" s="281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1316</v>
      </c>
      <c r="D1366" s="279" t="s">
        <v>47</v>
      </c>
      <c r="E1366" s="280" t="s">
        <v>1102</v>
      </c>
      <c r="F1366" s="281">
        <v>3426000</v>
      </c>
      <c r="G1366" s="281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1317</v>
      </c>
      <c r="D1367" s="279" t="s">
        <v>47</v>
      </c>
      <c r="E1367" s="280" t="s">
        <v>1102</v>
      </c>
      <c r="F1367" s="281">
        <v>2880000</v>
      </c>
      <c r="G1367" s="281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1318</v>
      </c>
      <c r="D1368" s="279" t="s">
        <v>47</v>
      </c>
      <c r="E1368" s="280" t="s">
        <v>1102</v>
      </c>
      <c r="F1368" s="281">
        <v>2649600</v>
      </c>
      <c r="G1368" s="281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1319</v>
      </c>
      <c r="D1369" s="279" t="s">
        <v>47</v>
      </c>
      <c r="E1369" s="280" t="s">
        <v>1102</v>
      </c>
      <c r="F1369" s="281">
        <v>1971600</v>
      </c>
      <c r="G1369" s="281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1320</v>
      </c>
      <c r="D1370" s="279" t="s">
        <v>47</v>
      </c>
      <c r="E1370" s="280" t="s">
        <v>1102</v>
      </c>
      <c r="F1370" s="281">
        <v>1340400</v>
      </c>
      <c r="G1370" s="281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1321</v>
      </c>
      <c r="D1371" s="279" t="s">
        <v>47</v>
      </c>
      <c r="E1371" s="280" t="s">
        <v>1102</v>
      </c>
      <c r="F1371" s="281">
        <v>2682000</v>
      </c>
      <c r="G1371" s="281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1322</v>
      </c>
      <c r="D1372" s="279" t="s">
        <v>47</v>
      </c>
      <c r="E1372" s="280" t="s">
        <v>1102</v>
      </c>
      <c r="F1372" s="281">
        <v>2148000</v>
      </c>
      <c r="G1372" s="281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9" t="s">
        <v>48</v>
      </c>
      <c r="E1373" s="280"/>
      <c r="F1373" s="281">
        <v>0</v>
      </c>
      <c r="G1373" s="281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1031</v>
      </c>
      <c r="C1374" s="109" t="s">
        <v>531</v>
      </c>
      <c r="D1374" s="279" t="s">
        <v>48</v>
      </c>
      <c r="E1374" s="280"/>
      <c r="F1374" s="281">
        <v>0</v>
      </c>
      <c r="G1374" s="281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961</v>
      </c>
      <c r="D1375" s="279" t="s">
        <v>47</v>
      </c>
      <c r="E1375" s="280" t="s">
        <v>14</v>
      </c>
      <c r="F1375" s="281">
        <v>213420</v>
      </c>
      <c r="G1375" s="281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962</v>
      </c>
      <c r="D1376" s="279" t="s">
        <v>47</v>
      </c>
      <c r="E1376" s="280" t="s">
        <v>14</v>
      </c>
      <c r="F1376" s="281">
        <v>207840</v>
      </c>
      <c r="G1376" s="281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963</v>
      </c>
      <c r="D1377" s="279" t="s">
        <v>47</v>
      </c>
      <c r="E1377" s="280" t="s">
        <v>14</v>
      </c>
      <c r="F1377" s="281">
        <v>342990</v>
      </c>
      <c r="G1377" s="281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964</v>
      </c>
      <c r="D1378" s="279" t="s">
        <v>47</v>
      </c>
      <c r="E1378" s="280" t="s">
        <v>14</v>
      </c>
      <c r="F1378" s="281">
        <v>709680</v>
      </c>
      <c r="G1378" s="281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965</v>
      </c>
      <c r="D1379" s="279" t="s">
        <v>47</v>
      </c>
      <c r="E1379" s="280" t="s">
        <v>14</v>
      </c>
      <c r="F1379" s="281">
        <v>1771980</v>
      </c>
      <c r="G1379" s="281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966</v>
      </c>
      <c r="D1380" s="279" t="s">
        <v>47</v>
      </c>
      <c r="E1380" s="280" t="s">
        <v>14</v>
      </c>
      <c r="F1380" s="281">
        <v>976440</v>
      </c>
      <c r="G1380" s="281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967</v>
      </c>
      <c r="D1381" s="279" t="s">
        <v>47</v>
      </c>
      <c r="E1381" s="280" t="s">
        <v>14</v>
      </c>
      <c r="F1381" s="281">
        <v>2211900</v>
      </c>
      <c r="G1381" s="281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968</v>
      </c>
      <c r="D1382" s="279" t="s">
        <v>47</v>
      </c>
      <c r="E1382" s="280" t="s">
        <v>14</v>
      </c>
      <c r="F1382" s="281">
        <v>2270640</v>
      </c>
      <c r="G1382" s="281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969</v>
      </c>
      <c r="D1383" s="279" t="s">
        <v>47</v>
      </c>
      <c r="E1383" s="280" t="s">
        <v>14</v>
      </c>
      <c r="F1383" s="281">
        <v>2476740</v>
      </c>
      <c r="G1383" s="281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9" t="s">
        <v>48</v>
      </c>
      <c r="E1384" s="280"/>
      <c r="F1384" s="281">
        <v>0</v>
      </c>
      <c r="G1384" s="281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1031</v>
      </c>
      <c r="C1385" s="109" t="s">
        <v>788</v>
      </c>
      <c r="D1385" s="279" t="s">
        <v>48</v>
      </c>
      <c r="E1385" s="280"/>
      <c r="F1385" s="281">
        <v>0</v>
      </c>
      <c r="G1385" s="281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9" t="s">
        <v>47</v>
      </c>
      <c r="E1386" s="280" t="s">
        <v>100</v>
      </c>
      <c r="F1386" s="281">
        <v>220260.49029487889</v>
      </c>
      <c r="G1386" s="281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9" t="s">
        <v>47</v>
      </c>
      <c r="E1387" s="280" t="s">
        <v>100</v>
      </c>
      <c r="F1387" s="281">
        <v>220260.49029487889</v>
      </c>
      <c r="G1387" s="281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9" t="s">
        <v>47</v>
      </c>
      <c r="E1388" s="280" t="s">
        <v>100</v>
      </c>
      <c r="F1388" s="281">
        <v>250977.08928157968</v>
      </c>
      <c r="G1388" s="281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9" t="s">
        <v>47</v>
      </c>
      <c r="E1389" s="280" t="s">
        <v>100</v>
      </c>
      <c r="F1389" s="281">
        <v>289200</v>
      </c>
      <c r="G1389" s="281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9" t="s">
        <v>47</v>
      </c>
      <c r="E1390" s="280" t="s">
        <v>100</v>
      </c>
      <c r="F1390" s="281">
        <v>277947.76156258525</v>
      </c>
      <c r="G1390" s="281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9" t="s">
        <v>47</v>
      </c>
      <c r="E1391" s="280" t="s">
        <v>100</v>
      </c>
      <c r="F1391" s="281">
        <v>309000</v>
      </c>
      <c r="G1391" s="281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1132</v>
      </c>
      <c r="D1392" s="279" t="s">
        <v>47</v>
      </c>
      <c r="E1392" s="280" t="s">
        <v>100</v>
      </c>
      <c r="F1392" s="281">
        <v>277947.76156258525</v>
      </c>
      <c r="G1392" s="281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1133</v>
      </c>
      <c r="D1393" s="279" t="s">
        <v>47</v>
      </c>
      <c r="E1393" s="280" t="s">
        <v>100</v>
      </c>
      <c r="F1393" s="281">
        <v>345600</v>
      </c>
      <c r="G1393" s="281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9" t="s">
        <v>47</v>
      </c>
      <c r="E1394" s="280" t="s">
        <v>100</v>
      </c>
      <c r="F1394" s="281">
        <v>438273.42456634069</v>
      </c>
      <c r="G1394" s="281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9" t="s">
        <v>47</v>
      </c>
      <c r="E1395" s="280" t="s">
        <v>100</v>
      </c>
      <c r="F1395" s="281">
        <v>384600</v>
      </c>
      <c r="G1395" s="281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9" t="s">
        <v>47</v>
      </c>
      <c r="E1396" s="280" t="s">
        <v>100</v>
      </c>
      <c r="F1396" s="281">
        <v>466742.46752962429</v>
      </c>
      <c r="G1396" s="281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9" t="s">
        <v>47</v>
      </c>
      <c r="E1397" s="280" t="s">
        <v>100</v>
      </c>
      <c r="F1397" s="281">
        <v>466742.46752962429</v>
      </c>
      <c r="G1397" s="281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9" t="s">
        <v>47</v>
      </c>
      <c r="E1398" s="280" t="s">
        <v>100</v>
      </c>
      <c r="F1398" s="281">
        <v>513941.14402138407</v>
      </c>
      <c r="G1398" s="281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9" t="s">
        <v>47</v>
      </c>
      <c r="E1399" s="280" t="s">
        <v>100</v>
      </c>
      <c r="F1399" s="281">
        <v>502200</v>
      </c>
      <c r="G1399" s="281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9" t="s">
        <v>47</v>
      </c>
      <c r="E1400" s="280" t="s">
        <v>100</v>
      </c>
      <c r="F1400" s="281">
        <v>580618.63938275899</v>
      </c>
      <c r="G1400" s="281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9" t="s">
        <v>47</v>
      </c>
      <c r="E1401" s="280" t="s">
        <v>100</v>
      </c>
      <c r="F1401" s="281">
        <v>522000</v>
      </c>
      <c r="G1401" s="281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9" t="s">
        <v>47</v>
      </c>
      <c r="E1402" s="280" t="s">
        <v>100</v>
      </c>
      <c r="F1402" s="281">
        <v>768051.19018409075</v>
      </c>
      <c r="G1402" s="281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9" t="s">
        <v>47</v>
      </c>
      <c r="E1403" s="280" t="s">
        <v>100</v>
      </c>
      <c r="F1403" s="281">
        <v>768051.19018409075</v>
      </c>
      <c r="G1403" s="281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9" t="s">
        <v>47</v>
      </c>
      <c r="E1404" s="280" t="s">
        <v>100</v>
      </c>
      <c r="F1404" s="281">
        <v>755996.11696758063</v>
      </c>
      <c r="G1404" s="281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9" t="s">
        <v>47</v>
      </c>
      <c r="E1405" s="280" t="s">
        <v>100</v>
      </c>
      <c r="F1405" s="281">
        <v>589800</v>
      </c>
      <c r="G1405" s="281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9" t="s">
        <v>47</v>
      </c>
      <c r="E1406" s="280" t="s">
        <v>100</v>
      </c>
      <c r="F1406" s="281">
        <v>832055.45603276498</v>
      </c>
      <c r="G1406" s="281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9" t="s">
        <v>47</v>
      </c>
      <c r="E1407" s="280" t="s">
        <v>100</v>
      </c>
      <c r="F1407" s="281">
        <v>636000</v>
      </c>
      <c r="G1407" s="281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9" t="s">
        <v>47</v>
      </c>
      <c r="E1408" s="280" t="s">
        <v>100</v>
      </c>
      <c r="F1408" s="281">
        <v>842833.50878142437</v>
      </c>
      <c r="G1408" s="281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9" t="s">
        <v>47</v>
      </c>
      <c r="E1409" s="280" t="s">
        <v>100</v>
      </c>
      <c r="F1409" s="281">
        <v>762000</v>
      </c>
      <c r="G1409" s="281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9" t="s">
        <v>47</v>
      </c>
      <c r="E1410" s="280" t="s">
        <v>100</v>
      </c>
      <c r="F1410" s="281">
        <v>902019.15073140874</v>
      </c>
      <c r="G1410" s="281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9" t="s">
        <v>47</v>
      </c>
      <c r="E1411" s="280" t="s">
        <v>100</v>
      </c>
      <c r="F1411" s="281">
        <v>902019.15073140874</v>
      </c>
      <c r="G1411" s="281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9" t="s">
        <v>48</v>
      </c>
      <c r="E1412" s="280"/>
      <c r="F1412" s="281">
        <v>0</v>
      </c>
      <c r="G1412" s="281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1031</v>
      </c>
      <c r="C1413" s="109" t="s">
        <v>789</v>
      </c>
      <c r="D1413" s="279" t="s">
        <v>48</v>
      </c>
      <c r="E1413" s="280"/>
      <c r="F1413" s="281">
        <v>0</v>
      </c>
      <c r="G1413" s="281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1095</v>
      </c>
      <c r="D1414" s="279" t="s">
        <v>47</v>
      </c>
      <c r="E1414" s="280" t="s">
        <v>14</v>
      </c>
      <c r="F1414" s="281">
        <v>96180</v>
      </c>
      <c r="G1414" s="281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970</v>
      </c>
      <c r="D1415" s="279" t="s">
        <v>47</v>
      </c>
      <c r="E1415" s="280" t="s">
        <v>14</v>
      </c>
      <c r="F1415" s="281">
        <v>257820</v>
      </c>
      <c r="G1415" s="281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971</v>
      </c>
      <c r="D1416" s="279" t="s">
        <v>47</v>
      </c>
      <c r="E1416" s="280" t="s">
        <v>14</v>
      </c>
      <c r="F1416" s="281">
        <v>299160</v>
      </c>
      <c r="G1416" s="281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972</v>
      </c>
      <c r="D1417" s="279" t="s">
        <v>47</v>
      </c>
      <c r="E1417" s="280" t="s">
        <v>14</v>
      </c>
      <c r="F1417" s="281">
        <v>246960</v>
      </c>
      <c r="G1417" s="281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973</v>
      </c>
      <c r="D1418" s="279" t="s">
        <v>47</v>
      </c>
      <c r="E1418" s="280" t="s">
        <v>14</v>
      </c>
      <c r="F1418" s="281">
        <v>286461</v>
      </c>
      <c r="G1418" s="281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974</v>
      </c>
      <c r="D1419" s="279" t="s">
        <v>47</v>
      </c>
      <c r="E1419" s="280" t="s">
        <v>14</v>
      </c>
      <c r="F1419" s="281">
        <v>259308</v>
      </c>
      <c r="G1419" s="281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975</v>
      </c>
      <c r="D1420" s="279" t="s">
        <v>47</v>
      </c>
      <c r="E1420" s="280" t="s">
        <v>14</v>
      </c>
      <c r="F1420" s="281">
        <v>300784.05</v>
      </c>
      <c r="G1420" s="281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9" t="s">
        <v>47</v>
      </c>
      <c r="E1421" s="280" t="s">
        <v>14</v>
      </c>
      <c r="F1421" s="281">
        <v>300600</v>
      </c>
      <c r="G1421" s="281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9" t="s">
        <v>47</v>
      </c>
      <c r="E1422" s="280" t="s">
        <v>14</v>
      </c>
      <c r="F1422" s="281">
        <v>358140</v>
      </c>
      <c r="G1422" s="281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9" t="s">
        <v>47</v>
      </c>
      <c r="E1423" s="280" t="s">
        <v>14</v>
      </c>
      <c r="F1423" s="281">
        <v>341777.99941898551</v>
      </c>
      <c r="G1423" s="281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9" t="s">
        <v>47</v>
      </c>
      <c r="E1424" s="280" t="s">
        <v>14</v>
      </c>
      <c r="F1424" s="281">
        <v>395879.58401850733</v>
      </c>
      <c r="G1424" s="281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9" t="s">
        <v>47</v>
      </c>
      <c r="E1425" s="280" t="s">
        <v>14</v>
      </c>
      <c r="F1425" s="281">
        <v>6240</v>
      </c>
      <c r="G1425" s="281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9" t="s">
        <v>47</v>
      </c>
      <c r="E1426" s="280" t="s">
        <v>14</v>
      </c>
      <c r="F1426" s="281">
        <v>5760</v>
      </c>
      <c r="G1426" s="281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9" t="s">
        <v>47</v>
      </c>
      <c r="E1427" s="280" t="s">
        <v>297</v>
      </c>
      <c r="F1427" s="281">
        <v>337284.9788645666</v>
      </c>
      <c r="G1427" s="281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976</v>
      </c>
      <c r="D1428" s="279" t="s">
        <v>47</v>
      </c>
      <c r="E1428" s="280" t="s">
        <v>297</v>
      </c>
      <c r="F1428" s="281">
        <v>269827.98309165332</v>
      </c>
      <c r="G1428" s="281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977</v>
      </c>
      <c r="D1429" s="279" t="s">
        <v>47</v>
      </c>
      <c r="E1429" s="280" t="s">
        <v>473</v>
      </c>
      <c r="F1429" s="281">
        <v>420</v>
      </c>
      <c r="G1429" s="281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978</v>
      </c>
      <c r="D1430" s="279" t="s">
        <v>47</v>
      </c>
      <c r="E1430" s="280" t="s">
        <v>473</v>
      </c>
      <c r="F1430" s="281">
        <v>720</v>
      </c>
      <c r="G1430" s="281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979</v>
      </c>
      <c r="D1431" s="279" t="s">
        <v>47</v>
      </c>
      <c r="E1431" s="280" t="s">
        <v>473</v>
      </c>
      <c r="F1431" s="281">
        <v>15300</v>
      </c>
      <c r="G1431" s="281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980</v>
      </c>
      <c r="D1432" s="279" t="s">
        <v>47</v>
      </c>
      <c r="E1432" s="280" t="s">
        <v>473</v>
      </c>
      <c r="F1432" s="281">
        <v>9120</v>
      </c>
      <c r="G1432" s="281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1096</v>
      </c>
      <c r="D1433" s="279" t="s">
        <v>47</v>
      </c>
      <c r="E1433" s="280" t="s">
        <v>473</v>
      </c>
      <c r="F1433" s="486">
        <v>2740</v>
      </c>
      <c r="G1433" s="486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9" t="s">
        <v>48</v>
      </c>
      <c r="E1434" s="280"/>
      <c r="F1434" s="281">
        <v>0</v>
      </c>
      <c r="G1434" s="281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1031</v>
      </c>
      <c r="C1435" s="109" t="s">
        <v>797</v>
      </c>
      <c r="D1435" s="279" t="s">
        <v>48</v>
      </c>
      <c r="E1435" s="280"/>
      <c r="F1435" s="281">
        <v>0</v>
      </c>
      <c r="G1435" s="281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9" t="s">
        <v>47</v>
      </c>
      <c r="E1436" s="280" t="s">
        <v>14</v>
      </c>
      <c r="F1436" s="281">
        <v>15000</v>
      </c>
      <c r="G1436" s="281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9" t="s">
        <v>47</v>
      </c>
      <c r="E1437" s="280" t="s">
        <v>14</v>
      </c>
      <c r="F1437" s="281">
        <v>36180</v>
      </c>
      <c r="G1437" s="281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981</v>
      </c>
      <c r="D1438" s="279" t="s">
        <v>47</v>
      </c>
      <c r="E1438" s="280" t="s">
        <v>14</v>
      </c>
      <c r="F1438" s="281">
        <v>32640</v>
      </c>
      <c r="G1438" s="281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982</v>
      </c>
      <c r="D1439" s="279" t="s">
        <v>47</v>
      </c>
      <c r="E1439" s="280" t="s">
        <v>14</v>
      </c>
      <c r="F1439" s="281">
        <v>63840</v>
      </c>
      <c r="G1439" s="281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983</v>
      </c>
      <c r="D1440" s="279" t="s">
        <v>47</v>
      </c>
      <c r="E1440" s="280" t="s">
        <v>14</v>
      </c>
      <c r="F1440" s="281">
        <v>450000</v>
      </c>
      <c r="G1440" s="281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1188</v>
      </c>
      <c r="D1441" s="279" t="s">
        <v>47</v>
      </c>
      <c r="E1441" s="280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9" t="s">
        <v>48</v>
      </c>
      <c r="E1442" s="280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1189</v>
      </c>
      <c r="C1443" s="109" t="s">
        <v>1003</v>
      </c>
      <c r="D1443" s="279" t="s">
        <v>48</v>
      </c>
      <c r="E1443" s="280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1091</v>
      </c>
      <c r="D1444" s="279" t="s">
        <v>47</v>
      </c>
      <c r="E1444" s="280" t="s">
        <v>1004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1006</v>
      </c>
      <c r="D1445" s="279" t="s">
        <v>47</v>
      </c>
      <c r="E1445" s="280" t="s">
        <v>1005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1007</v>
      </c>
      <c r="D1446" s="279" t="s">
        <v>47</v>
      </c>
      <c r="E1446" s="280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1097</v>
      </c>
      <c r="D1447" s="279" t="s">
        <v>47</v>
      </c>
      <c r="E1447" s="280" t="s">
        <v>1103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1098</v>
      </c>
      <c r="D1448" s="279" t="s">
        <v>47</v>
      </c>
      <c r="E1448" s="280" t="s">
        <v>1103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1099</v>
      </c>
      <c r="D1449" s="279" t="s">
        <v>47</v>
      </c>
      <c r="E1449" s="280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1100</v>
      </c>
      <c r="D1450" s="279" t="s">
        <v>47</v>
      </c>
      <c r="E1450" s="280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1101</v>
      </c>
      <c r="D1451" s="279" t="s">
        <v>47</v>
      </c>
      <c r="E1451" s="280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1405</v>
      </c>
      <c r="D1452" s="279" t="s">
        <v>47</v>
      </c>
      <c r="E1452" s="280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1406</v>
      </c>
      <c r="D1453" s="279" t="s">
        <v>47</v>
      </c>
      <c r="E1453" s="280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1407</v>
      </c>
      <c r="D1454" s="279" t="s">
        <v>47</v>
      </c>
      <c r="E1454" s="280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1408</v>
      </c>
      <c r="D1455" s="279" t="s">
        <v>45</v>
      </c>
      <c r="E1455" s="280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1409</v>
      </c>
      <c r="D1456" s="279" t="s">
        <v>47</v>
      </c>
      <c r="E1456" s="280" t="s">
        <v>100</v>
      </c>
      <c r="F1456" s="286">
        <v>750000</v>
      </c>
      <c r="G1456" s="286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9" t="s">
        <v>48</v>
      </c>
      <c r="E1457" s="280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1031</v>
      </c>
      <c r="C1458" s="199" t="s">
        <v>1410</v>
      </c>
      <c r="D1458" s="279"/>
      <c r="E1458" s="280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1411</v>
      </c>
      <c r="D1459" s="279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1412</v>
      </c>
      <c r="D1460" s="279" t="s">
        <v>47</v>
      </c>
      <c r="E1460" s="280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9"/>
      <c r="E1461" s="280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1031</v>
      </c>
      <c r="C1462" s="199" t="s">
        <v>1413</v>
      </c>
      <c r="D1462" s="279" t="s">
        <v>47</v>
      </c>
      <c r="E1462" s="280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1031</v>
      </c>
      <c r="C1463" s="199" t="s">
        <v>1414</v>
      </c>
      <c r="D1463" s="279" t="s">
        <v>47</v>
      </c>
      <c r="E1463" s="280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1031</v>
      </c>
      <c r="C1464" s="199" t="s">
        <v>1415</v>
      </c>
      <c r="D1464" s="279" t="s">
        <v>47</v>
      </c>
      <c r="E1464" s="280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1031</v>
      </c>
      <c r="C1465" s="199" t="s">
        <v>1416</v>
      </c>
      <c r="D1465" s="279" t="s">
        <v>47</v>
      </c>
      <c r="E1465" s="280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9"/>
      <c r="E1466" s="280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1031</v>
      </c>
      <c r="C1467" s="199" t="s">
        <v>1417</v>
      </c>
      <c r="D1467" s="279"/>
      <c r="E1467" s="280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1418</v>
      </c>
      <c r="D1468" s="279" t="s">
        <v>45</v>
      </c>
      <c r="E1468" s="280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1419</v>
      </c>
      <c r="D1469" s="279" t="s">
        <v>47</v>
      </c>
      <c r="E1469" s="280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9" t="s">
        <v>48</v>
      </c>
      <c r="E1470" s="280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1031</v>
      </c>
      <c r="C1471" s="199" t="s">
        <v>1420</v>
      </c>
      <c r="D1471" s="279"/>
      <c r="E1471" s="280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1421</v>
      </c>
      <c r="D1472" s="279" t="s">
        <v>45</v>
      </c>
      <c r="E1472" s="280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1422</v>
      </c>
      <c r="D1473" s="279" t="s">
        <v>47</v>
      </c>
      <c r="E1473" s="280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9" t="s">
        <v>48</v>
      </c>
      <c r="E1474" s="280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1423</v>
      </c>
      <c r="D1475" s="279" t="s">
        <v>45</v>
      </c>
      <c r="E1475" s="280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1424</v>
      </c>
      <c r="D1476" s="279" t="s">
        <v>47</v>
      </c>
      <c r="E1476" s="280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9" t="s">
        <v>48</v>
      </c>
      <c r="E1477" s="280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1425</v>
      </c>
      <c r="D1478" s="279" t="s">
        <v>47</v>
      </c>
      <c r="E1478" s="280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87" t="s">
        <v>1426</v>
      </c>
      <c r="D1479" s="279" t="s">
        <v>47</v>
      </c>
      <c r="E1479" s="280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87" t="s">
        <v>1427</v>
      </c>
      <c r="D1480" s="279" t="s">
        <v>47</v>
      </c>
      <c r="E1480" s="280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87" t="s">
        <v>1428</v>
      </c>
      <c r="D1481" s="279" t="s">
        <v>47</v>
      </c>
      <c r="E1481" s="280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87" t="s">
        <v>1429</v>
      </c>
      <c r="D1482" s="279" t="s">
        <v>47</v>
      </c>
      <c r="E1482" s="280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1430</v>
      </c>
      <c r="D1483" s="279" t="s">
        <v>47</v>
      </c>
      <c r="E1483" s="280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1431</v>
      </c>
      <c r="D1484" s="279" t="s">
        <v>47</v>
      </c>
      <c r="E1484" s="280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87" t="s">
        <v>1431</v>
      </c>
      <c r="D1485" s="279" t="s">
        <v>47</v>
      </c>
      <c r="E1485" s="280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9" t="s">
        <v>48</v>
      </c>
      <c r="E1486" s="280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1035</v>
      </c>
      <c r="C1487" s="199" t="s">
        <v>1432</v>
      </c>
      <c r="D1487" s="279"/>
      <c r="E1487" s="280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1433</v>
      </c>
      <c r="D1488" s="279" t="s">
        <v>45</v>
      </c>
      <c r="E1488" s="280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1434</v>
      </c>
      <c r="D1489" s="279" t="s">
        <v>45</v>
      </c>
      <c r="E1489" s="280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1435</v>
      </c>
      <c r="D1490" s="279" t="s">
        <v>45</v>
      </c>
      <c r="E1490" s="280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1027</v>
      </c>
      <c r="C1491" s="199" t="s">
        <v>1436</v>
      </c>
      <c r="D1491" s="279" t="s">
        <v>47</v>
      </c>
      <c r="E1491" s="280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1437</v>
      </c>
      <c r="D1492" s="279" t="s">
        <v>47</v>
      </c>
      <c r="E1492" s="280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1438</v>
      </c>
      <c r="D1493" s="279" t="s">
        <v>47</v>
      </c>
      <c r="E1493" s="280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6" priority="138" operator="equal">
      <formula>0</formula>
    </cfRule>
  </conditionalFormatting>
  <conditionalFormatting sqref="B8:C135">
    <cfRule type="cellIs" dxfId="25" priority="51" operator="equal">
      <formula>0</formula>
    </cfRule>
  </conditionalFormatting>
  <conditionalFormatting sqref="B150:G1493">
    <cfRule type="cellIs" dxfId="24" priority="1" operator="equal">
      <formula>0</formula>
    </cfRule>
  </conditionalFormatting>
  <conditionalFormatting sqref="C143:G149">
    <cfRule type="cellIs" dxfId="23" priority="5" operator="equal">
      <formula>0</formula>
    </cfRule>
  </conditionalFormatting>
  <conditionalFormatting sqref="D9:G142">
    <cfRule type="cellIs" dxfId="22" priority="11" operator="equal">
      <formula>0</formula>
    </cfRule>
  </conditionalFormatting>
  <conditionalFormatting sqref="D1:IV5 A1:C7 D6:K6 H1455:IV1457 H1458:XFD1485 H1486:H1493 I1486:XFD1494 A1494:H1494 A1495:XFD65536">
    <cfRule type="cellIs" dxfId="21" priority="163" operator="equal">
      <formula>0</formula>
    </cfRule>
  </conditionalFormatting>
  <conditionalFormatting sqref="D7:IV8 C136:C142 B136:B149">
    <cfRule type="cellIs" dxfId="20" priority="62" operator="equal">
      <formula>0</formula>
    </cfRule>
  </conditionalFormatting>
  <conditionalFormatting sqref="H9:H1418">
    <cfRule type="cellIs" dxfId="19" priority="129" operator="equal">
      <formula>0</formula>
    </cfRule>
  </conditionalFormatting>
  <conditionalFormatting sqref="H1419:I1454">
    <cfRule type="cellIs" dxfId="18" priority="128" operator="equal">
      <formula>0</formula>
    </cfRule>
  </conditionalFormatting>
  <conditionalFormatting sqref="I108:I1418">
    <cfRule type="cellIs" dxfId="17" priority="125" operator="equal">
      <formula>0</formula>
    </cfRule>
  </conditionalFormatting>
  <conditionalFormatting sqref="J108:IV1454">
    <cfRule type="cellIs" dxfId="16" priority="139" operator="equal">
      <formula>0</formula>
    </cfRule>
  </conditionalFormatting>
  <conditionalFormatting sqref="M6:IV6">
    <cfRule type="cellIs" dxfId="15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N15" sqref="N15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59" t="s">
        <v>1454</v>
      </c>
      <c r="C2" s="559"/>
      <c r="D2" s="559"/>
      <c r="E2" s="559"/>
      <c r="I2" s="206"/>
    </row>
    <row r="3" spans="1:12" s="205" customFormat="1" ht="13.5" customHeight="1" thickBot="1">
      <c r="B3" s="278"/>
      <c r="C3" s="278"/>
      <c r="D3" s="278"/>
      <c r="E3" s="278"/>
      <c r="I3" s="206"/>
    </row>
    <row r="4" spans="1:12" s="205" customFormat="1" ht="29.25" customHeight="1">
      <c r="A4" s="209"/>
      <c r="B4" s="564" t="s">
        <v>1532</v>
      </c>
      <c r="C4" s="565"/>
      <c r="D4" s="565"/>
      <c r="E4" s="566"/>
      <c r="F4" s="440"/>
      <c r="G4" s="440"/>
      <c r="H4" s="441"/>
      <c r="I4" s="591" t="s">
        <v>1533</v>
      </c>
      <c r="J4" s="592"/>
      <c r="K4" s="592"/>
      <c r="L4" s="593"/>
    </row>
    <row r="5" spans="1:12" ht="34.5" customHeight="1">
      <c r="A5" s="204"/>
      <c r="B5" s="443" t="s">
        <v>1379</v>
      </c>
      <c r="C5" s="277" t="s">
        <v>9</v>
      </c>
      <c r="D5" s="560" t="str">
        <f>DATA!D14</f>
        <v>H SUKONO ( PONPES HAJAR ASWAD)</v>
      </c>
      <c r="E5" s="561"/>
      <c r="F5" s="208"/>
      <c r="G5" s="208"/>
      <c r="I5" s="444" t="s">
        <v>1379</v>
      </c>
      <c r="J5" s="277" t="s">
        <v>9</v>
      </c>
      <c r="K5" s="594" t="str">
        <f>D5</f>
        <v>H SUKONO ( PONPES HAJAR ASWAD)</v>
      </c>
      <c r="L5" s="595"/>
    </row>
    <row r="6" spans="1:12" ht="31.5" customHeight="1">
      <c r="A6" s="204"/>
      <c r="B6" s="443" t="s">
        <v>1529</v>
      </c>
      <c r="C6" s="277" t="s">
        <v>9</v>
      </c>
      <c r="D6" s="569">
        <f>DATA!D17*1000</f>
        <v>5500</v>
      </c>
      <c r="E6" s="570"/>
      <c r="F6" s="208"/>
      <c r="G6" s="208"/>
      <c r="I6" s="444" t="s">
        <v>1530</v>
      </c>
      <c r="J6" s="277" t="s">
        <v>9</v>
      </c>
      <c r="K6" s="596">
        <f>DATA!D20*1000</f>
        <v>11000</v>
      </c>
      <c r="L6" s="597"/>
    </row>
    <row r="7" spans="1:12" ht="30.75" customHeight="1">
      <c r="A7" s="204"/>
      <c r="B7" s="443" t="s">
        <v>1441</v>
      </c>
      <c r="C7" s="277" t="s">
        <v>9</v>
      </c>
      <c r="D7" s="567">
        <f>DATA!D18</f>
        <v>1</v>
      </c>
      <c r="E7" s="568"/>
      <c r="F7" s="442" t="s">
        <v>1453</v>
      </c>
      <c r="I7" s="444" t="s">
        <v>1441</v>
      </c>
      <c r="J7" s="277" t="s">
        <v>9</v>
      </c>
      <c r="K7" s="598">
        <f>DATA!D21</f>
        <v>1</v>
      </c>
      <c r="L7" s="599"/>
    </row>
    <row r="8" spans="1:12" ht="51" customHeight="1">
      <c r="A8" s="204"/>
      <c r="B8" s="443" t="s">
        <v>1442</v>
      </c>
      <c r="C8" s="277" t="s">
        <v>9</v>
      </c>
      <c r="D8" s="567">
        <f>DATA!D19</f>
        <v>220</v>
      </c>
      <c r="E8" s="568"/>
      <c r="F8" s="442" t="s">
        <v>1453</v>
      </c>
      <c r="G8" s="437">
        <v>220</v>
      </c>
      <c r="I8" s="444" t="s">
        <v>1442</v>
      </c>
      <c r="J8" s="277" t="s">
        <v>9</v>
      </c>
      <c r="K8" s="598">
        <f>DATA!D22</f>
        <v>220</v>
      </c>
      <c r="L8" s="599"/>
    </row>
    <row r="9" spans="1:12" ht="30" customHeight="1" thickBot="1">
      <c r="A9" s="204"/>
      <c r="B9" s="449" t="s">
        <v>1541</v>
      </c>
      <c r="C9" s="439" t="s">
        <v>9</v>
      </c>
      <c r="D9" s="562">
        <f>IF(D7=1,D6/(380/3^0.5),(D6/(380*3^0.5)))</f>
        <v>25.069156425339013</v>
      </c>
      <c r="E9" s="563"/>
      <c r="F9" s="207"/>
      <c r="G9" s="438">
        <v>380</v>
      </c>
      <c r="I9" s="450" t="s">
        <v>1541</v>
      </c>
      <c r="J9" s="439" t="s">
        <v>9</v>
      </c>
      <c r="K9" s="600">
        <f>IF(K7=1,K6/(380/3^0.5),(K6/(380*3^0.5)))</f>
        <v>50.138312850678027</v>
      </c>
      <c r="L9" s="601"/>
    </row>
    <row r="10" spans="1:12" ht="24.75" customHeight="1">
      <c r="B10" s="451"/>
      <c r="C10" s="448"/>
      <c r="D10" s="452"/>
      <c r="E10" s="452"/>
      <c r="F10" s="207"/>
      <c r="G10" s="438"/>
      <c r="I10" s="451"/>
      <c r="J10" s="448"/>
      <c r="K10" s="452"/>
      <c r="L10" s="452"/>
    </row>
    <row r="11" spans="1:12" ht="16.5" thickBot="1">
      <c r="B11" s="445" t="s">
        <v>1542</v>
      </c>
      <c r="I11" s="445" t="s">
        <v>1536</v>
      </c>
    </row>
    <row r="12" spans="1:12" ht="34.5" customHeight="1">
      <c r="A12" s="204"/>
      <c r="B12" s="473" t="s">
        <v>1534</v>
      </c>
      <c r="C12" s="467" t="s">
        <v>9</v>
      </c>
      <c r="D12" s="571"/>
      <c r="E12" s="572"/>
      <c r="F12" s="208"/>
      <c r="G12" s="208"/>
      <c r="I12" s="466" t="s">
        <v>1534</v>
      </c>
      <c r="J12" s="467" t="s">
        <v>9</v>
      </c>
      <c r="K12" s="571"/>
      <c r="L12" s="572"/>
    </row>
    <row r="13" spans="1:12" ht="31.5" customHeight="1">
      <c r="A13" s="204"/>
      <c r="B13" s="474" t="s">
        <v>1380</v>
      </c>
      <c r="C13" s="454" t="s">
        <v>9</v>
      </c>
      <c r="D13" s="575"/>
      <c r="E13" s="576"/>
      <c r="F13" s="208"/>
      <c r="G13" s="208"/>
      <c r="I13" s="468" t="s">
        <v>1380</v>
      </c>
      <c r="J13" s="454" t="s">
        <v>9</v>
      </c>
      <c r="K13" s="575"/>
      <c r="L13" s="576"/>
    </row>
    <row r="14" spans="1:12" ht="30.75" customHeight="1">
      <c r="A14" s="204"/>
      <c r="B14" s="474" t="s">
        <v>1535</v>
      </c>
      <c r="C14" s="454" t="s">
        <v>9</v>
      </c>
      <c r="D14" s="583">
        <v>50</v>
      </c>
      <c r="E14" s="584"/>
      <c r="F14" s="442" t="s">
        <v>1453</v>
      </c>
      <c r="G14" s="446">
        <v>50</v>
      </c>
      <c r="I14" s="468" t="s">
        <v>1535</v>
      </c>
      <c r="J14" s="454" t="s">
        <v>9</v>
      </c>
      <c r="K14" s="585">
        <v>50</v>
      </c>
      <c r="L14" s="586"/>
    </row>
    <row r="15" spans="1:12" ht="57" customHeight="1">
      <c r="A15" s="204"/>
      <c r="B15" s="474" t="s">
        <v>1441</v>
      </c>
      <c r="C15" s="454" t="s">
        <v>9</v>
      </c>
      <c r="D15" s="460">
        <v>3</v>
      </c>
      <c r="E15" s="469"/>
      <c r="F15" s="442" t="s">
        <v>1453</v>
      </c>
      <c r="G15" s="446">
        <v>100</v>
      </c>
      <c r="I15" s="468" t="s">
        <v>1441</v>
      </c>
      <c r="J15" s="454" t="s">
        <v>9</v>
      </c>
      <c r="K15" s="460">
        <v>3</v>
      </c>
      <c r="L15" s="469"/>
    </row>
    <row r="16" spans="1:12" ht="44.25" customHeight="1">
      <c r="A16" s="204"/>
      <c r="B16" s="474" t="s">
        <v>1545</v>
      </c>
      <c r="C16" s="454"/>
      <c r="D16" s="587">
        <f>63+10</f>
        <v>73</v>
      </c>
      <c r="E16" s="588"/>
      <c r="F16" s="442"/>
      <c r="G16" s="446">
        <v>160</v>
      </c>
      <c r="I16" s="468" t="s">
        <v>1537</v>
      </c>
      <c r="J16" s="454" t="s">
        <v>9</v>
      </c>
      <c r="K16" s="589">
        <f>K9</f>
        <v>50.138312850678027</v>
      </c>
      <c r="L16" s="590"/>
    </row>
    <row r="17" spans="1:12" ht="34.5" customHeight="1">
      <c r="A17" s="204"/>
      <c r="B17" s="474" t="s">
        <v>1538</v>
      </c>
      <c r="C17" s="454" t="s">
        <v>9</v>
      </c>
      <c r="D17" s="577">
        <f>IF(D15=1,D14/(20/3^0.5),(D14/(20*3^0.5)))</f>
        <v>1.4433756729740645</v>
      </c>
      <c r="E17" s="578"/>
      <c r="F17" s="442" t="s">
        <v>1453</v>
      </c>
      <c r="G17" s="447">
        <v>200</v>
      </c>
      <c r="I17" s="468" t="s">
        <v>1538</v>
      </c>
      <c r="J17" s="454" t="s">
        <v>9</v>
      </c>
      <c r="K17" s="581">
        <f>IF(K15=1,K14/(20/3^0.5),(K14/(20*3^0.5)))</f>
        <v>1.4433756729740645</v>
      </c>
      <c r="L17" s="582"/>
    </row>
    <row r="18" spans="1:12" ht="34.5" customHeight="1">
      <c r="A18" s="204"/>
      <c r="B18" s="474" t="s">
        <v>1539</v>
      </c>
      <c r="C18" s="454" t="s">
        <v>9</v>
      </c>
      <c r="D18" s="577">
        <f>IF(D15=1,D14/(380/3^0.5),(D14/(380*3^0.5)))*1000</f>
        <v>75.96714068284551</v>
      </c>
      <c r="E18" s="578"/>
      <c r="F18" s="442" t="s">
        <v>1453</v>
      </c>
      <c r="G18" s="447">
        <v>250</v>
      </c>
      <c r="I18" s="468" t="s">
        <v>1539</v>
      </c>
      <c r="J18" s="454" t="s">
        <v>9</v>
      </c>
      <c r="K18" s="581">
        <f>IF(K15=1,K14/(380/3^0.5),(K14/(380*3^0.5)))*1000</f>
        <v>75.96714068284551</v>
      </c>
      <c r="L18" s="582"/>
    </row>
    <row r="19" spans="1:12" ht="30" customHeight="1">
      <c r="A19" s="204"/>
      <c r="B19" s="475" t="s">
        <v>1531</v>
      </c>
      <c r="C19" s="453" t="s">
        <v>9</v>
      </c>
      <c r="D19" s="577">
        <f>IF(D15=1,D14/(380/3^0.5),(D14/(380*3^0.5)))</f>
        <v>7.5967140682845505E-2</v>
      </c>
      <c r="E19" s="578"/>
      <c r="F19" s="207"/>
      <c r="G19" s="438"/>
      <c r="I19" s="470" t="s">
        <v>1531</v>
      </c>
      <c r="J19" s="453" t="s">
        <v>9</v>
      </c>
      <c r="K19" s="581">
        <f>IF(K15=1,K14/(380/3^0.5),(K14/(380*3^0.5)))</f>
        <v>7.5967140682845505E-2</v>
      </c>
      <c r="L19" s="582"/>
    </row>
    <row r="20" spans="1:12" ht="30" customHeight="1" thickBot="1">
      <c r="A20" s="204"/>
      <c r="B20" s="476" t="s">
        <v>1540</v>
      </c>
      <c r="C20" s="472" t="s">
        <v>9</v>
      </c>
      <c r="D20" s="573">
        <f>D16/D18</f>
        <v>0.96094178803921293</v>
      </c>
      <c r="E20" s="574"/>
      <c r="F20" s="207"/>
      <c r="G20" s="438"/>
      <c r="I20" s="471" t="s">
        <v>1531</v>
      </c>
      <c r="J20" s="472" t="s">
        <v>9</v>
      </c>
      <c r="K20" s="579">
        <f>K16/K18</f>
        <v>0.65999999999999992</v>
      </c>
      <c r="L20" s="580"/>
    </row>
    <row r="21" spans="1:12" ht="9.75" customHeight="1">
      <c r="A21" s="204"/>
      <c r="B21" s="461" t="s">
        <v>1540</v>
      </c>
      <c r="C21" s="462" t="s">
        <v>9</v>
      </c>
      <c r="D21" s="558">
        <v>1</v>
      </c>
      <c r="E21" s="558"/>
      <c r="F21" s="463"/>
      <c r="G21" s="464"/>
      <c r="H21" s="465"/>
      <c r="I21" s="461" t="s">
        <v>1531</v>
      </c>
      <c r="J21" s="462" t="s">
        <v>9</v>
      </c>
      <c r="K21" s="558">
        <v>1</v>
      </c>
      <c r="L21" s="558"/>
    </row>
    <row r="22" spans="1:12" ht="6.75" customHeight="1">
      <c r="B22" s="451"/>
      <c r="C22" s="448"/>
      <c r="D22" s="459"/>
      <c r="E22" s="459"/>
      <c r="F22" s="207"/>
      <c r="G22" s="438"/>
      <c r="J22" s="448"/>
      <c r="K22" s="459"/>
      <c r="L22" s="459"/>
    </row>
    <row r="23" spans="1:12" ht="15.75" thickBot="1"/>
    <row r="24" spans="1:12" ht="200.25" customHeight="1" thickBot="1">
      <c r="B24" s="555"/>
      <c r="C24" s="556"/>
      <c r="D24" s="556"/>
      <c r="E24" s="557"/>
      <c r="I24" s="555"/>
      <c r="J24" s="556"/>
      <c r="K24" s="556"/>
      <c r="L24" s="557"/>
    </row>
    <row r="26" spans="1:12">
      <c r="D26" s="456"/>
    </row>
    <row r="27" spans="1:12">
      <c r="D27" s="457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4" priority="5" stopIfTrue="1" operator="greaterThan">
      <formula>0.89</formula>
    </cfRule>
    <cfRule type="cellIs" dxfId="1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16" zoomScaleNormal="100" workbookViewId="0">
      <selection activeCell="D20" sqref="D20"/>
    </sheetView>
  </sheetViews>
  <sheetFormatPr defaultRowHeight="15"/>
  <cols>
    <col min="1" max="1" width="1.28515625" style="287" customWidth="1"/>
    <col min="2" max="2" width="25.28515625" style="287" customWidth="1"/>
    <col min="3" max="3" width="3.28515625" style="287" customWidth="1"/>
    <col min="4" max="4" width="26.28515625" style="301" customWidth="1"/>
    <col min="5" max="5" width="6.42578125" style="287" customWidth="1"/>
    <col min="6" max="6" width="12" style="287" bestFit="1" customWidth="1"/>
    <col min="7" max="8" width="9.140625" style="287" hidden="1" customWidth="1"/>
    <col min="9" max="9" width="9.140625" style="287"/>
    <col min="10" max="10" width="3.85546875" style="287" customWidth="1"/>
    <col min="11" max="11" width="2.7109375" style="287" customWidth="1"/>
    <col min="12" max="16384" width="9.140625" style="287"/>
  </cols>
  <sheetData>
    <row r="1" spans="2:11" ht="12.75" customHeight="1">
      <c r="B1" s="602"/>
      <c r="C1" s="602"/>
      <c r="D1" s="602"/>
    </row>
    <row r="2" spans="2:11" ht="15.75" customHeight="1">
      <c r="B2" s="288" t="s">
        <v>1443</v>
      </c>
      <c r="C2" s="289"/>
      <c r="D2" s="290"/>
    </row>
    <row r="3" spans="2:11" ht="20.100000000000001" customHeight="1">
      <c r="B3" s="291" t="s">
        <v>1349</v>
      </c>
      <c r="C3" s="292" t="s">
        <v>9</v>
      </c>
      <c r="D3" s="293">
        <v>2022</v>
      </c>
    </row>
    <row r="4" spans="2:11" ht="20.100000000000001" customHeight="1">
      <c r="B4" s="291" t="s">
        <v>1030</v>
      </c>
      <c r="C4" s="292" t="s">
        <v>9</v>
      </c>
      <c r="D4" s="294">
        <v>0.12</v>
      </c>
    </row>
    <row r="5" spans="2:11" ht="20.100000000000001" customHeight="1">
      <c r="B5" s="291" t="s">
        <v>1350</v>
      </c>
      <c r="C5" s="292" t="s">
        <v>9</v>
      </c>
      <c r="D5" s="489">
        <v>1084.1250458865841</v>
      </c>
      <c r="F5" s="484" t="s">
        <v>1606</v>
      </c>
      <c r="K5" s="483"/>
    </row>
    <row r="6" spans="2:11" ht="20.100000000000001" customHeight="1">
      <c r="B6" s="291" t="s">
        <v>1351</v>
      </c>
      <c r="C6" s="292" t="s">
        <v>9</v>
      </c>
      <c r="D6" s="296">
        <v>25</v>
      </c>
      <c r="F6" s="484"/>
    </row>
    <row r="7" spans="2:11" ht="20.100000000000001" customHeight="1">
      <c r="B7" s="291" t="s">
        <v>1352</v>
      </c>
      <c r="C7" s="292" t="s">
        <v>9</v>
      </c>
      <c r="D7" s="297">
        <v>2.2499999999999999E-2</v>
      </c>
    </row>
    <row r="8" spans="2:11" ht="20.100000000000001" customHeight="1">
      <c r="B8" s="291" t="s">
        <v>1444</v>
      </c>
      <c r="C8" s="292" t="s">
        <v>9</v>
      </c>
      <c r="D8" s="298">
        <f>D20-D17</f>
        <v>5.5</v>
      </c>
    </row>
    <row r="9" spans="2:11" ht="20.100000000000001" customHeight="1">
      <c r="B9" s="291" t="s">
        <v>1445</v>
      </c>
      <c r="C9" s="292" t="s">
        <v>9</v>
      </c>
      <c r="D9" s="298">
        <f>(D8*D25)*1000</f>
        <v>5329500</v>
      </c>
    </row>
    <row r="10" spans="2:11" ht="20.100000000000001" customHeight="1">
      <c r="B10" s="291" t="s">
        <v>1446</v>
      </c>
      <c r="C10" s="292" t="s">
        <v>9</v>
      </c>
      <c r="D10" s="298">
        <f ca="1">RAB!K78</f>
        <v>23190024.539999999</v>
      </c>
    </row>
    <row r="11" spans="2:11" ht="20.100000000000001" customHeight="1">
      <c r="B11" s="291" t="s">
        <v>1356</v>
      </c>
      <c r="C11" s="292" t="s">
        <v>9</v>
      </c>
      <c r="D11" s="295">
        <f ca="1">2%*D10</f>
        <v>463800.49079999997</v>
      </c>
    </row>
    <row r="12" spans="2:11" ht="9" customHeight="1">
      <c r="B12" s="603"/>
      <c r="C12" s="603"/>
      <c r="D12" s="603"/>
    </row>
    <row r="13" spans="2:11" ht="15.75" customHeight="1">
      <c r="B13" s="299"/>
      <c r="C13" s="299"/>
      <c r="D13" s="299"/>
    </row>
    <row r="14" spans="2:11" ht="33.75" customHeight="1">
      <c r="B14" s="413" t="s">
        <v>1379</v>
      </c>
      <c r="C14" s="414" t="s">
        <v>9</v>
      </c>
      <c r="D14" s="419" t="s">
        <v>1624</v>
      </c>
      <c r="E14" s="300" t="s">
        <v>1453</v>
      </c>
    </row>
    <row r="15" spans="2:11" ht="20.100000000000001" customHeight="1">
      <c r="B15" s="415" t="s">
        <v>1447</v>
      </c>
      <c r="C15" s="416" t="s">
        <v>9</v>
      </c>
      <c r="D15" s="420" t="s">
        <v>1625</v>
      </c>
      <c r="E15" s="300" t="s">
        <v>1453</v>
      </c>
    </row>
    <row r="16" spans="2:11" ht="20.100000000000001" customHeight="1">
      <c r="B16" s="415" t="s">
        <v>1448</v>
      </c>
      <c r="C16" s="416" t="s">
        <v>9</v>
      </c>
      <c r="D16" s="420" t="s">
        <v>1451</v>
      </c>
      <c r="E16" s="300" t="s">
        <v>1453</v>
      </c>
    </row>
    <row r="17" spans="2:5" ht="20.100000000000001" customHeight="1">
      <c r="B17" s="415" t="s">
        <v>1449</v>
      </c>
      <c r="C17" s="416" t="s">
        <v>9</v>
      </c>
      <c r="D17" s="421">
        <v>5.5</v>
      </c>
      <c r="E17" s="300" t="s">
        <v>1453</v>
      </c>
    </row>
    <row r="18" spans="2:5" ht="20.100000000000001" hidden="1" customHeight="1">
      <c r="B18" s="415" t="s">
        <v>1543</v>
      </c>
      <c r="C18" s="416"/>
      <c r="D18" s="421">
        <f>IF((D17&lt;=11),1,3)</f>
        <v>1</v>
      </c>
      <c r="E18" s="300"/>
    </row>
    <row r="19" spans="2:5" ht="20.100000000000001" hidden="1" customHeight="1">
      <c r="B19" s="415" t="s">
        <v>1544</v>
      </c>
      <c r="C19" s="416"/>
      <c r="D19" s="421">
        <f>IF((D17&lt;=11),220,380)</f>
        <v>220</v>
      </c>
      <c r="E19" s="300"/>
    </row>
    <row r="20" spans="2:5" ht="20.100000000000001" customHeight="1">
      <c r="B20" s="415" t="s">
        <v>1450</v>
      </c>
      <c r="C20" s="416" t="s">
        <v>9</v>
      </c>
      <c r="D20" s="421">
        <v>11</v>
      </c>
      <c r="E20" s="300" t="s">
        <v>1453</v>
      </c>
    </row>
    <row r="21" spans="2:5" ht="20.100000000000001" hidden="1" customHeight="1">
      <c r="B21" s="415" t="s">
        <v>1543</v>
      </c>
      <c r="C21" s="416"/>
      <c r="D21" s="421">
        <f>IF((D20&lt;=11),1,3)</f>
        <v>1</v>
      </c>
      <c r="E21" s="300"/>
    </row>
    <row r="22" spans="2:5" ht="20.100000000000001" hidden="1" customHeight="1">
      <c r="B22" s="415" t="s">
        <v>1544</v>
      </c>
      <c r="C22" s="416"/>
      <c r="D22" s="421">
        <f>IF((D20&lt;=11),220,380)</f>
        <v>220</v>
      </c>
      <c r="E22" s="300"/>
    </row>
    <row r="23" spans="2:5" ht="20.100000000000001" customHeight="1">
      <c r="B23" s="415" t="s">
        <v>1353</v>
      </c>
      <c r="C23" s="416" t="s">
        <v>9</v>
      </c>
      <c r="D23" s="420">
        <v>1444.7</v>
      </c>
      <c r="E23" s="300" t="s">
        <v>1453</v>
      </c>
    </row>
    <row r="24" spans="2:5" ht="20.100000000000001" customHeight="1">
      <c r="B24" s="415" t="s">
        <v>1354</v>
      </c>
      <c r="C24" s="416" t="s">
        <v>9</v>
      </c>
      <c r="D24" s="420">
        <v>1444.7</v>
      </c>
      <c r="E24" s="300" t="s">
        <v>1453</v>
      </c>
    </row>
    <row r="25" spans="2:5" ht="20.100000000000001" customHeight="1">
      <c r="B25" s="415" t="s">
        <v>1452</v>
      </c>
      <c r="C25" s="416" t="s">
        <v>9</v>
      </c>
      <c r="D25" s="421">
        <v>969</v>
      </c>
      <c r="E25" s="300" t="s">
        <v>1453</v>
      </c>
    </row>
    <row r="26" spans="2:5" ht="20.100000000000001" customHeight="1">
      <c r="B26" s="417" t="s">
        <v>1355</v>
      </c>
      <c r="C26" s="418" t="s">
        <v>9</v>
      </c>
      <c r="D26" s="422">
        <v>40</v>
      </c>
      <c r="E26" s="300" t="s">
        <v>1453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tabSelected="1" zoomScale="85" zoomScaleNormal="85" workbookViewId="0">
      <pane ySplit="6" topLeftCell="A31" activePane="bottomLeft" state="frozen"/>
      <selection activeCell="H1093" sqref="H1093"/>
      <selection pane="bottomLeft" activeCell="H44" sqref="H44"/>
    </sheetView>
  </sheetViews>
  <sheetFormatPr defaultRowHeight="15"/>
  <cols>
    <col min="1" max="1" width="5" style="302" customWidth="1"/>
    <col min="2" max="2" width="6.28515625" style="302" customWidth="1"/>
    <col min="3" max="3" width="15.140625" style="302" customWidth="1"/>
    <col min="4" max="4" width="15" style="302" customWidth="1"/>
    <col min="5" max="5" width="15.140625" style="302" bestFit="1" customWidth="1"/>
    <col min="6" max="6" width="12.140625" style="302" bestFit="1" customWidth="1"/>
    <col min="7" max="7" width="10" style="302" bestFit="1" customWidth="1"/>
    <col min="8" max="8" width="15.7109375" style="302" bestFit="1" customWidth="1"/>
    <col min="9" max="9" width="14.140625" style="302" bestFit="1" customWidth="1"/>
    <col min="10" max="10" width="13.85546875" style="302" bestFit="1" customWidth="1"/>
    <col min="11" max="11" width="15.7109375" style="302" customWidth="1"/>
    <col min="12" max="12" width="11.140625" style="302" bestFit="1" customWidth="1"/>
    <col min="13" max="13" width="13.85546875" style="302" bestFit="1" customWidth="1"/>
    <col min="14" max="14" width="12.85546875" style="302" bestFit="1" customWidth="1"/>
    <col min="15" max="15" width="7" style="302" customWidth="1"/>
    <col min="16" max="17" width="12.85546875" style="302" bestFit="1" customWidth="1"/>
    <col min="18" max="18" width="1.28515625" style="302" hidden="1" customWidth="1"/>
    <col min="19" max="19" width="3" style="304" hidden="1" customWidth="1"/>
    <col min="20" max="16384" width="9.140625" style="302"/>
  </cols>
  <sheetData>
    <row r="1" spans="1:21">
      <c r="G1" s="303"/>
    </row>
    <row r="2" spans="1:21">
      <c r="G2" s="303"/>
      <c r="K2" s="303"/>
    </row>
    <row r="3" spans="1:21">
      <c r="B3" s="604" t="s">
        <v>1357</v>
      </c>
      <c r="C3" s="604"/>
      <c r="D3" s="604"/>
      <c r="E3" s="604"/>
      <c r="F3" s="305" t="str">
        <f>DATA!D14</f>
        <v>H SUKONO ( PONPES HAJAR ASWAD)</v>
      </c>
      <c r="G3" s="303"/>
    </row>
    <row r="4" spans="1:21" ht="7.5" customHeight="1">
      <c r="B4" s="306"/>
      <c r="C4" s="306"/>
      <c r="D4" s="306"/>
      <c r="E4" s="306"/>
      <c r="F4" s="305"/>
      <c r="G4" s="303"/>
    </row>
    <row r="5" spans="1:21" ht="20.100000000000001" customHeight="1">
      <c r="B5" s="605" t="s">
        <v>1349</v>
      </c>
      <c r="C5" s="605" t="s">
        <v>1358</v>
      </c>
      <c r="D5" s="606" t="s">
        <v>1359</v>
      </c>
      <c r="E5" s="606" t="s">
        <v>1360</v>
      </c>
      <c r="F5" s="605" t="s">
        <v>1361</v>
      </c>
      <c r="G5" s="605"/>
      <c r="H5" s="605"/>
      <c r="I5" s="605"/>
      <c r="J5" s="605"/>
      <c r="K5" s="605" t="s">
        <v>1362</v>
      </c>
      <c r="L5" s="605"/>
      <c r="M5" s="307"/>
      <c r="N5" s="609" t="s">
        <v>1363</v>
      </c>
      <c r="O5" s="606" t="s">
        <v>1364</v>
      </c>
      <c r="P5" s="606" t="s">
        <v>1365</v>
      </c>
      <c r="Q5" s="606" t="s">
        <v>1366</v>
      </c>
      <c r="R5" s="308"/>
      <c r="S5" s="309"/>
      <c r="T5" s="607" t="s">
        <v>1367</v>
      </c>
      <c r="U5" s="310"/>
    </row>
    <row r="6" spans="1:21" ht="20.100000000000001" customHeight="1">
      <c r="B6" s="605"/>
      <c r="C6" s="605"/>
      <c r="D6" s="605"/>
      <c r="E6" s="605"/>
      <c r="F6" s="311" t="s">
        <v>1368</v>
      </c>
      <c r="G6" s="311" t="s">
        <v>1369</v>
      </c>
      <c r="H6" s="311" t="s">
        <v>1370</v>
      </c>
      <c r="I6" s="311" t="s">
        <v>1371</v>
      </c>
      <c r="J6" s="311" t="s">
        <v>1032</v>
      </c>
      <c r="K6" s="311" t="s">
        <v>1372</v>
      </c>
      <c r="L6" s="311" t="s">
        <v>1373</v>
      </c>
      <c r="M6" s="311" t="s">
        <v>1032</v>
      </c>
      <c r="N6" s="610"/>
      <c r="O6" s="605"/>
      <c r="P6" s="605"/>
      <c r="Q6" s="605"/>
      <c r="R6" s="308"/>
      <c r="S6" s="309"/>
      <c r="T6" s="605"/>
      <c r="U6" s="312"/>
    </row>
    <row r="7" spans="1:21" ht="20.100000000000001" customHeight="1">
      <c r="A7" s="313">
        <v>0</v>
      </c>
      <c r="B7" s="314">
        <v>2023</v>
      </c>
      <c r="C7" s="477">
        <f>DATA!D8*DATA!D26*4</f>
        <v>880</v>
      </c>
      <c r="D7" s="316">
        <f>C7*4/24</f>
        <v>146.66666666666666</v>
      </c>
      <c r="E7" s="316">
        <f>C7-D7</f>
        <v>733.33333333333337</v>
      </c>
      <c r="F7" s="317">
        <f ca="1">DATA!D10/1000000</f>
        <v>23.19002454</v>
      </c>
      <c r="G7" s="318">
        <f ca="1">DATA!$D$11/1000000</f>
        <v>0.46380049079999996</v>
      </c>
      <c r="H7" s="318">
        <f>C7*DATA!$D$5/1000000</f>
        <v>0.95403004038019401</v>
      </c>
      <c r="I7" s="318">
        <f>(C7*DATA!$D$5*DATA!$D$7)/1000000</f>
        <v>2.1465675908554364E-2</v>
      </c>
      <c r="J7" s="316">
        <f ca="1">SUM(F7:I7)</f>
        <v>24.629320747088748</v>
      </c>
      <c r="K7" s="319">
        <f>DATA!D9/1000000</f>
        <v>5.3295000000000003</v>
      </c>
      <c r="L7" s="316">
        <f>((D7*DATA!$D$23)/1000000)+((E7*DATA!$D$24)/1000000)</f>
        <v>1.271336</v>
      </c>
      <c r="M7" s="316">
        <f>K7+L7</f>
        <v>6.6008360000000001</v>
      </c>
      <c r="N7" s="316">
        <f ca="1">M7-J7</f>
        <v>-18.028484747088747</v>
      </c>
      <c r="O7" s="314">
        <v>1</v>
      </c>
      <c r="P7" s="316">
        <f ca="1">O7*N7</f>
        <v>-18.028484747088747</v>
      </c>
      <c r="Q7" s="316">
        <f ca="1">P7</f>
        <v>-18.028484747088747</v>
      </c>
      <c r="S7" s="304" t="str">
        <f ca="1">IF(Q7&lt;0,"a","")</f>
        <v>a</v>
      </c>
      <c r="T7" s="320" t="str">
        <f>IF(Q5&gt;=0,"",IF(Q7&lt;0,"",IF(Q7=0,A7,(A7-(Q7/N7)))))</f>
        <v/>
      </c>
      <c r="U7" s="304"/>
    </row>
    <row r="8" spans="1:21" ht="20.100000000000001" customHeight="1">
      <c r="A8" s="313">
        <f>A7+1</f>
        <v>1</v>
      </c>
      <c r="B8" s="314">
        <f>B7+1</f>
        <v>2024</v>
      </c>
      <c r="C8" s="315">
        <f>DATA!D8*DATA!D26*12</f>
        <v>2640</v>
      </c>
      <c r="D8" s="316">
        <f>C8*4/24</f>
        <v>440</v>
      </c>
      <c r="E8" s="316">
        <f t="shared" ref="E8:E32" si="0">C8-D8</f>
        <v>2200</v>
      </c>
      <c r="F8" s="314"/>
      <c r="G8" s="318">
        <f ca="1">DATA!$D$11/1000000</f>
        <v>0.46380049079999996</v>
      </c>
      <c r="H8" s="318">
        <f>C8*DATA!$D$5/1000000</f>
        <v>2.8620901211405818</v>
      </c>
      <c r="I8" s="318">
        <f>(C8*DATA!$D$5*DATA!$D$7)/1000000</f>
        <v>6.4397027725663095E-2</v>
      </c>
      <c r="J8" s="316">
        <f t="shared" ref="J8:J32" ca="1" si="1">SUM(F8:I8)</f>
        <v>3.3902876396662451</v>
      </c>
      <c r="K8" s="321"/>
      <c r="L8" s="316">
        <f>((D8*DATA!$D$23)/1000000)+((E8*DATA!$D$24)/1000000)</f>
        <v>3.8140079999999998</v>
      </c>
      <c r="M8" s="316">
        <f t="shared" ref="M8:M32" si="2">K8+L8</f>
        <v>3.8140079999999998</v>
      </c>
      <c r="N8" s="316">
        <f ca="1">M8-J8</f>
        <v>0.42372036033375471</v>
      </c>
      <c r="O8" s="315">
        <f>1/(1+'[93]Asumsi I'!$C$3)^(KKF!A8)</f>
        <v>0.89285714285714279</v>
      </c>
      <c r="P8" s="316">
        <f ca="1">O8*N8</f>
        <v>0.37832175029799525</v>
      </c>
      <c r="Q8" s="316">
        <f ca="1">Q7+P8</f>
        <v>-17.650162996790751</v>
      </c>
      <c r="S8" s="304" t="str">
        <f t="shared" ref="S8:S32" ca="1" si="3">IF(Q8&lt;0,"a","")</f>
        <v>a</v>
      </c>
      <c r="T8" s="320" t="str">
        <f>IF(Q6&gt;=0,"",IF(Q8&lt;0,"",IF(Q8=0,A8,(A8-(Q8/N8)))))</f>
        <v/>
      </c>
      <c r="U8" s="304"/>
    </row>
    <row r="9" spans="1:21" ht="20.100000000000001" customHeight="1">
      <c r="A9" s="313">
        <f t="shared" ref="A9:B24" si="4">A8+1</f>
        <v>2</v>
      </c>
      <c r="B9" s="314">
        <f t="shared" si="4"/>
        <v>2025</v>
      </c>
      <c r="C9" s="322">
        <f>+C8</f>
        <v>2640</v>
      </c>
      <c r="D9" s="316">
        <f t="shared" ref="D9:D32" si="5">C9*4/24</f>
        <v>440</v>
      </c>
      <c r="E9" s="316">
        <f t="shared" si="0"/>
        <v>2200</v>
      </c>
      <c r="F9" s="314"/>
      <c r="G9" s="318">
        <f ca="1">DATA!$D$11/1000000</f>
        <v>0.46380049079999996</v>
      </c>
      <c r="H9" s="318">
        <f>C9*DATA!$D$5/1000000</f>
        <v>2.8620901211405818</v>
      </c>
      <c r="I9" s="318">
        <f>(C9*DATA!$D$5*DATA!$D$7)/1000000</f>
        <v>6.4397027725663095E-2</v>
      </c>
      <c r="J9" s="316">
        <f t="shared" ca="1" si="1"/>
        <v>3.3902876396662451</v>
      </c>
      <c r="K9" s="316"/>
      <c r="L9" s="316">
        <f>((D9*DATA!$D$23)/1000000)+((E9*DATA!$D$24)/1000000)</f>
        <v>3.8140079999999998</v>
      </c>
      <c r="M9" s="316">
        <f t="shared" si="2"/>
        <v>3.8140079999999998</v>
      </c>
      <c r="N9" s="316">
        <f t="shared" ref="N9:N32" ca="1" si="6">M9-J9</f>
        <v>0.42372036033375471</v>
      </c>
      <c r="O9" s="322">
        <f>1/(1+'[93]Asumsi I'!$C$3)^(KKF!A9)</f>
        <v>0.79719387755102034</v>
      </c>
      <c r="P9" s="316">
        <f t="shared" ref="P9:P32" ca="1" si="7">O9*N9</f>
        <v>0.33778727705178146</v>
      </c>
      <c r="Q9" s="316">
        <f ca="1">Q8+P9</f>
        <v>-17.31237571973897</v>
      </c>
      <c r="S9" s="304" t="str">
        <f t="shared" ca="1" si="3"/>
        <v>a</v>
      </c>
      <c r="T9" s="320" t="str">
        <f ca="1">IF(Q7&gt;=0,"",IF(Q9&lt;0,"",IF(Q9=0,A9,(A9-(Q9/N9)))))</f>
        <v/>
      </c>
      <c r="U9" s="304"/>
    </row>
    <row r="10" spans="1:21" ht="20.100000000000001" customHeight="1">
      <c r="A10" s="313">
        <f t="shared" si="4"/>
        <v>3</v>
      </c>
      <c r="B10" s="314">
        <f t="shared" si="4"/>
        <v>2026</v>
      </c>
      <c r="C10" s="315">
        <f t="shared" ref="C10:C32" si="8">+C9</f>
        <v>2640</v>
      </c>
      <c r="D10" s="316">
        <f t="shared" si="5"/>
        <v>440</v>
      </c>
      <c r="E10" s="316">
        <f t="shared" si="0"/>
        <v>2200</v>
      </c>
      <c r="F10" s="314"/>
      <c r="G10" s="318">
        <f ca="1">DATA!$D$11/1000000</f>
        <v>0.46380049079999996</v>
      </c>
      <c r="H10" s="318">
        <f>C10*DATA!$D$5/1000000</f>
        <v>2.8620901211405818</v>
      </c>
      <c r="I10" s="318">
        <f>(C10*DATA!$D$5*DATA!$D$7)/1000000</f>
        <v>6.4397027725663095E-2</v>
      </c>
      <c r="J10" s="316">
        <f t="shared" ca="1" si="1"/>
        <v>3.3902876396662451</v>
      </c>
      <c r="K10" s="314"/>
      <c r="L10" s="316">
        <f>((D10*DATA!$D$23)/1000000)+((E10*DATA!$D$24)/1000000)</f>
        <v>3.8140079999999998</v>
      </c>
      <c r="M10" s="316">
        <f t="shared" si="2"/>
        <v>3.8140079999999998</v>
      </c>
      <c r="N10" s="316">
        <f t="shared" ca="1" si="6"/>
        <v>0.42372036033375471</v>
      </c>
      <c r="O10" s="315">
        <f>1/(1+'[93]Asumsi I'!$C$3)^(KKF!A10)</f>
        <v>0.71178024781341087</v>
      </c>
      <c r="P10" s="316">
        <f t="shared" ca="1" si="7"/>
        <v>0.30159578308194768</v>
      </c>
      <c r="Q10" s="316">
        <f t="shared" ref="Q10:Q30" ca="1" si="9">Q9+P10</f>
        <v>-17.010779936657023</v>
      </c>
      <c r="S10" s="304" t="str">
        <f t="shared" ca="1" si="3"/>
        <v>a</v>
      </c>
      <c r="T10" s="320" t="str">
        <f t="shared" ref="T10:T32" ca="1" si="10">IF(Q8&gt;=0,"",IF(Q10&lt;0,"",IF(Q10=0,A10,(A10-(Q10/N10)))))</f>
        <v/>
      </c>
      <c r="U10" s="304"/>
    </row>
    <row r="11" spans="1:21" ht="20.100000000000001" customHeight="1">
      <c r="A11" s="313">
        <f t="shared" si="4"/>
        <v>4</v>
      </c>
      <c r="B11" s="314">
        <f t="shared" si="4"/>
        <v>2027</v>
      </c>
      <c r="C11" s="315">
        <f>+C10</f>
        <v>2640</v>
      </c>
      <c r="D11" s="316">
        <f t="shared" si="5"/>
        <v>440</v>
      </c>
      <c r="E11" s="316">
        <f t="shared" si="0"/>
        <v>2200</v>
      </c>
      <c r="F11" s="314"/>
      <c r="G11" s="318">
        <f ca="1">DATA!$D$11/1000000</f>
        <v>0.46380049079999996</v>
      </c>
      <c r="H11" s="318">
        <f>C11*DATA!$D$5/1000000</f>
        <v>2.8620901211405818</v>
      </c>
      <c r="I11" s="318">
        <f>(C11*DATA!$D$5*DATA!$D$7)/1000000</f>
        <v>6.4397027725663095E-2</v>
      </c>
      <c r="J11" s="316">
        <f t="shared" ca="1" si="1"/>
        <v>3.3902876396662451</v>
      </c>
      <c r="K11" s="314"/>
      <c r="L11" s="316">
        <f>((D11*DATA!$D$23)/1000000)+((E11*DATA!$D$24)/1000000)</f>
        <v>3.8140079999999998</v>
      </c>
      <c r="M11" s="316">
        <f t="shared" si="2"/>
        <v>3.8140079999999998</v>
      </c>
      <c r="N11" s="316">
        <f t="shared" ca="1" si="6"/>
        <v>0.42372036033375471</v>
      </c>
      <c r="O11" s="315">
        <f>1/(1+'[93]Asumsi I'!$C$3)^(KKF!A11)</f>
        <v>0.63551807840483121</v>
      </c>
      <c r="P11" s="316">
        <f t="shared" ca="1" si="7"/>
        <v>0.26928194918031045</v>
      </c>
      <c r="Q11" s="316">
        <f t="shared" ca="1" si="9"/>
        <v>-16.741497987476713</v>
      </c>
      <c r="S11" s="304" t="str">
        <f t="shared" ca="1" si="3"/>
        <v>a</v>
      </c>
      <c r="T11" s="320" t="str">
        <f t="shared" ca="1" si="10"/>
        <v/>
      </c>
      <c r="U11" s="304"/>
    </row>
    <row r="12" spans="1:21" ht="20.100000000000001" customHeight="1">
      <c r="A12" s="313">
        <f t="shared" si="4"/>
        <v>5</v>
      </c>
      <c r="B12" s="314">
        <f t="shared" si="4"/>
        <v>2028</v>
      </c>
      <c r="C12" s="315">
        <f t="shared" si="8"/>
        <v>2640</v>
      </c>
      <c r="D12" s="316">
        <f t="shared" si="5"/>
        <v>440</v>
      </c>
      <c r="E12" s="316">
        <f t="shared" si="0"/>
        <v>2200</v>
      </c>
      <c r="F12" s="314"/>
      <c r="G12" s="318">
        <f ca="1">DATA!$D$11/1000000</f>
        <v>0.46380049079999996</v>
      </c>
      <c r="H12" s="318">
        <f>C12*DATA!$D$5/1000000</f>
        <v>2.8620901211405818</v>
      </c>
      <c r="I12" s="318">
        <f>(C12*DATA!$D$5*DATA!$D$7)/1000000</f>
        <v>6.4397027725663095E-2</v>
      </c>
      <c r="J12" s="316">
        <f t="shared" ca="1" si="1"/>
        <v>3.3902876396662451</v>
      </c>
      <c r="K12" s="314"/>
      <c r="L12" s="316">
        <f>((D12*DATA!$D$23)/1000000)+((E12*DATA!$D$24)/1000000)</f>
        <v>3.8140079999999998</v>
      </c>
      <c r="M12" s="316">
        <f t="shared" si="2"/>
        <v>3.8140079999999998</v>
      </c>
      <c r="N12" s="316">
        <f t="shared" ca="1" si="6"/>
        <v>0.42372036033375471</v>
      </c>
      <c r="O12" s="315">
        <f>1/(1+'[93]Asumsi I'!$C$3)^(KKF!A12)</f>
        <v>0.56742685571859919</v>
      </c>
      <c r="P12" s="316">
        <f t="shared" ca="1" si="7"/>
        <v>0.24043031176813429</v>
      </c>
      <c r="Q12" s="316">
        <f t="shared" ca="1" si="9"/>
        <v>-16.50106767570858</v>
      </c>
      <c r="S12" s="304" t="str">
        <f t="shared" ca="1" si="3"/>
        <v>a</v>
      </c>
      <c r="T12" s="320" t="str">
        <f t="shared" ca="1" si="10"/>
        <v/>
      </c>
      <c r="U12" s="304"/>
    </row>
    <row r="13" spans="1:21" ht="20.100000000000001" customHeight="1">
      <c r="A13" s="313">
        <f t="shared" si="4"/>
        <v>6</v>
      </c>
      <c r="B13" s="314">
        <f t="shared" si="4"/>
        <v>2029</v>
      </c>
      <c r="C13" s="315">
        <f t="shared" si="8"/>
        <v>2640</v>
      </c>
      <c r="D13" s="316">
        <f t="shared" si="5"/>
        <v>440</v>
      </c>
      <c r="E13" s="316">
        <f t="shared" si="0"/>
        <v>2200</v>
      </c>
      <c r="F13" s="314"/>
      <c r="G13" s="318">
        <f ca="1">DATA!$D$11/1000000</f>
        <v>0.46380049079999996</v>
      </c>
      <c r="H13" s="318">
        <f>C13*DATA!$D$5/1000000</f>
        <v>2.8620901211405818</v>
      </c>
      <c r="I13" s="318">
        <f>(C13*DATA!$D$5*DATA!$D$7)/1000000</f>
        <v>6.4397027725663095E-2</v>
      </c>
      <c r="J13" s="316">
        <f t="shared" ca="1" si="1"/>
        <v>3.3902876396662451</v>
      </c>
      <c r="K13" s="314"/>
      <c r="L13" s="316">
        <f>((D13*DATA!$D$23)/1000000)+((E13*DATA!$D$24)/1000000)</f>
        <v>3.8140079999999998</v>
      </c>
      <c r="M13" s="316">
        <f t="shared" si="2"/>
        <v>3.8140079999999998</v>
      </c>
      <c r="N13" s="316">
        <f t="shared" ca="1" si="6"/>
        <v>0.42372036033375471</v>
      </c>
      <c r="O13" s="315">
        <f>1/(1+'[93]Asumsi I'!$C$3)^(KKF!A13)</f>
        <v>0.50663112117732068</v>
      </c>
      <c r="P13" s="316">
        <f t="shared" ca="1" si="7"/>
        <v>0.21466992122154846</v>
      </c>
      <c r="Q13" s="316">
        <f t="shared" ca="1" si="9"/>
        <v>-16.28639775448703</v>
      </c>
      <c r="S13" s="304" t="str">
        <f t="shared" ca="1" si="3"/>
        <v>a</v>
      </c>
      <c r="T13" s="320" t="str">
        <f t="shared" ca="1" si="10"/>
        <v/>
      </c>
      <c r="U13" s="304"/>
    </row>
    <row r="14" spans="1:21" ht="20.100000000000001" customHeight="1">
      <c r="A14" s="313">
        <f t="shared" si="4"/>
        <v>7</v>
      </c>
      <c r="B14" s="314">
        <f t="shared" si="4"/>
        <v>2030</v>
      </c>
      <c r="C14" s="315">
        <f t="shared" si="8"/>
        <v>2640</v>
      </c>
      <c r="D14" s="316">
        <f t="shared" si="5"/>
        <v>440</v>
      </c>
      <c r="E14" s="316">
        <f t="shared" si="0"/>
        <v>2200</v>
      </c>
      <c r="F14" s="314"/>
      <c r="G14" s="318">
        <f ca="1">DATA!$D$11/1000000</f>
        <v>0.46380049079999996</v>
      </c>
      <c r="H14" s="318">
        <f>C14*DATA!$D$5/1000000</f>
        <v>2.8620901211405818</v>
      </c>
      <c r="I14" s="318">
        <f>(C14*DATA!$D$5*DATA!$D$7)/1000000</f>
        <v>6.4397027725663095E-2</v>
      </c>
      <c r="J14" s="316">
        <f t="shared" ca="1" si="1"/>
        <v>3.3902876396662451</v>
      </c>
      <c r="K14" s="314"/>
      <c r="L14" s="316">
        <f>((D14*DATA!$D$23)/1000000)+((E14*DATA!$D$24)/1000000)</f>
        <v>3.8140079999999998</v>
      </c>
      <c r="M14" s="316">
        <f t="shared" si="2"/>
        <v>3.8140079999999998</v>
      </c>
      <c r="N14" s="316">
        <f t="shared" ca="1" si="6"/>
        <v>0.42372036033375471</v>
      </c>
      <c r="O14" s="315">
        <f>1/(1+'[93]Asumsi I'!$C$3)^(KKF!A14)</f>
        <v>0.45234921533689343</v>
      </c>
      <c r="P14" s="316">
        <f t="shared" ca="1" si="7"/>
        <v>0.19166957251923969</v>
      </c>
      <c r="Q14" s="316">
        <f t="shared" ca="1" si="9"/>
        <v>-16.094728181967792</v>
      </c>
      <c r="S14" s="304" t="str">
        <f t="shared" ca="1" si="3"/>
        <v>a</v>
      </c>
      <c r="T14" s="320" t="str">
        <f t="shared" ca="1" si="10"/>
        <v/>
      </c>
      <c r="U14" s="304"/>
    </row>
    <row r="15" spans="1:21" ht="20.100000000000001" customHeight="1">
      <c r="A15" s="313">
        <f t="shared" si="4"/>
        <v>8</v>
      </c>
      <c r="B15" s="314">
        <f t="shared" si="4"/>
        <v>2031</v>
      </c>
      <c r="C15" s="315">
        <f t="shared" si="8"/>
        <v>2640</v>
      </c>
      <c r="D15" s="316">
        <f t="shared" si="5"/>
        <v>440</v>
      </c>
      <c r="E15" s="316">
        <f t="shared" si="0"/>
        <v>2200</v>
      </c>
      <c r="F15" s="314"/>
      <c r="G15" s="318">
        <f ca="1">DATA!$D$11/1000000</f>
        <v>0.46380049079999996</v>
      </c>
      <c r="H15" s="318">
        <f>C15*DATA!$D$5/1000000</f>
        <v>2.8620901211405818</v>
      </c>
      <c r="I15" s="318">
        <f>(C15*DATA!$D$5*DATA!$D$7)/1000000</f>
        <v>6.4397027725663095E-2</v>
      </c>
      <c r="J15" s="316">
        <f t="shared" ca="1" si="1"/>
        <v>3.3902876396662451</v>
      </c>
      <c r="K15" s="314"/>
      <c r="L15" s="316">
        <f>((D15*DATA!$D$23)/1000000)+((E15*DATA!$D$24)/1000000)</f>
        <v>3.8140079999999998</v>
      </c>
      <c r="M15" s="316">
        <f t="shared" si="2"/>
        <v>3.8140079999999998</v>
      </c>
      <c r="N15" s="316">
        <f t="shared" ca="1" si="6"/>
        <v>0.42372036033375471</v>
      </c>
      <c r="O15" s="315">
        <f>1/(1+'[93]Asumsi I'!$C$3)^(KKF!A15)</f>
        <v>0.4038832279793691</v>
      </c>
      <c r="P15" s="316">
        <f t="shared" ca="1" si="7"/>
        <v>0.17113354689217827</v>
      </c>
      <c r="Q15" s="316">
        <f t="shared" ca="1" si="9"/>
        <v>-15.923594635075613</v>
      </c>
      <c r="S15" s="304" t="str">
        <f t="shared" ca="1" si="3"/>
        <v>a</v>
      </c>
      <c r="T15" s="320" t="str">
        <f t="shared" ca="1" si="10"/>
        <v/>
      </c>
      <c r="U15" s="304"/>
    </row>
    <row r="16" spans="1:21" ht="20.100000000000001" customHeight="1">
      <c r="A16" s="313">
        <f t="shared" si="4"/>
        <v>9</v>
      </c>
      <c r="B16" s="314">
        <f t="shared" si="4"/>
        <v>2032</v>
      </c>
      <c r="C16" s="315">
        <f t="shared" si="8"/>
        <v>2640</v>
      </c>
      <c r="D16" s="316">
        <f t="shared" si="5"/>
        <v>440</v>
      </c>
      <c r="E16" s="316">
        <f t="shared" si="0"/>
        <v>2200</v>
      </c>
      <c r="F16" s="314"/>
      <c r="G16" s="318">
        <f ca="1">DATA!$D$11/1000000</f>
        <v>0.46380049079999996</v>
      </c>
      <c r="H16" s="318">
        <f>C16*DATA!$D$5/1000000</f>
        <v>2.8620901211405818</v>
      </c>
      <c r="I16" s="318">
        <f>(C16*DATA!$D$5*DATA!$D$7)/1000000</f>
        <v>6.4397027725663095E-2</v>
      </c>
      <c r="J16" s="316">
        <f t="shared" ca="1" si="1"/>
        <v>3.3902876396662451</v>
      </c>
      <c r="K16" s="314"/>
      <c r="L16" s="316">
        <f>((D16*DATA!$D$23)/1000000)+((E16*DATA!$D$24)/1000000)</f>
        <v>3.8140079999999998</v>
      </c>
      <c r="M16" s="316">
        <f t="shared" si="2"/>
        <v>3.8140079999999998</v>
      </c>
      <c r="N16" s="316">
        <f t="shared" ca="1" si="6"/>
        <v>0.42372036033375471</v>
      </c>
      <c r="O16" s="315">
        <f>1/(1+'[93]Asumsi I'!$C$3)^(KKF!A16)</f>
        <v>0.36061002498157957</v>
      </c>
      <c r="P16" s="316">
        <f t="shared" ca="1" si="7"/>
        <v>0.15279780972515919</v>
      </c>
      <c r="Q16" s="316">
        <f t="shared" ca="1" si="9"/>
        <v>-15.770796825350454</v>
      </c>
      <c r="S16" s="304" t="str">
        <f t="shared" ca="1" si="3"/>
        <v>a</v>
      </c>
      <c r="T16" s="320" t="str">
        <f t="shared" ca="1" si="10"/>
        <v/>
      </c>
      <c r="U16" s="304"/>
    </row>
    <row r="17" spans="1:21" ht="20.100000000000001" customHeight="1">
      <c r="A17" s="313">
        <f t="shared" si="4"/>
        <v>10</v>
      </c>
      <c r="B17" s="314">
        <f t="shared" si="4"/>
        <v>2033</v>
      </c>
      <c r="C17" s="315">
        <f t="shared" si="8"/>
        <v>2640</v>
      </c>
      <c r="D17" s="316">
        <f t="shared" si="5"/>
        <v>440</v>
      </c>
      <c r="E17" s="316">
        <f t="shared" si="0"/>
        <v>2200</v>
      </c>
      <c r="F17" s="314"/>
      <c r="G17" s="318">
        <f ca="1">DATA!$D$11/1000000</f>
        <v>0.46380049079999996</v>
      </c>
      <c r="H17" s="318">
        <f>C17*DATA!$D$5/1000000</f>
        <v>2.8620901211405818</v>
      </c>
      <c r="I17" s="318">
        <f>(C17*DATA!$D$5*DATA!$D$7)/1000000</f>
        <v>6.4397027725663095E-2</v>
      </c>
      <c r="J17" s="316">
        <f t="shared" ca="1" si="1"/>
        <v>3.3902876396662451</v>
      </c>
      <c r="K17" s="314"/>
      <c r="L17" s="316">
        <f>((D17*DATA!$D$23)/1000000)+((E17*DATA!$D$24)/1000000)</f>
        <v>3.8140079999999998</v>
      </c>
      <c r="M17" s="316">
        <f t="shared" si="2"/>
        <v>3.8140079999999998</v>
      </c>
      <c r="N17" s="316">
        <f t="shared" ca="1" si="6"/>
        <v>0.42372036033375471</v>
      </c>
      <c r="O17" s="315">
        <f>1/(1+'[93]Asumsi I'!$C$3)^(KKF!A17)</f>
        <v>0.32197323659069599</v>
      </c>
      <c r="P17" s="316">
        <f t="shared" ca="1" si="7"/>
        <v>0.13642661582603496</v>
      </c>
      <c r="Q17" s="316">
        <f t="shared" ca="1" si="9"/>
        <v>-15.634370209524418</v>
      </c>
      <c r="S17" s="304" t="str">
        <f t="shared" ca="1" si="3"/>
        <v>a</v>
      </c>
      <c r="T17" s="320" t="str">
        <f t="shared" ca="1" si="10"/>
        <v/>
      </c>
      <c r="U17" s="304"/>
    </row>
    <row r="18" spans="1:21" ht="20.100000000000001" customHeight="1">
      <c r="A18" s="313">
        <f t="shared" si="4"/>
        <v>11</v>
      </c>
      <c r="B18" s="314">
        <f t="shared" si="4"/>
        <v>2034</v>
      </c>
      <c r="C18" s="315">
        <f t="shared" si="8"/>
        <v>2640</v>
      </c>
      <c r="D18" s="316">
        <f t="shared" si="5"/>
        <v>440</v>
      </c>
      <c r="E18" s="316">
        <f t="shared" si="0"/>
        <v>2200</v>
      </c>
      <c r="F18" s="314"/>
      <c r="G18" s="318">
        <f ca="1">DATA!$D$11/1000000</f>
        <v>0.46380049079999996</v>
      </c>
      <c r="H18" s="318">
        <f>C18*DATA!$D$5/1000000</f>
        <v>2.8620901211405818</v>
      </c>
      <c r="I18" s="318">
        <f>(C18*DATA!$D$5*DATA!$D$7)/1000000</f>
        <v>6.4397027725663095E-2</v>
      </c>
      <c r="J18" s="316">
        <f t="shared" ca="1" si="1"/>
        <v>3.3902876396662451</v>
      </c>
      <c r="K18" s="314"/>
      <c r="L18" s="316">
        <f>((D18*DATA!$D$23)/1000000)+((E18*DATA!$D$24)/1000000)</f>
        <v>3.8140079999999998</v>
      </c>
      <c r="M18" s="316">
        <f t="shared" si="2"/>
        <v>3.8140079999999998</v>
      </c>
      <c r="N18" s="316">
        <f t="shared" ca="1" si="6"/>
        <v>0.42372036033375471</v>
      </c>
      <c r="O18" s="315">
        <f>1/(1+'[93]Asumsi I'!$C$3)^(KKF!A18)</f>
        <v>0.28747610409883567</v>
      </c>
      <c r="P18" s="316">
        <f t="shared" ca="1" si="7"/>
        <v>0.12180947841610262</v>
      </c>
      <c r="Q18" s="316">
        <f t="shared" ca="1" si="9"/>
        <v>-15.512560731108316</v>
      </c>
      <c r="S18" s="304" t="str">
        <f t="shared" ca="1" si="3"/>
        <v>a</v>
      </c>
      <c r="T18" s="320" t="str">
        <f t="shared" ca="1" si="10"/>
        <v/>
      </c>
      <c r="U18" s="304"/>
    </row>
    <row r="19" spans="1:21" ht="20.100000000000001" customHeight="1">
      <c r="A19" s="313">
        <f t="shared" si="4"/>
        <v>12</v>
      </c>
      <c r="B19" s="314">
        <f t="shared" si="4"/>
        <v>2035</v>
      </c>
      <c r="C19" s="315">
        <f t="shared" si="8"/>
        <v>2640</v>
      </c>
      <c r="D19" s="316">
        <f t="shared" si="5"/>
        <v>440</v>
      </c>
      <c r="E19" s="316">
        <f t="shared" si="0"/>
        <v>2200</v>
      </c>
      <c r="F19" s="314"/>
      <c r="G19" s="318">
        <f ca="1">DATA!$D$11/1000000</f>
        <v>0.46380049079999996</v>
      </c>
      <c r="H19" s="318">
        <f>C19*DATA!$D$5/1000000</f>
        <v>2.8620901211405818</v>
      </c>
      <c r="I19" s="318">
        <f>(C19*DATA!$D$5*DATA!$D$7)/1000000</f>
        <v>6.4397027725663095E-2</v>
      </c>
      <c r="J19" s="316">
        <f t="shared" ca="1" si="1"/>
        <v>3.3902876396662451</v>
      </c>
      <c r="K19" s="314"/>
      <c r="L19" s="316">
        <f>((D19*DATA!$D$23)/1000000)+((E19*DATA!$D$24)/1000000)</f>
        <v>3.8140079999999998</v>
      </c>
      <c r="M19" s="316">
        <f t="shared" si="2"/>
        <v>3.8140079999999998</v>
      </c>
      <c r="N19" s="316">
        <f t="shared" ca="1" si="6"/>
        <v>0.42372036033375471</v>
      </c>
      <c r="O19" s="315">
        <f>1/(1+'[93]Asumsi I'!$C$3)^(KKF!A19)</f>
        <v>0.25667509294538904</v>
      </c>
      <c r="P19" s="316">
        <f t="shared" ca="1" si="7"/>
        <v>0.10875846287152023</v>
      </c>
      <c r="Q19" s="316">
        <f t="shared" ca="1" si="9"/>
        <v>-15.403802268236795</v>
      </c>
      <c r="S19" s="304" t="str">
        <f t="shared" ca="1" si="3"/>
        <v>a</v>
      </c>
      <c r="T19" s="320" t="str">
        <f t="shared" ca="1" si="10"/>
        <v/>
      </c>
      <c r="U19" s="304"/>
    </row>
    <row r="20" spans="1:21" ht="20.100000000000001" customHeight="1">
      <c r="A20" s="313">
        <f t="shared" si="4"/>
        <v>13</v>
      </c>
      <c r="B20" s="314">
        <f t="shared" si="4"/>
        <v>2036</v>
      </c>
      <c r="C20" s="315">
        <f t="shared" si="8"/>
        <v>2640</v>
      </c>
      <c r="D20" s="316">
        <f t="shared" si="5"/>
        <v>440</v>
      </c>
      <c r="E20" s="316">
        <f t="shared" si="0"/>
        <v>2200</v>
      </c>
      <c r="F20" s="314"/>
      <c r="G20" s="318">
        <f ca="1">DATA!$D$11/1000000</f>
        <v>0.46380049079999996</v>
      </c>
      <c r="H20" s="318">
        <f>C20*DATA!$D$5/1000000</f>
        <v>2.8620901211405818</v>
      </c>
      <c r="I20" s="318">
        <f>(C20*DATA!$D$5*DATA!$D$7)/1000000</f>
        <v>6.4397027725663095E-2</v>
      </c>
      <c r="J20" s="316">
        <f t="shared" ca="1" si="1"/>
        <v>3.3902876396662451</v>
      </c>
      <c r="K20" s="314"/>
      <c r="L20" s="316">
        <f>((D20*DATA!$D$23)/1000000)+((E20*DATA!$D$24)/1000000)</f>
        <v>3.8140079999999998</v>
      </c>
      <c r="M20" s="316">
        <f t="shared" si="2"/>
        <v>3.8140079999999998</v>
      </c>
      <c r="N20" s="316">
        <f t="shared" ca="1" si="6"/>
        <v>0.42372036033375471</v>
      </c>
      <c r="O20" s="315">
        <f>1/(1+'[93]Asumsi I'!$C$3)^(KKF!A20)</f>
        <v>0.22917419012981158</v>
      </c>
      <c r="P20" s="316">
        <f t="shared" ca="1" si="7"/>
        <v>9.7105770421000173E-2</v>
      </c>
      <c r="Q20" s="316">
        <f t="shared" ca="1" si="9"/>
        <v>-15.306696497815794</v>
      </c>
      <c r="S20" s="304" t="str">
        <f t="shared" ca="1" si="3"/>
        <v>a</v>
      </c>
      <c r="T20" s="320" t="str">
        <f t="shared" ca="1" si="10"/>
        <v/>
      </c>
      <c r="U20" s="304"/>
    </row>
    <row r="21" spans="1:21" ht="20.100000000000001" customHeight="1">
      <c r="A21" s="313">
        <f t="shared" si="4"/>
        <v>14</v>
      </c>
      <c r="B21" s="314">
        <f t="shared" si="4"/>
        <v>2037</v>
      </c>
      <c r="C21" s="315">
        <f t="shared" si="8"/>
        <v>2640</v>
      </c>
      <c r="D21" s="316">
        <f t="shared" si="5"/>
        <v>440</v>
      </c>
      <c r="E21" s="316">
        <f t="shared" si="0"/>
        <v>2200</v>
      </c>
      <c r="F21" s="314"/>
      <c r="G21" s="318">
        <f ca="1">DATA!$D$11/1000000</f>
        <v>0.46380049079999996</v>
      </c>
      <c r="H21" s="318">
        <f>C21*DATA!$D$5/1000000</f>
        <v>2.8620901211405818</v>
      </c>
      <c r="I21" s="318">
        <f>(C21*DATA!$D$5*DATA!$D$7)/1000000</f>
        <v>6.4397027725663095E-2</v>
      </c>
      <c r="J21" s="316">
        <f t="shared" ca="1" si="1"/>
        <v>3.3902876396662451</v>
      </c>
      <c r="K21" s="314"/>
      <c r="L21" s="316">
        <f>((D21*DATA!$D$23)/1000000)+((E21*DATA!$D$24)/1000000)</f>
        <v>3.8140079999999998</v>
      </c>
      <c r="M21" s="316">
        <f t="shared" si="2"/>
        <v>3.8140079999999998</v>
      </c>
      <c r="N21" s="316">
        <f t="shared" ca="1" si="6"/>
        <v>0.42372036033375471</v>
      </c>
      <c r="O21" s="315">
        <f>1/(1+'[93]Asumsi I'!$C$3)^(KKF!A21)</f>
        <v>0.20461981261590317</v>
      </c>
      <c r="P21" s="316">
        <f t="shared" ca="1" si="7"/>
        <v>8.6701580733035855E-2</v>
      </c>
      <c r="Q21" s="316">
        <f t="shared" ca="1" si="9"/>
        <v>-15.219994917082758</v>
      </c>
      <c r="S21" s="304" t="str">
        <f t="shared" ca="1" si="3"/>
        <v>a</v>
      </c>
      <c r="T21" s="320" t="str">
        <f t="shared" ca="1" si="10"/>
        <v/>
      </c>
      <c r="U21" s="304"/>
    </row>
    <row r="22" spans="1:21" ht="20.100000000000001" customHeight="1">
      <c r="A22" s="313">
        <f t="shared" si="4"/>
        <v>15</v>
      </c>
      <c r="B22" s="314">
        <f t="shared" si="4"/>
        <v>2038</v>
      </c>
      <c r="C22" s="315">
        <f t="shared" si="8"/>
        <v>2640</v>
      </c>
      <c r="D22" s="316">
        <f t="shared" si="5"/>
        <v>440</v>
      </c>
      <c r="E22" s="316">
        <f t="shared" si="0"/>
        <v>2200</v>
      </c>
      <c r="F22" s="314"/>
      <c r="G22" s="318">
        <f ca="1">DATA!$D$11/1000000</f>
        <v>0.46380049079999996</v>
      </c>
      <c r="H22" s="318">
        <f>C22*DATA!$D$5/1000000</f>
        <v>2.8620901211405818</v>
      </c>
      <c r="I22" s="318">
        <f>(C22*DATA!$D$5*DATA!$D$7)/1000000</f>
        <v>6.4397027725663095E-2</v>
      </c>
      <c r="J22" s="316">
        <f t="shared" ca="1" si="1"/>
        <v>3.3902876396662451</v>
      </c>
      <c r="K22" s="314"/>
      <c r="L22" s="316">
        <f>((D22*DATA!$D$23)/1000000)+((E22*DATA!$D$24)/1000000)</f>
        <v>3.8140079999999998</v>
      </c>
      <c r="M22" s="316">
        <f t="shared" si="2"/>
        <v>3.8140079999999998</v>
      </c>
      <c r="N22" s="316">
        <f t="shared" ca="1" si="6"/>
        <v>0.42372036033375471</v>
      </c>
      <c r="O22" s="315">
        <f>1/(1+'[93]Asumsi I'!$C$3)^(KKF!A22)</f>
        <v>0.18269626126419927</v>
      </c>
      <c r="P22" s="316">
        <f t="shared" ca="1" si="7"/>
        <v>7.7412125654496303E-2</v>
      </c>
      <c r="Q22" s="316">
        <f t="shared" ca="1" si="9"/>
        <v>-15.142582791428262</v>
      </c>
      <c r="S22" s="304" t="str">
        <f t="shared" ca="1" si="3"/>
        <v>a</v>
      </c>
      <c r="T22" s="320" t="str">
        <f t="shared" ca="1" si="10"/>
        <v/>
      </c>
      <c r="U22" s="304"/>
    </row>
    <row r="23" spans="1:21" ht="20.100000000000001" customHeight="1">
      <c r="A23" s="313">
        <f t="shared" si="4"/>
        <v>16</v>
      </c>
      <c r="B23" s="314">
        <f t="shared" si="4"/>
        <v>2039</v>
      </c>
      <c r="C23" s="315">
        <f t="shared" si="8"/>
        <v>2640</v>
      </c>
      <c r="D23" s="316">
        <f t="shared" si="5"/>
        <v>440</v>
      </c>
      <c r="E23" s="316">
        <f t="shared" si="0"/>
        <v>2200</v>
      </c>
      <c r="F23" s="314"/>
      <c r="G23" s="318">
        <f ca="1">DATA!$D$11/1000000</f>
        <v>0.46380049079999996</v>
      </c>
      <c r="H23" s="318">
        <f>C23*DATA!$D$5/1000000</f>
        <v>2.8620901211405818</v>
      </c>
      <c r="I23" s="318">
        <f>(C23*DATA!$D$5*DATA!$D$7)/1000000</f>
        <v>6.4397027725663095E-2</v>
      </c>
      <c r="J23" s="316">
        <f t="shared" ca="1" si="1"/>
        <v>3.3902876396662451</v>
      </c>
      <c r="K23" s="314"/>
      <c r="L23" s="316">
        <f>((D23*DATA!$D$23)/1000000)+((E23*DATA!$D$24)/1000000)</f>
        <v>3.8140079999999998</v>
      </c>
      <c r="M23" s="316">
        <f t="shared" si="2"/>
        <v>3.8140079999999998</v>
      </c>
      <c r="N23" s="316">
        <f t="shared" ca="1" si="6"/>
        <v>0.42372036033375471</v>
      </c>
      <c r="O23" s="315">
        <f>1/(1+'[93]Asumsi I'!$C$3)^(KKF!A23)</f>
        <v>0.16312166184303503</v>
      </c>
      <c r="P23" s="316">
        <f t="shared" ca="1" si="7"/>
        <v>6.9117969334371684E-2</v>
      </c>
      <c r="Q23" s="316">
        <f t="shared" ca="1" si="9"/>
        <v>-15.073464822093891</v>
      </c>
      <c r="S23" s="304" t="str">
        <f t="shared" ca="1" si="3"/>
        <v>a</v>
      </c>
      <c r="T23" s="320" t="str">
        <f t="shared" ca="1" si="10"/>
        <v/>
      </c>
      <c r="U23" s="304"/>
    </row>
    <row r="24" spans="1:21" ht="20.100000000000001" customHeight="1">
      <c r="A24" s="313">
        <f t="shared" si="4"/>
        <v>17</v>
      </c>
      <c r="B24" s="314">
        <f t="shared" si="4"/>
        <v>2040</v>
      </c>
      <c r="C24" s="315">
        <f t="shared" si="8"/>
        <v>2640</v>
      </c>
      <c r="D24" s="316">
        <f t="shared" si="5"/>
        <v>440</v>
      </c>
      <c r="E24" s="316">
        <f t="shared" si="0"/>
        <v>2200</v>
      </c>
      <c r="F24" s="314"/>
      <c r="G24" s="318">
        <f ca="1">DATA!$D$11/1000000</f>
        <v>0.46380049079999996</v>
      </c>
      <c r="H24" s="318">
        <f>C24*DATA!$D$5/1000000</f>
        <v>2.8620901211405818</v>
      </c>
      <c r="I24" s="318">
        <f>(C24*DATA!$D$5*DATA!$D$7)/1000000</f>
        <v>6.4397027725663095E-2</v>
      </c>
      <c r="J24" s="316">
        <f t="shared" ca="1" si="1"/>
        <v>3.3902876396662451</v>
      </c>
      <c r="K24" s="314"/>
      <c r="L24" s="316">
        <f>((D24*DATA!$D$23)/1000000)+((E24*DATA!$D$24)/1000000)</f>
        <v>3.8140079999999998</v>
      </c>
      <c r="M24" s="316">
        <f t="shared" si="2"/>
        <v>3.8140079999999998</v>
      </c>
      <c r="N24" s="316">
        <f t="shared" ca="1" si="6"/>
        <v>0.42372036033375471</v>
      </c>
      <c r="O24" s="315">
        <f>1/(1+'[93]Asumsi I'!$C$3)^(KKF!A24)</f>
        <v>0.14564434093128129</v>
      </c>
      <c r="P24" s="316">
        <f t="shared" ca="1" si="7"/>
        <v>6.1712472619974729E-2</v>
      </c>
      <c r="Q24" s="316">
        <f t="shared" ca="1" si="9"/>
        <v>-15.011752349473916</v>
      </c>
      <c r="S24" s="304" t="str">
        <f t="shared" ca="1" si="3"/>
        <v>a</v>
      </c>
      <c r="T24" s="320" t="str">
        <f t="shared" ca="1" si="10"/>
        <v/>
      </c>
      <c r="U24" s="304"/>
    </row>
    <row r="25" spans="1:21" ht="20.100000000000001" customHeight="1">
      <c r="A25" s="313">
        <f t="shared" ref="A25:B32" si="11">A24+1</f>
        <v>18</v>
      </c>
      <c r="B25" s="314">
        <f t="shared" si="11"/>
        <v>2041</v>
      </c>
      <c r="C25" s="315">
        <f t="shared" si="8"/>
        <v>2640</v>
      </c>
      <c r="D25" s="316">
        <f t="shared" si="5"/>
        <v>440</v>
      </c>
      <c r="E25" s="316">
        <f t="shared" si="0"/>
        <v>2200</v>
      </c>
      <c r="F25" s="314"/>
      <c r="G25" s="318">
        <f ca="1">DATA!$D$11/1000000</f>
        <v>0.46380049079999996</v>
      </c>
      <c r="H25" s="318">
        <f>C25*DATA!$D$5/1000000</f>
        <v>2.8620901211405818</v>
      </c>
      <c r="I25" s="318">
        <f>(C25*DATA!$D$5*DATA!$D$7)/1000000</f>
        <v>6.4397027725663095E-2</v>
      </c>
      <c r="J25" s="316">
        <f t="shared" ca="1" si="1"/>
        <v>3.3902876396662451</v>
      </c>
      <c r="K25" s="314"/>
      <c r="L25" s="316">
        <f>((D25*DATA!$D$23)/1000000)+((E25*DATA!$D$24)/1000000)</f>
        <v>3.8140079999999998</v>
      </c>
      <c r="M25" s="316">
        <f t="shared" si="2"/>
        <v>3.8140079999999998</v>
      </c>
      <c r="N25" s="316">
        <f t="shared" ca="1" si="6"/>
        <v>0.42372036033375471</v>
      </c>
      <c r="O25" s="315">
        <f>1/(1+'[93]Asumsi I'!$C$3)^(KKF!A25)</f>
        <v>0.13003959011721541</v>
      </c>
      <c r="P25" s="316">
        <f t="shared" ca="1" si="7"/>
        <v>5.5100421982120285E-2</v>
      </c>
      <c r="Q25" s="316">
        <f t="shared" ca="1" si="9"/>
        <v>-14.956651927491796</v>
      </c>
      <c r="S25" s="304" t="str">
        <f t="shared" ca="1" si="3"/>
        <v>a</v>
      </c>
      <c r="T25" s="320" t="str">
        <f t="shared" ca="1" si="10"/>
        <v/>
      </c>
      <c r="U25" s="304"/>
    </row>
    <row r="26" spans="1:21" ht="20.100000000000001" customHeight="1">
      <c r="A26" s="313">
        <f t="shared" si="11"/>
        <v>19</v>
      </c>
      <c r="B26" s="314">
        <f t="shared" si="11"/>
        <v>2042</v>
      </c>
      <c r="C26" s="315">
        <f t="shared" si="8"/>
        <v>2640</v>
      </c>
      <c r="D26" s="316">
        <f t="shared" si="5"/>
        <v>440</v>
      </c>
      <c r="E26" s="316">
        <f t="shared" si="0"/>
        <v>2200</v>
      </c>
      <c r="F26" s="314"/>
      <c r="G26" s="318">
        <f ca="1">DATA!$D$11/1000000</f>
        <v>0.46380049079999996</v>
      </c>
      <c r="H26" s="318">
        <f>C26*DATA!$D$5/1000000</f>
        <v>2.8620901211405818</v>
      </c>
      <c r="I26" s="318">
        <f>(C26*DATA!$D$5*DATA!$D$7)/1000000</f>
        <v>6.4397027725663095E-2</v>
      </c>
      <c r="J26" s="316">
        <f t="shared" ca="1" si="1"/>
        <v>3.3902876396662451</v>
      </c>
      <c r="K26" s="314"/>
      <c r="L26" s="316">
        <f>((D26*DATA!$D$23)/1000000)+((E26*DATA!$D$24)/1000000)</f>
        <v>3.8140079999999998</v>
      </c>
      <c r="M26" s="316">
        <f t="shared" si="2"/>
        <v>3.8140079999999998</v>
      </c>
      <c r="N26" s="316">
        <f t="shared" ca="1" si="6"/>
        <v>0.42372036033375471</v>
      </c>
      <c r="O26" s="315">
        <f>1/(1+'[93]Asumsi I'!$C$3)^(KKF!A26)</f>
        <v>0.1161067768903709</v>
      </c>
      <c r="P26" s="316">
        <f t="shared" ca="1" si="7"/>
        <v>4.9196805341178818E-2</v>
      </c>
      <c r="Q26" s="316">
        <f t="shared" ca="1" si="9"/>
        <v>-14.907455122150617</v>
      </c>
      <c r="S26" s="304" t="str">
        <f t="shared" ca="1" si="3"/>
        <v>a</v>
      </c>
      <c r="T26" s="320" t="str">
        <f t="shared" ca="1" si="10"/>
        <v/>
      </c>
      <c r="U26" s="304"/>
    </row>
    <row r="27" spans="1:21" ht="20.100000000000001" customHeight="1">
      <c r="A27" s="313">
        <f t="shared" si="11"/>
        <v>20</v>
      </c>
      <c r="B27" s="314">
        <f t="shared" si="11"/>
        <v>2043</v>
      </c>
      <c r="C27" s="315">
        <f t="shared" si="8"/>
        <v>2640</v>
      </c>
      <c r="D27" s="316">
        <f t="shared" si="5"/>
        <v>440</v>
      </c>
      <c r="E27" s="316">
        <f t="shared" si="0"/>
        <v>2200</v>
      </c>
      <c r="F27" s="314"/>
      <c r="G27" s="318">
        <f ca="1">DATA!$D$11/1000000</f>
        <v>0.46380049079999996</v>
      </c>
      <c r="H27" s="318">
        <f>C27*DATA!$D$5/1000000</f>
        <v>2.8620901211405818</v>
      </c>
      <c r="I27" s="318">
        <f>(C27*DATA!$D$5*DATA!$D$7)/1000000</f>
        <v>6.4397027725663095E-2</v>
      </c>
      <c r="J27" s="316">
        <f t="shared" ca="1" si="1"/>
        <v>3.3902876396662451</v>
      </c>
      <c r="K27" s="314"/>
      <c r="L27" s="316">
        <f>((D27*DATA!$D$23)/1000000)+((E27*DATA!$D$24)/1000000)</f>
        <v>3.8140079999999998</v>
      </c>
      <c r="M27" s="316">
        <f t="shared" si="2"/>
        <v>3.8140079999999998</v>
      </c>
      <c r="N27" s="316">
        <f t="shared" ca="1" si="6"/>
        <v>0.42372036033375471</v>
      </c>
      <c r="O27" s="315">
        <f>1/(1+'[93]Asumsi I'!$C$3)^(KKF!A27)</f>
        <v>0.1036667650806883</v>
      </c>
      <c r="P27" s="316">
        <f t="shared" ca="1" si="7"/>
        <v>4.3925719054623946E-2</v>
      </c>
      <c r="Q27" s="316">
        <f t="shared" ca="1" si="9"/>
        <v>-14.863529403095994</v>
      </c>
      <c r="S27" s="304" t="str">
        <f t="shared" ca="1" si="3"/>
        <v>a</v>
      </c>
      <c r="T27" s="320" t="str">
        <f t="shared" ca="1" si="10"/>
        <v/>
      </c>
      <c r="U27" s="304"/>
    </row>
    <row r="28" spans="1:21" ht="20.100000000000001" customHeight="1">
      <c r="A28" s="313">
        <f t="shared" si="11"/>
        <v>21</v>
      </c>
      <c r="B28" s="314">
        <f t="shared" si="11"/>
        <v>2044</v>
      </c>
      <c r="C28" s="315">
        <f t="shared" si="8"/>
        <v>2640</v>
      </c>
      <c r="D28" s="316">
        <f t="shared" si="5"/>
        <v>440</v>
      </c>
      <c r="E28" s="316">
        <f t="shared" si="0"/>
        <v>2200</v>
      </c>
      <c r="F28" s="314"/>
      <c r="G28" s="318">
        <f ca="1">DATA!$D$11/1000000</f>
        <v>0.46380049079999996</v>
      </c>
      <c r="H28" s="318">
        <f>C28*DATA!$D$5/1000000</f>
        <v>2.8620901211405818</v>
      </c>
      <c r="I28" s="318">
        <f>(C28*DATA!$D$5*DATA!$D$7)/1000000</f>
        <v>6.4397027725663095E-2</v>
      </c>
      <c r="J28" s="316">
        <f t="shared" ca="1" si="1"/>
        <v>3.3902876396662451</v>
      </c>
      <c r="K28" s="314"/>
      <c r="L28" s="316">
        <f>((D28*DATA!$D$23)/1000000)+((E28*DATA!$D$24)/1000000)</f>
        <v>3.8140079999999998</v>
      </c>
      <c r="M28" s="316">
        <f t="shared" si="2"/>
        <v>3.8140079999999998</v>
      </c>
      <c r="N28" s="316">
        <f t="shared" ca="1" si="6"/>
        <v>0.42372036033375471</v>
      </c>
      <c r="O28" s="315">
        <f>1/(1+'[93]Asumsi I'!$C$3)^(KKF!A28)</f>
        <v>9.2559611679185971E-2</v>
      </c>
      <c r="P28" s="316">
        <f t="shared" ca="1" si="7"/>
        <v>3.9219392013057089E-2</v>
      </c>
      <c r="Q28" s="316">
        <f t="shared" ca="1" si="9"/>
        <v>-14.824310011082936</v>
      </c>
      <c r="S28" s="304" t="str">
        <f t="shared" ca="1" si="3"/>
        <v>a</v>
      </c>
      <c r="T28" s="320" t="str">
        <f t="shared" ca="1" si="10"/>
        <v/>
      </c>
      <c r="U28" s="304"/>
    </row>
    <row r="29" spans="1:21" ht="20.100000000000001" customHeight="1">
      <c r="A29" s="313">
        <f t="shared" si="11"/>
        <v>22</v>
      </c>
      <c r="B29" s="314">
        <f t="shared" si="11"/>
        <v>2045</v>
      </c>
      <c r="C29" s="315">
        <f t="shared" si="8"/>
        <v>2640</v>
      </c>
      <c r="D29" s="316">
        <f t="shared" si="5"/>
        <v>440</v>
      </c>
      <c r="E29" s="316">
        <f t="shared" si="0"/>
        <v>2200</v>
      </c>
      <c r="F29" s="314"/>
      <c r="G29" s="318">
        <f ca="1">DATA!$D$11/1000000</f>
        <v>0.46380049079999996</v>
      </c>
      <c r="H29" s="318">
        <f>C29*DATA!$D$5/1000000</f>
        <v>2.8620901211405818</v>
      </c>
      <c r="I29" s="318">
        <f>(C29*DATA!$D$5*DATA!$D$7)/1000000</f>
        <v>6.4397027725663095E-2</v>
      </c>
      <c r="J29" s="316">
        <f t="shared" ca="1" si="1"/>
        <v>3.3902876396662451</v>
      </c>
      <c r="K29" s="314"/>
      <c r="L29" s="316">
        <f>((D29*DATA!$D$23)/1000000)+((E29*DATA!$D$24)/1000000)</f>
        <v>3.8140079999999998</v>
      </c>
      <c r="M29" s="316">
        <f t="shared" si="2"/>
        <v>3.8140079999999998</v>
      </c>
      <c r="N29" s="316">
        <f t="shared" ca="1" si="6"/>
        <v>0.42372036033375471</v>
      </c>
      <c r="O29" s="315">
        <f>1/(1+'[93]Asumsi I'!$C$3)^(KKF!A29)</f>
        <v>8.2642510427844609E-2</v>
      </c>
      <c r="P29" s="316">
        <f t="shared" ca="1" si="7"/>
        <v>3.5017314297372398E-2</v>
      </c>
      <c r="Q29" s="316">
        <f t="shared" ca="1" si="9"/>
        <v>-14.789292696785564</v>
      </c>
      <c r="S29" s="304" t="str">
        <f t="shared" ca="1" si="3"/>
        <v>a</v>
      </c>
      <c r="T29" s="320" t="str">
        <f t="shared" ca="1" si="10"/>
        <v/>
      </c>
      <c r="U29" s="304"/>
    </row>
    <row r="30" spans="1:21" ht="20.100000000000001" customHeight="1">
      <c r="A30" s="313">
        <f t="shared" si="11"/>
        <v>23</v>
      </c>
      <c r="B30" s="314">
        <f t="shared" si="11"/>
        <v>2046</v>
      </c>
      <c r="C30" s="315">
        <f t="shared" si="8"/>
        <v>2640</v>
      </c>
      <c r="D30" s="316">
        <f t="shared" si="5"/>
        <v>440</v>
      </c>
      <c r="E30" s="316">
        <f t="shared" si="0"/>
        <v>2200</v>
      </c>
      <c r="F30" s="314"/>
      <c r="G30" s="318">
        <f ca="1">DATA!$D$11/1000000</f>
        <v>0.46380049079999996</v>
      </c>
      <c r="H30" s="318">
        <f>C30*DATA!$D$5/1000000</f>
        <v>2.8620901211405818</v>
      </c>
      <c r="I30" s="318">
        <f>(C30*DATA!$D$5*DATA!$D$7)/1000000</f>
        <v>6.4397027725663095E-2</v>
      </c>
      <c r="J30" s="316">
        <f t="shared" ca="1" si="1"/>
        <v>3.3902876396662451</v>
      </c>
      <c r="K30" s="314"/>
      <c r="L30" s="316">
        <f>((D30*DATA!$D$23)/1000000)+((E30*DATA!$D$24)/1000000)</f>
        <v>3.8140079999999998</v>
      </c>
      <c r="M30" s="316">
        <f t="shared" si="2"/>
        <v>3.8140079999999998</v>
      </c>
      <c r="N30" s="316">
        <f t="shared" ca="1" si="6"/>
        <v>0.42372036033375471</v>
      </c>
      <c r="O30" s="315">
        <f>1/(1+'[93]Asumsi I'!$C$3)^(KKF!A30)</f>
        <v>7.3787955739146982E-2</v>
      </c>
      <c r="P30" s="316">
        <f t="shared" ca="1" si="7"/>
        <v>3.1265459194082502E-2</v>
      </c>
      <c r="Q30" s="316">
        <f t="shared" ca="1" si="9"/>
        <v>-14.758027237591481</v>
      </c>
      <c r="S30" s="304" t="str">
        <f t="shared" ca="1" si="3"/>
        <v>a</v>
      </c>
      <c r="T30" s="320" t="str">
        <f t="shared" ca="1" si="10"/>
        <v/>
      </c>
      <c r="U30" s="304"/>
    </row>
    <row r="31" spans="1:21" ht="20.100000000000001" customHeight="1">
      <c r="A31" s="313">
        <f t="shared" si="11"/>
        <v>24</v>
      </c>
      <c r="B31" s="314">
        <f t="shared" si="11"/>
        <v>2047</v>
      </c>
      <c r="C31" s="315">
        <f t="shared" si="8"/>
        <v>2640</v>
      </c>
      <c r="D31" s="316">
        <f t="shared" si="5"/>
        <v>440</v>
      </c>
      <c r="E31" s="316">
        <f t="shared" si="0"/>
        <v>2200</v>
      </c>
      <c r="F31" s="314"/>
      <c r="G31" s="318">
        <f ca="1">DATA!$D$11/1000000</f>
        <v>0.46380049079999996</v>
      </c>
      <c r="H31" s="318">
        <f>C31*DATA!$D$5/1000000</f>
        <v>2.8620901211405818</v>
      </c>
      <c r="I31" s="318">
        <f>(C31*DATA!$D$5*DATA!$D$7)/1000000</f>
        <v>6.4397027725663095E-2</v>
      </c>
      <c r="J31" s="316">
        <f t="shared" ca="1" si="1"/>
        <v>3.3902876396662451</v>
      </c>
      <c r="K31" s="314"/>
      <c r="L31" s="316">
        <f>((D31*DATA!$D$23)/1000000)+((E31*DATA!$D$24)/1000000)</f>
        <v>3.8140079999999998</v>
      </c>
      <c r="M31" s="316">
        <f t="shared" si="2"/>
        <v>3.8140079999999998</v>
      </c>
      <c r="N31" s="316">
        <f t="shared" ca="1" si="6"/>
        <v>0.42372036033375471</v>
      </c>
      <c r="O31" s="315">
        <f>1/(1+'[93]Asumsi I'!$C$3)^(KKF!A31)</f>
        <v>6.5882103338524081E-2</v>
      </c>
      <c r="P31" s="316">
        <f t="shared" ca="1" si="7"/>
        <v>2.7915588566145087E-2</v>
      </c>
      <c r="Q31" s="316">
        <f ca="1">Q30+P31</f>
        <v>-14.730111649025336</v>
      </c>
      <c r="S31" s="304" t="str">
        <f t="shared" ca="1" si="3"/>
        <v>a</v>
      </c>
      <c r="T31" s="320" t="str">
        <f t="shared" ca="1" si="10"/>
        <v/>
      </c>
      <c r="U31" s="304"/>
    </row>
    <row r="32" spans="1:21" ht="20.100000000000001" customHeight="1">
      <c r="A32" s="313">
        <f t="shared" si="11"/>
        <v>25</v>
      </c>
      <c r="B32" s="314">
        <f>B30+1</f>
        <v>2047</v>
      </c>
      <c r="C32" s="315">
        <f t="shared" si="8"/>
        <v>2640</v>
      </c>
      <c r="D32" s="316">
        <f t="shared" si="5"/>
        <v>440</v>
      </c>
      <c r="E32" s="316">
        <f t="shared" si="0"/>
        <v>2200</v>
      </c>
      <c r="F32" s="314"/>
      <c r="G32" s="318">
        <f ca="1">DATA!$D$11/1000000</f>
        <v>0.46380049079999996</v>
      </c>
      <c r="H32" s="318">
        <f>C32*DATA!$D$5/1000000</f>
        <v>2.8620901211405818</v>
      </c>
      <c r="I32" s="318">
        <f>(C32*DATA!$D$5*DATA!$D$7)/1000000</f>
        <v>6.4397027725663095E-2</v>
      </c>
      <c r="J32" s="316">
        <f t="shared" ca="1" si="1"/>
        <v>3.3902876396662451</v>
      </c>
      <c r="K32" s="314"/>
      <c r="L32" s="316">
        <f>((D32*DATA!$D$23)/1000000)+((E32*DATA!$D$24)/1000000)</f>
        <v>3.8140079999999998</v>
      </c>
      <c r="M32" s="316">
        <f t="shared" si="2"/>
        <v>3.8140079999999998</v>
      </c>
      <c r="N32" s="316">
        <f t="shared" ca="1" si="6"/>
        <v>0.42372036033375471</v>
      </c>
      <c r="O32" s="315">
        <f>1/(1+'[93]Asumsi I'!$C$3)^(KKF!A32)</f>
        <v>5.8823306552253637E-2</v>
      </c>
      <c r="P32" s="316">
        <f t="shared" ca="1" si="7"/>
        <v>2.4924632648343825E-2</v>
      </c>
      <c r="Q32" s="316">
        <f ca="1">Q31+P32</f>
        <v>-14.705187016376993</v>
      </c>
      <c r="S32" s="304" t="str">
        <f t="shared" ca="1" si="3"/>
        <v>a</v>
      </c>
      <c r="T32" s="320" t="str">
        <f t="shared" ca="1" si="10"/>
        <v/>
      </c>
      <c r="U32" s="304"/>
    </row>
    <row r="33" spans="2:22" ht="20.100000000000001" customHeight="1">
      <c r="B33" s="323"/>
      <c r="C33" s="323"/>
      <c r="D33" s="323"/>
      <c r="E33" s="323"/>
      <c r="F33" s="608" t="s">
        <v>1374</v>
      </c>
      <c r="G33" s="608"/>
      <c r="H33" s="608"/>
      <c r="I33" s="324"/>
      <c r="J33" s="325">
        <f ca="1">SUM(J7:J32)</f>
        <v>109.38651173874484</v>
      </c>
      <c r="K33" s="608" t="s">
        <v>1375</v>
      </c>
      <c r="L33" s="608"/>
      <c r="M33" s="325">
        <f>SUM(M7:M32)</f>
        <v>101.95103600000002</v>
      </c>
      <c r="N33" s="323"/>
      <c r="O33" s="323"/>
      <c r="P33" s="326"/>
      <c r="Q33" s="326"/>
      <c r="S33" s="304">
        <f ca="1">COUNTIF(S7:S32,"a")</f>
        <v>26</v>
      </c>
    </row>
    <row r="34" spans="2:22" ht="20.100000000000001" customHeight="1">
      <c r="B34" s="323"/>
      <c r="C34" s="323"/>
      <c r="D34" s="323"/>
      <c r="E34" s="323"/>
      <c r="F34" s="327"/>
      <c r="G34" s="327"/>
      <c r="H34" s="327"/>
      <c r="I34" s="327"/>
      <c r="J34" s="328"/>
      <c r="K34" s="327"/>
      <c r="L34" s="327"/>
      <c r="M34" s="328"/>
      <c r="N34" s="323"/>
      <c r="O34" s="323"/>
      <c r="P34" s="329" t="s">
        <v>1376</v>
      </c>
      <c r="Q34" s="330">
        <f ca="1">+J7/N32</f>
        <v>58.126356561409516</v>
      </c>
      <c r="V34" s="331"/>
    </row>
    <row r="35" spans="2:22" ht="20.100000000000001" customHeight="1">
      <c r="B35" s="323"/>
      <c r="C35" s="323"/>
      <c r="D35" s="323"/>
      <c r="E35" s="323"/>
      <c r="F35" s="327"/>
      <c r="G35" s="327"/>
      <c r="H35" s="327"/>
      <c r="I35" s="327"/>
      <c r="J35" s="328"/>
      <c r="K35" s="327"/>
      <c r="L35" s="327"/>
      <c r="M35" s="328"/>
      <c r="N35" s="323"/>
      <c r="O35" s="323"/>
      <c r="P35" s="329" t="s">
        <v>1377</v>
      </c>
      <c r="Q35" s="332" t="e">
        <f ca="1">AVERAGE(T7:T32)</f>
        <v>#DIV/0!</v>
      </c>
    </row>
    <row r="36" spans="2:22" ht="20.100000000000001" customHeight="1">
      <c r="B36" s="323"/>
      <c r="C36" s="323"/>
      <c r="D36" s="323"/>
      <c r="E36" s="323"/>
      <c r="F36" s="327"/>
      <c r="G36" s="327"/>
      <c r="H36" s="327"/>
      <c r="I36" s="327"/>
      <c r="J36" s="328"/>
      <c r="K36" s="327"/>
      <c r="L36" s="327"/>
      <c r="M36" s="328"/>
      <c r="N36" s="323"/>
      <c r="O36" s="323"/>
      <c r="P36" s="329" t="s">
        <v>1378</v>
      </c>
      <c r="Q36" s="333">
        <f ca="1">M33/J33</f>
        <v>0.93202566184299329</v>
      </c>
    </row>
    <row r="37" spans="2:22" ht="20.100000000000001" customHeight="1">
      <c r="B37" s="323"/>
      <c r="C37" s="323"/>
      <c r="D37" s="323"/>
      <c r="E37" s="323"/>
      <c r="F37" s="327"/>
      <c r="G37" s="327"/>
      <c r="H37" s="327"/>
      <c r="I37" s="327"/>
      <c r="J37" s="328"/>
      <c r="K37" s="327"/>
      <c r="L37" s="327"/>
      <c r="M37" s="328"/>
      <c r="N37" s="323"/>
      <c r="O37" s="323"/>
      <c r="P37" s="329" t="s">
        <v>1028</v>
      </c>
      <c r="Q37" s="334">
        <f ca="1">+NPV(0.12,N7:N32)</f>
        <v>-13.129631264622313</v>
      </c>
    </row>
    <row r="38" spans="2:22" ht="20.100000000000001" customHeight="1">
      <c r="B38" s="323"/>
      <c r="C38" s="323"/>
      <c r="D38" s="323"/>
      <c r="E38" s="323"/>
      <c r="F38" s="327"/>
      <c r="G38" s="327"/>
      <c r="H38" s="327"/>
      <c r="I38" s="327"/>
      <c r="J38" s="328"/>
      <c r="K38" s="327"/>
      <c r="L38" s="327"/>
      <c r="M38" s="328"/>
      <c r="N38" s="323"/>
      <c r="O38" s="323"/>
      <c r="P38" s="329" t="s">
        <v>1029</v>
      </c>
      <c r="Q38" s="335">
        <f ca="1">IRR(N7:N32,DATA!D4)</f>
        <v>-3.7318847015824108E-2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2" priority="1" stopIfTrue="1" operator="greaterThanOrEqual">
      <formula>$F$7</formula>
    </cfRule>
    <cfRule type="cellIs" dxfId="11" priority="2" stopIfTrue="1" operator="lessThan">
      <formula>$F$7</formula>
    </cfRule>
  </conditionalFormatting>
  <conditionalFormatting sqref="Q7:Q32">
    <cfRule type="cellIs" dxfId="10" priority="3" operator="lessThan">
      <formula>0</formula>
    </cfRule>
    <cfRule type="cellIs" dxfId="9" priority="4" operator="lessThan">
      <formula>0</formula>
    </cfRule>
    <cfRule type="cellIs" dxfId="8" priority="5" operator="lessThan">
      <formula>-6395.81</formula>
    </cfRule>
    <cfRule type="cellIs" dxfId="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93"/>
  <sheetViews>
    <sheetView showGridLines="0" view="pageBreakPreview" zoomScale="70" zoomScaleNormal="85" zoomScaleSheetLayoutView="70" workbookViewId="0">
      <pane ySplit="13" topLeftCell="A48" activePane="bottomLeft" state="frozen"/>
      <selection activeCell="H1093" sqref="H1093"/>
      <selection pane="bottomLeft" activeCell="A53" sqref="A53:XFD53"/>
    </sheetView>
  </sheetViews>
  <sheetFormatPr defaultRowHeight="15"/>
  <cols>
    <col min="1" max="1" width="8.28515625" style="336" customWidth="1"/>
    <col min="2" max="2" width="5.140625" style="337" customWidth="1"/>
    <col min="3" max="3" width="53.42578125" style="407" customWidth="1"/>
    <col min="4" max="4" width="13.7109375" style="407" customWidth="1"/>
    <col min="5" max="5" width="12.5703125" style="340" customWidth="1"/>
    <col min="6" max="6" width="7.7109375" style="340" customWidth="1"/>
    <col min="7" max="7" width="12.7109375" style="340" customWidth="1"/>
    <col min="8" max="8" width="18.140625" style="341" customWidth="1"/>
    <col min="9" max="9" width="16.7109375" style="341" customWidth="1"/>
    <col min="10" max="11" width="16.7109375" style="342" customWidth="1"/>
    <col min="12" max="12" width="3.7109375" style="342" customWidth="1"/>
    <col min="13" max="13" width="14" style="342" customWidth="1"/>
    <col min="14" max="14" width="15" style="342" customWidth="1"/>
    <col min="15" max="15" width="9.140625" style="343" customWidth="1"/>
    <col min="16" max="16" width="12.7109375" style="344" customWidth="1"/>
    <col min="17" max="17" width="12.7109375" style="343" customWidth="1"/>
    <col min="18" max="18" width="2.42578125" style="343" customWidth="1"/>
    <col min="19" max="22" width="10.85546875" style="343" customWidth="1"/>
    <col min="23" max="24" width="9.140625" style="343" customWidth="1"/>
    <col min="25" max="16384" width="9.140625" style="343"/>
  </cols>
  <sheetData>
    <row r="1" spans="1:22">
      <c r="C1" s="338" t="s">
        <v>1009</v>
      </c>
      <c r="D1" s="339"/>
      <c r="U1" s="336"/>
    </row>
    <row r="2" spans="1:22">
      <c r="C2" s="338" t="s">
        <v>1348</v>
      </c>
      <c r="D2" s="339"/>
      <c r="T2" s="344"/>
      <c r="U2" s="345" t="s">
        <v>1036</v>
      </c>
      <c r="V2" s="344"/>
    </row>
    <row r="3" spans="1:22">
      <c r="C3" s="338" t="s">
        <v>1440</v>
      </c>
      <c r="D3" s="339"/>
      <c r="O3" s="611" t="s">
        <v>1036</v>
      </c>
      <c r="P3" s="611"/>
      <c r="Q3" s="346"/>
      <c r="T3" s="344"/>
      <c r="U3" s="345" t="s">
        <v>1041</v>
      </c>
      <c r="V3" s="344"/>
    </row>
    <row r="4" spans="1:22" ht="15.75" customHeight="1">
      <c r="B4" s="612" t="s">
        <v>1023</v>
      </c>
      <c r="C4" s="612"/>
      <c r="D4" s="612"/>
      <c r="E4" s="612"/>
      <c r="F4" s="612"/>
      <c r="G4" s="612"/>
      <c r="H4" s="612"/>
      <c r="I4" s="612"/>
      <c r="J4" s="612"/>
      <c r="K4" s="612"/>
      <c r="O4" s="611"/>
      <c r="P4" s="611"/>
      <c r="T4" s="344"/>
      <c r="U4" s="344"/>
      <c r="V4" s="344"/>
    </row>
    <row r="5" spans="1:22">
      <c r="C5" s="347"/>
      <c r="D5" s="339"/>
      <c r="T5" s="344"/>
      <c r="U5" s="345"/>
      <c r="V5" s="344"/>
    </row>
    <row r="6" spans="1:22">
      <c r="C6" s="347"/>
      <c r="D6" s="339"/>
      <c r="E6" s="348" t="s">
        <v>1037</v>
      </c>
      <c r="F6" s="349" t="s">
        <v>9</v>
      </c>
      <c r="G6" s="628" t="str">
        <f>DATA!D14</f>
        <v>H SUKONO ( PONPES HAJAR ASWAD)</v>
      </c>
      <c r="H6" s="628"/>
      <c r="I6" s="628"/>
      <c r="J6" s="628"/>
      <c r="K6" s="628"/>
      <c r="T6" s="344"/>
      <c r="U6" s="345"/>
      <c r="V6" s="344"/>
    </row>
    <row r="7" spans="1:22">
      <c r="C7" s="347"/>
      <c r="D7" s="339"/>
      <c r="E7" s="348" t="s">
        <v>1038</v>
      </c>
      <c r="F7" s="349" t="s">
        <v>9</v>
      </c>
      <c r="G7" s="348" t="s">
        <v>1627</v>
      </c>
      <c r="J7" s="350"/>
      <c r="T7" s="344"/>
      <c r="U7" s="345"/>
      <c r="V7" s="344"/>
    </row>
    <row r="8" spans="1:22">
      <c r="C8" s="347"/>
      <c r="D8" s="339"/>
      <c r="E8" s="348" t="s">
        <v>1039</v>
      </c>
      <c r="F8" s="349" t="s">
        <v>9</v>
      </c>
      <c r="G8" s="348" t="s">
        <v>1440</v>
      </c>
      <c r="J8" s="350"/>
      <c r="T8" s="344"/>
      <c r="U8" s="345"/>
      <c r="V8" s="344"/>
    </row>
    <row r="9" spans="1:22">
      <c r="C9" s="347"/>
      <c r="D9" s="339"/>
      <c r="E9" s="348" t="s">
        <v>1040</v>
      </c>
      <c r="F9" s="349" t="s">
        <v>9</v>
      </c>
      <c r="G9" s="348" t="s">
        <v>1546</v>
      </c>
      <c r="J9" s="350"/>
      <c r="T9" s="344"/>
      <c r="U9" s="345"/>
      <c r="V9" s="344"/>
    </row>
    <row r="10" spans="1:22" ht="15.75" thickBot="1">
      <c r="C10" s="339"/>
      <c r="D10" s="339"/>
      <c r="T10" s="344"/>
      <c r="U10" s="344"/>
      <c r="V10" s="344"/>
    </row>
    <row r="11" spans="1:22" ht="21" customHeight="1">
      <c r="B11" s="614" t="s">
        <v>0</v>
      </c>
      <c r="C11" s="616" t="s">
        <v>1</v>
      </c>
      <c r="D11" s="619" t="s">
        <v>42</v>
      </c>
      <c r="E11" s="619" t="s">
        <v>43</v>
      </c>
      <c r="F11" s="619" t="s">
        <v>2</v>
      </c>
      <c r="G11" s="621" t="s">
        <v>41</v>
      </c>
      <c r="H11" s="619" t="s">
        <v>3</v>
      </c>
      <c r="I11" s="619"/>
      <c r="J11" s="619"/>
      <c r="K11" s="638"/>
      <c r="O11" s="351"/>
      <c r="P11" s="352"/>
      <c r="Q11" s="351"/>
      <c r="S11" s="353"/>
      <c r="T11" s="354"/>
      <c r="U11" s="354"/>
      <c r="V11" s="354"/>
    </row>
    <row r="12" spans="1:22" ht="15" customHeight="1">
      <c r="B12" s="615"/>
      <c r="C12" s="617"/>
      <c r="D12" s="620"/>
      <c r="E12" s="620"/>
      <c r="F12" s="620"/>
      <c r="G12" s="622"/>
      <c r="H12" s="624" t="s">
        <v>46</v>
      </c>
      <c r="I12" s="624" t="s">
        <v>5</v>
      </c>
      <c r="J12" s="620" t="s">
        <v>47</v>
      </c>
      <c r="K12" s="639" t="s">
        <v>4</v>
      </c>
      <c r="O12" s="352"/>
      <c r="P12" s="352"/>
      <c r="Q12" s="352"/>
      <c r="S12" s="353"/>
      <c r="T12" s="353"/>
      <c r="U12" s="353"/>
      <c r="V12" s="353"/>
    </row>
    <row r="13" spans="1:22" ht="15" customHeight="1">
      <c r="B13" s="615"/>
      <c r="C13" s="618"/>
      <c r="D13" s="620"/>
      <c r="E13" s="620"/>
      <c r="F13" s="620"/>
      <c r="G13" s="623"/>
      <c r="H13" s="625"/>
      <c r="I13" s="625"/>
      <c r="J13" s="620"/>
      <c r="K13" s="639"/>
      <c r="O13" s="355"/>
      <c r="P13" s="355"/>
      <c r="Q13" s="355"/>
      <c r="S13" s="353"/>
      <c r="T13" s="353"/>
      <c r="U13" s="353"/>
      <c r="V13" s="353"/>
    </row>
    <row r="14" spans="1:22" s="365" customFormat="1" ht="15.75" customHeight="1">
      <c r="A14" s="336"/>
      <c r="B14" s="356"/>
      <c r="C14" s="357"/>
      <c r="D14" s="358" t="str">
        <f ca="1">IF(ISERROR(OFFSET('HARGA SATUAN'!$D$6,MATCH(RAB!C14,'HARGA SATUAN'!$C$7:$C$1492,0),0)),"",OFFSET('HARGA SATUAN'!$D$6,MATCH(RAB!C14,'HARGA SATUAN'!$C$7:$C$1492,0),0))</f>
        <v/>
      </c>
      <c r="E14" s="359" t="str">
        <f ca="1">IF(B14="+","Unit",IF(ISERROR(OFFSET('HARGA SATUAN'!$E$6,MATCH(RAB!C14,'HARGA SATUAN'!$C$7:$C$1492,0),0)),"",OFFSET('HARGA SATUAN'!$E$6,MATCH(RAB!C14,'HARGA SATUAN'!$C$7:$C$1492,0),0)))</f>
        <v/>
      </c>
      <c r="F14" s="368"/>
      <c r="G14" s="360">
        <f ca="1">IF(ISERROR(OFFSET('HARGA SATUAN'!$I$6,MATCH(RAB!C14,'HARGA SATUAN'!$C$7:$C$1492,0),0)),0,OFFSET('HARGA SATUAN'!$I$6,MATCH(RAB!C14,'HARGA SATUAN'!$C$7:$C$1492,0),0))</f>
        <v>0</v>
      </c>
      <c r="H14" s="361">
        <f t="shared" ref="H14:H16" ca="1" si="0">IF(OR(D14="MDU",D14="MDU-KD"),(IF($O$3="RAB NON MDU","PLN KD",G14*F14)),0)</f>
        <v>0</v>
      </c>
      <c r="I14" s="361">
        <f t="shared" ref="I14:I16" ca="1" si="1">IF(D14="HDW",G14*F14,0)</f>
        <v>0</v>
      </c>
      <c r="J14" s="361">
        <f t="shared" ref="J14:J16" ca="1" si="2">IF(D14="JASA",G14*F14,0)</f>
        <v>0</v>
      </c>
      <c r="K14" s="362">
        <f t="shared" ref="K14:K16" ca="1" si="3">SUM(H14:J14)</f>
        <v>0</v>
      </c>
      <c r="L14" s="342"/>
      <c r="M14" s="342"/>
      <c r="N14" s="342"/>
      <c r="O14" s="363"/>
      <c r="P14" s="363"/>
      <c r="Q14" s="344"/>
      <c r="R14" s="336"/>
      <c r="S14" s="364"/>
      <c r="T14" s="341"/>
      <c r="U14" s="341"/>
      <c r="V14" s="341"/>
    </row>
    <row r="15" spans="1:22" s="370" customFormat="1">
      <c r="A15" s="336" t="e">
        <f>IF(AND(C15=0,#REF!=0,#REF!=0),"BLANKS",1)</f>
        <v>#REF!</v>
      </c>
      <c r="B15" s="366" t="s">
        <v>10</v>
      </c>
      <c r="C15" s="367" t="s">
        <v>1607</v>
      </c>
      <c r="D15" s="358" t="str">
        <f ca="1">IF(ISERROR(OFFSET('HARGA SATUAN'!$D$6,MATCH(RAB!C15,'HARGA SATUAN'!$C$7:$C$1492,0),0)),"",OFFSET('HARGA SATUAN'!$D$6,MATCH(RAB!C15,'HARGA SATUAN'!$C$7:$C$1492,0),0))</f>
        <v/>
      </c>
      <c r="E15" s="359" t="str">
        <f ca="1">IF(B15="+","Unit",IF(ISERROR(OFFSET('HARGA SATUAN'!$E$6,MATCH(RAB!C15,'HARGA SATUAN'!$C$7:$C$1492,0),0)),"",OFFSET('HARGA SATUAN'!$E$6,MATCH(RAB!C15,'HARGA SATUAN'!$C$7:$C$1492,0),0)))</f>
        <v/>
      </c>
      <c r="F15" s="368"/>
      <c r="G15" s="360">
        <f ca="1">IF(ISERROR(OFFSET('HARGA SATUAN'!$I$6,MATCH(RAB!C15,'HARGA SATUAN'!$C$7:$C$1492,0),0)),0,OFFSET('HARGA SATUAN'!$I$6,MATCH(RAB!C15,'HARGA SATUAN'!$C$7:$C$1492,0),0))</f>
        <v>0</v>
      </c>
      <c r="H15" s="361">
        <f t="shared" ca="1" si="0"/>
        <v>0</v>
      </c>
      <c r="I15" s="361">
        <f t="shared" ca="1" si="1"/>
        <v>0</v>
      </c>
      <c r="J15" s="361">
        <f t="shared" ca="1" si="2"/>
        <v>0</v>
      </c>
      <c r="K15" s="362">
        <f t="shared" ca="1" si="3"/>
        <v>0</v>
      </c>
      <c r="L15" s="369"/>
      <c r="M15" s="369"/>
      <c r="N15" s="369"/>
      <c r="O15" s="363"/>
      <c r="P15" s="363"/>
      <c r="Q15" s="344"/>
      <c r="R15" s="336"/>
      <c r="S15" s="364"/>
      <c r="T15" s="341"/>
      <c r="U15" s="341"/>
      <c r="V15" s="341"/>
    </row>
    <row r="16" spans="1:22" s="370" customFormat="1">
      <c r="A16" s="336"/>
      <c r="B16" s="366">
        <v>1</v>
      </c>
      <c r="C16" s="109" t="s">
        <v>101</v>
      </c>
      <c r="D16" s="358" t="str">
        <f ca="1">IF(ISERROR(OFFSET('HARGA SATUAN'!$D$6,MATCH(RAB!C16,'HARGA SATUAN'!$C$7:$C$1492,0),0)),"",OFFSET('HARGA SATUAN'!$D$6,MATCH(RAB!C16,'HARGA SATUAN'!$C$7:$C$1492,0),0))</f>
        <v>HDW</v>
      </c>
      <c r="E16" s="359" t="str">
        <f ca="1">IF(B16="+","Unit",IF(ISERROR(OFFSET('HARGA SATUAN'!$E$6,MATCH(RAB!C16,'HARGA SATUAN'!$C$7:$C$1492,0),0)),"",OFFSET('HARGA SATUAN'!$E$6,MATCH(RAB!C16,'HARGA SATUAN'!$C$7:$C$1492,0),0)))</f>
        <v>Btg</v>
      </c>
      <c r="F16" s="368">
        <v>3</v>
      </c>
      <c r="G16" s="360">
        <f ca="1">IF(ISERROR(OFFSET('HARGA SATUAN'!$I$6,MATCH(RAB!C16,'HARGA SATUAN'!$C$7:$C$1492,0),0)),0,OFFSET('HARGA SATUAN'!$I$6,MATCH(RAB!C16,'HARGA SATUAN'!$C$7:$C$1492,0),0))</f>
        <v>3382600</v>
      </c>
      <c r="H16" s="361">
        <f t="shared" ca="1" si="0"/>
        <v>0</v>
      </c>
      <c r="I16" s="361">
        <f t="shared" ca="1" si="1"/>
        <v>10147800</v>
      </c>
      <c r="J16" s="361">
        <f t="shared" ca="1" si="2"/>
        <v>0</v>
      </c>
      <c r="K16" s="362">
        <f t="shared" ca="1" si="3"/>
        <v>10147800</v>
      </c>
      <c r="L16" s="369"/>
      <c r="M16" s="369"/>
      <c r="N16" s="369"/>
      <c r="O16" s="363"/>
      <c r="P16" s="363"/>
      <c r="Q16" s="344"/>
      <c r="R16" s="336"/>
      <c r="S16" s="364"/>
      <c r="T16" s="341"/>
      <c r="U16" s="341"/>
      <c r="V16" s="341"/>
    </row>
    <row r="17" spans="1:22" s="370" customFormat="1">
      <c r="A17" s="336"/>
      <c r="B17" s="371">
        <v>3</v>
      </c>
      <c r="C17" s="109" t="s">
        <v>6</v>
      </c>
      <c r="D17" s="358" t="str">
        <f ca="1">IF(ISERROR(OFFSET('HARGA SATUAN'!$D$6,MATCH(RAB!C17,'HARGA SATUAN'!$C$7:$C$1492,0),0)),"",OFFSET('HARGA SATUAN'!$D$6,MATCH(RAB!C17,'HARGA SATUAN'!$C$7:$C$1492,0),0))</f>
        <v>JASA</v>
      </c>
      <c r="E17" s="359" t="str">
        <f ca="1">IF(B17="+","Unit",IF(ISERROR(OFFSET('HARGA SATUAN'!$E$6,MATCH(RAB!C17,'HARGA SATUAN'!$C$7:$C$1492,0),0)),"",OFFSET('HARGA SATUAN'!$E$6,MATCH(RAB!C17,'HARGA SATUAN'!$C$7:$C$1492,0),0)))</f>
        <v>Btg</v>
      </c>
      <c r="F17" s="368">
        <f>F16</f>
        <v>3</v>
      </c>
      <c r="G17" s="360">
        <f ca="1">IF(ISERROR(OFFSET('HARGA SATUAN'!$I$6,MATCH(RAB!C17,'HARGA SATUAN'!$C$7:$C$1492,0),0)),0,OFFSET('HARGA SATUAN'!$I$6,MATCH(RAB!C17,'HARGA SATUAN'!$C$7:$C$1492,0),0))</f>
        <v>10066.666666666668</v>
      </c>
      <c r="H17" s="361">
        <f t="shared" ref="H17:H19" ca="1" si="4">IF(OR(D17="MDU",D17="MDU-KD"),(IF($O$3="RAB NON MDU","PLN KD",G17*F17)),0)</f>
        <v>0</v>
      </c>
      <c r="I17" s="361">
        <f t="shared" ref="I17:I19" ca="1" si="5">IF(D17="HDW",G17*F17,0)</f>
        <v>0</v>
      </c>
      <c r="J17" s="361">
        <f t="shared" ref="J17:J19" ca="1" si="6">IF(D17="JASA",G17*F17,0)</f>
        <v>30200.000000000004</v>
      </c>
      <c r="K17" s="362">
        <f t="shared" ref="K17:K19" ca="1" si="7">SUM(H17:J17)</f>
        <v>30200.000000000004</v>
      </c>
      <c r="L17" s="369"/>
      <c r="M17" s="369"/>
      <c r="N17" s="369"/>
      <c r="O17" s="363"/>
      <c r="P17" s="363"/>
      <c r="Q17" s="344"/>
      <c r="R17" s="336"/>
      <c r="S17" s="364"/>
      <c r="T17" s="341"/>
      <c r="U17" s="341"/>
      <c r="V17" s="341"/>
    </row>
    <row r="18" spans="1:22" s="370" customFormat="1">
      <c r="A18" s="336"/>
      <c r="B18" s="371"/>
      <c r="C18" s="109"/>
      <c r="D18" s="358"/>
      <c r="E18" s="359"/>
      <c r="F18" s="368"/>
      <c r="G18" s="360"/>
      <c r="H18" s="361"/>
      <c r="I18" s="361"/>
      <c r="J18" s="361"/>
      <c r="K18" s="362"/>
      <c r="L18" s="369"/>
      <c r="M18" s="369"/>
      <c r="N18" s="369"/>
      <c r="O18" s="363"/>
      <c r="P18" s="363"/>
      <c r="Q18" s="344"/>
      <c r="R18" s="336"/>
      <c r="S18" s="364"/>
      <c r="T18" s="341"/>
      <c r="U18" s="341"/>
      <c r="V18" s="341"/>
    </row>
    <row r="19" spans="1:22" s="370" customFormat="1">
      <c r="A19" s="336"/>
      <c r="B19" s="366" t="s">
        <v>1608</v>
      </c>
      <c r="C19" s="367" t="s">
        <v>1614</v>
      </c>
      <c r="D19" s="358" t="str">
        <f ca="1">IF(ISERROR(OFFSET('HARGA SATUAN'!$D$6,MATCH(RAB!C19,'HARGA SATUAN'!$C$7:$C$1492,0),0)),"",OFFSET('HARGA SATUAN'!$D$6,MATCH(RAB!C19,'HARGA SATUAN'!$C$7:$C$1492,0),0))</f>
        <v/>
      </c>
      <c r="E19" s="359" t="str">
        <f ca="1">IF(B19="+","Unit",IF(ISERROR(OFFSET('HARGA SATUAN'!$E$6,MATCH(RAB!C19,'HARGA SATUAN'!$C$7:$C$1492,0),0)),"",OFFSET('HARGA SATUAN'!$E$6,MATCH(RAB!C19,'HARGA SATUAN'!$C$7:$C$1492,0),0)))</f>
        <v/>
      </c>
      <c r="F19" s="368"/>
      <c r="G19" s="360">
        <f ca="1">IF(ISERROR(OFFSET('HARGA SATUAN'!$I$6,MATCH(RAB!C19,'HARGA SATUAN'!$C$7:$C$1492,0),0)),0,OFFSET('HARGA SATUAN'!$I$6,MATCH(RAB!C19,'HARGA SATUAN'!$C$7:$C$1492,0),0))</f>
        <v>0</v>
      </c>
      <c r="H19" s="361">
        <f t="shared" ca="1" si="4"/>
        <v>0</v>
      </c>
      <c r="I19" s="361">
        <f t="shared" ca="1" si="5"/>
        <v>0</v>
      </c>
      <c r="J19" s="361">
        <f t="shared" ca="1" si="6"/>
        <v>0</v>
      </c>
      <c r="K19" s="362">
        <f t="shared" ca="1" si="7"/>
        <v>0</v>
      </c>
      <c r="L19" s="369"/>
      <c r="M19" s="369"/>
      <c r="N19" s="369"/>
      <c r="O19" s="363"/>
      <c r="P19" s="363"/>
      <c r="Q19" s="344"/>
      <c r="R19" s="336"/>
      <c r="S19" s="364"/>
      <c r="T19" s="341"/>
      <c r="U19" s="341"/>
      <c r="V19" s="341"/>
    </row>
    <row r="20" spans="1:22">
      <c r="B20" s="492"/>
      <c r="C20" s="495"/>
      <c r="D20" s="358" t="str">
        <f ca="1">IF(ISERROR(OFFSET('HARGA SATUAN'!$D$6,MATCH(RAB!C20,'HARGA SATUAN'!$C$7:$C$1492,0),0)),"",OFFSET('HARGA SATUAN'!$D$6,MATCH(RAB!C20,'HARGA SATUAN'!$C$7:$C$1492,0),0))</f>
        <v/>
      </c>
      <c r="E20" s="359" t="str">
        <f ca="1">IF(B20="+","Unit",IF(ISERROR(OFFSET('HARGA SATUAN'!$E$6,MATCH(RAB!C20,'HARGA SATUAN'!$C$7:$C$1492,0),0)),"",OFFSET('HARGA SATUAN'!$E$6,MATCH(RAB!C20,'HARGA SATUAN'!$C$7:$C$1492,0),0)))</f>
        <v/>
      </c>
      <c r="F20" s="368"/>
      <c r="G20" s="360">
        <f ca="1">IF(ISERROR(OFFSET('HARGA SATUAN'!$I$6,MATCH(RAB!C20,'HARGA SATUAN'!$C$7:$C$1492,0),0)),0,OFFSET('HARGA SATUAN'!$I$6,MATCH(RAB!C20,'HARGA SATUAN'!$C$7:$C$1492,0),0))</f>
        <v>0</v>
      </c>
      <c r="H20" s="361">
        <f t="shared" ref="H20:H38" ca="1" si="8">IF(OR(D20="MDU",D20="MDU-KD"),(IF($O$3="RAB NON MDU","PLN KD",G20*F20)),0)</f>
        <v>0</v>
      </c>
      <c r="I20" s="361">
        <f t="shared" ref="I20:I38" ca="1" si="9">IF(D20="HDW",G20*F20,0)</f>
        <v>0</v>
      </c>
      <c r="J20" s="361">
        <f t="shared" ref="J20:J38" ca="1" si="10">IF(D20="JASA",G20*F20,0)</f>
        <v>0</v>
      </c>
      <c r="K20" s="362">
        <f t="shared" ref="K20:K38" ca="1" si="11">SUM(H20:J20)</f>
        <v>0</v>
      </c>
    </row>
    <row r="21" spans="1:22">
      <c r="B21" s="503" t="s">
        <v>1035</v>
      </c>
      <c r="C21" s="500" t="s">
        <v>1615</v>
      </c>
      <c r="D21" s="358" t="str">
        <f ca="1">IF(ISERROR(OFFSET('HARGA SATUAN'!$D$6,MATCH(RAB!C21,'HARGA SATUAN'!$C$7:$C$1492,0),0)),"",OFFSET('HARGA SATUAN'!$D$6,MATCH(RAB!C21,'HARGA SATUAN'!$C$7:$C$1492,0),0))</f>
        <v/>
      </c>
      <c r="E21" s="359" t="str">
        <f ca="1">IF(B21="+","Unit",IF(ISERROR(OFFSET('HARGA SATUAN'!$E$6,MATCH(RAB!C21,'HARGA SATUAN'!$C$7:$C$1492,0),0)),"",OFFSET('HARGA SATUAN'!$E$6,MATCH(RAB!C21,'HARGA SATUAN'!$C$7:$C$1492,0),0)))</f>
        <v>Unit</v>
      </c>
      <c r="F21" s="498">
        <v>1</v>
      </c>
      <c r="G21" s="360">
        <f ca="1">IF(ISERROR(OFFSET('HARGA SATUAN'!$I$6,MATCH(RAB!C21,'HARGA SATUAN'!$C$7:$C$1492,0),0)),0,OFFSET('HARGA SATUAN'!$I$6,MATCH(RAB!C21,'HARGA SATUAN'!$C$7:$C$1492,0),0))</f>
        <v>0</v>
      </c>
      <c r="H21" s="361">
        <f t="shared" ca="1" si="8"/>
        <v>0</v>
      </c>
      <c r="I21" s="361">
        <f t="shared" ca="1" si="9"/>
        <v>0</v>
      </c>
      <c r="J21" s="361">
        <f t="shared" ca="1" si="10"/>
        <v>0</v>
      </c>
      <c r="K21" s="362">
        <f t="shared" ca="1" si="11"/>
        <v>0</v>
      </c>
    </row>
    <row r="22" spans="1:22">
      <c r="B22" s="503">
        <v>1</v>
      </c>
      <c r="C22" s="500" t="s">
        <v>229</v>
      </c>
      <c r="D22" s="358" t="str">
        <f ca="1">IF(ISERROR(OFFSET('HARGA SATUAN'!$D$6,MATCH(RAB!C22,'HARGA SATUAN'!$C$7:$C$1492,0),0)),"",OFFSET('HARGA SATUAN'!$D$6,MATCH(RAB!C22,'HARGA SATUAN'!$C$7:$C$1492,0),0))</f>
        <v>HDW</v>
      </c>
      <c r="E22" s="359" t="str">
        <f ca="1">IF(B22="+","Unit",IF(ISERROR(OFFSET('HARGA SATUAN'!$E$6,MATCH(RAB!C22,'HARGA SATUAN'!$C$7:$C$1492,0),0)),"",OFFSET('HARGA SATUAN'!$E$6,MATCH(RAB!C22,'HARGA SATUAN'!$C$7:$C$1492,0),0)))</f>
        <v>Bh</v>
      </c>
      <c r="F22" s="498">
        <f>F21*1</f>
        <v>1</v>
      </c>
      <c r="G22" s="360">
        <f ca="1">IF(ISERROR(OFFSET('HARGA SATUAN'!$I$6,MATCH(RAB!C22,'HARGA SATUAN'!$C$7:$C$1492,0),0)),0,OFFSET('HARGA SATUAN'!$I$6,MATCH(RAB!C22,'HARGA SATUAN'!$C$7:$C$1492,0),0))</f>
        <v>4212</v>
      </c>
      <c r="H22" s="361">
        <f t="shared" ca="1" si="8"/>
        <v>0</v>
      </c>
      <c r="I22" s="361">
        <f t="shared" ca="1" si="9"/>
        <v>4212</v>
      </c>
      <c r="J22" s="361">
        <f t="shared" ca="1" si="10"/>
        <v>0</v>
      </c>
      <c r="K22" s="362">
        <f t="shared" ca="1" si="11"/>
        <v>4212</v>
      </c>
    </row>
    <row r="23" spans="1:22">
      <c r="B23" s="503">
        <v>2</v>
      </c>
      <c r="C23" s="500" t="s">
        <v>266</v>
      </c>
      <c r="D23" s="358" t="str">
        <f ca="1">IF(ISERROR(OFFSET('HARGA SATUAN'!$D$6,MATCH(RAB!C23,'HARGA SATUAN'!$C$7:$C$1492,0),0)),"",OFFSET('HARGA SATUAN'!$D$6,MATCH(RAB!C23,'HARGA SATUAN'!$C$7:$C$1492,0),0))</f>
        <v>HDW</v>
      </c>
      <c r="E23" s="359" t="str">
        <f ca="1">IF(B23="+","Unit",IF(ISERROR(OFFSET('HARGA SATUAN'!$E$6,MATCH(RAB!C23,'HARGA SATUAN'!$C$7:$C$1492,0),0)),"",OFFSET('HARGA SATUAN'!$E$6,MATCH(RAB!C23,'HARGA SATUAN'!$C$7:$C$1492,0),0)))</f>
        <v>Mtr</v>
      </c>
      <c r="F23" s="498">
        <f>F21*1</f>
        <v>1</v>
      </c>
      <c r="G23" s="360">
        <f ca="1">IF(ISERROR(OFFSET('HARGA SATUAN'!$I$6,MATCH(RAB!C23,'HARGA SATUAN'!$C$7:$C$1492,0),0)),0,OFFSET('HARGA SATUAN'!$I$6,MATCH(RAB!C23,'HARGA SATUAN'!$C$7:$C$1492,0),0))</f>
        <v>23310</v>
      </c>
      <c r="H23" s="361">
        <f t="shared" ca="1" si="8"/>
        <v>0</v>
      </c>
      <c r="I23" s="361">
        <f t="shared" ca="1" si="9"/>
        <v>23310</v>
      </c>
      <c r="J23" s="361">
        <f t="shared" ca="1" si="10"/>
        <v>0</v>
      </c>
      <c r="K23" s="362">
        <f t="shared" ca="1" si="11"/>
        <v>23310</v>
      </c>
    </row>
    <row r="24" spans="1:22">
      <c r="B24" s="503">
        <v>3</v>
      </c>
      <c r="C24" s="500" t="s">
        <v>35</v>
      </c>
      <c r="D24" s="358" t="str">
        <f ca="1">IF(ISERROR(OFFSET('HARGA SATUAN'!$D$6,MATCH(RAB!C24,'HARGA SATUAN'!$C$7:$C$1492,0),0)),"",OFFSET('HARGA SATUAN'!$D$6,MATCH(RAB!C24,'HARGA SATUAN'!$C$7:$C$1492,0),0))</f>
        <v>HDW</v>
      </c>
      <c r="E24" s="359" t="str">
        <f ca="1">IF(B24="+","Unit",IF(ISERROR(OFFSET('HARGA SATUAN'!$E$6,MATCH(RAB!C24,'HARGA SATUAN'!$C$7:$C$1492,0),0)),"",OFFSET('HARGA SATUAN'!$E$6,MATCH(RAB!C24,'HARGA SATUAN'!$C$7:$C$1492,0),0)))</f>
        <v>Bh</v>
      </c>
      <c r="F24" s="498">
        <f>F21*1</f>
        <v>1</v>
      </c>
      <c r="G24" s="360">
        <f ca="1">IF(ISERROR(OFFSET('HARGA SATUAN'!$I$6,MATCH(RAB!C24,'HARGA SATUAN'!$C$7:$C$1492,0),0)),0,OFFSET('HARGA SATUAN'!$I$6,MATCH(RAB!C24,'HARGA SATUAN'!$C$7:$C$1492,0),0))</f>
        <v>2300</v>
      </c>
      <c r="H24" s="361">
        <f t="shared" ca="1" si="8"/>
        <v>0</v>
      </c>
      <c r="I24" s="361">
        <f t="shared" ca="1" si="9"/>
        <v>2300</v>
      </c>
      <c r="J24" s="361">
        <f t="shared" ca="1" si="10"/>
        <v>0</v>
      </c>
      <c r="K24" s="362">
        <f t="shared" ca="1" si="11"/>
        <v>2300</v>
      </c>
    </row>
    <row r="25" spans="1:22">
      <c r="B25" s="503">
        <v>4</v>
      </c>
      <c r="C25" s="500" t="s">
        <v>609</v>
      </c>
      <c r="D25" s="358" t="str">
        <f ca="1">IF(ISERROR(OFFSET('HARGA SATUAN'!$D$6,MATCH(RAB!C25,'HARGA SATUAN'!$C$7:$C$1492,0),0)),"",OFFSET('HARGA SATUAN'!$D$6,MATCH(RAB!C25,'HARGA SATUAN'!$C$7:$C$1492,0),0))</f>
        <v>HDW</v>
      </c>
      <c r="E25" s="359" t="str">
        <f ca="1">IF(B25="+","Unit",IF(ISERROR(OFFSET('HARGA SATUAN'!$E$6,MATCH(RAB!C25,'HARGA SATUAN'!$C$7:$C$1492,0),0)),"",OFFSET('HARGA SATUAN'!$E$6,MATCH(RAB!C25,'HARGA SATUAN'!$C$7:$C$1492,0),0)))</f>
        <v>Bh</v>
      </c>
      <c r="F25" s="498">
        <f>F21*1</f>
        <v>1</v>
      </c>
      <c r="G25" s="360">
        <f ca="1">IF(ISERROR(OFFSET('HARGA SATUAN'!$I$6,MATCH(RAB!C25,'HARGA SATUAN'!$C$7:$C$1492,0),0)),0,OFFSET('HARGA SATUAN'!$I$6,MATCH(RAB!C25,'HARGA SATUAN'!$C$7:$C$1492,0),0))</f>
        <v>71000</v>
      </c>
      <c r="H25" s="361">
        <f t="shared" ca="1" si="8"/>
        <v>0</v>
      </c>
      <c r="I25" s="361">
        <f t="shared" ca="1" si="9"/>
        <v>71000</v>
      </c>
      <c r="J25" s="361">
        <f t="shared" ca="1" si="10"/>
        <v>0</v>
      </c>
      <c r="K25" s="362">
        <f t="shared" ca="1" si="11"/>
        <v>71000</v>
      </c>
    </row>
    <row r="26" spans="1:22">
      <c r="B26" s="503">
        <v>5</v>
      </c>
      <c r="C26" s="500" t="s">
        <v>629</v>
      </c>
      <c r="D26" s="358" t="str">
        <f ca="1">IF(ISERROR(OFFSET('HARGA SATUAN'!$D$6,MATCH(RAB!C26,'HARGA SATUAN'!$C$7:$C$1492,0),0)),"",OFFSET('HARGA SATUAN'!$D$6,MATCH(RAB!C26,'HARGA SATUAN'!$C$7:$C$1492,0),0))</f>
        <v>JASA</v>
      </c>
      <c r="E26" s="359" t="str">
        <f ca="1">IF(B26="+","Unit",IF(ISERROR(OFFSET('HARGA SATUAN'!$E$6,MATCH(RAB!C26,'HARGA SATUAN'!$C$7:$C$1492,0),0)),"",OFFSET('HARGA SATUAN'!$E$6,MATCH(RAB!C26,'HARGA SATUAN'!$C$7:$C$1492,0),0)))</f>
        <v>Unit</v>
      </c>
      <c r="F26" s="498">
        <f>F21*1</f>
        <v>1</v>
      </c>
      <c r="G26" s="360">
        <f ca="1">IF(ISERROR(OFFSET('HARGA SATUAN'!$I$6,MATCH(RAB!C26,'HARGA SATUAN'!$C$7:$C$1492,0),0)),0,OFFSET('HARGA SATUAN'!$I$6,MATCH(RAB!C26,'HARGA SATUAN'!$C$7:$C$1492,0),0))</f>
        <v>29400</v>
      </c>
      <c r="H26" s="361">
        <f t="shared" ca="1" si="8"/>
        <v>0</v>
      </c>
      <c r="I26" s="361">
        <f t="shared" ca="1" si="9"/>
        <v>0</v>
      </c>
      <c r="J26" s="361">
        <f t="shared" ca="1" si="10"/>
        <v>29400</v>
      </c>
      <c r="K26" s="362">
        <f t="shared" ca="1" si="11"/>
        <v>29400</v>
      </c>
    </row>
    <row r="27" spans="1:22">
      <c r="B27" s="503"/>
      <c r="C27" s="500"/>
      <c r="D27" s="358" t="str">
        <f ca="1">IF(ISERROR(OFFSET('HARGA SATUAN'!$D$6,MATCH(RAB!C27,'HARGA SATUAN'!$C$7:$C$1492,0),0)),"",OFFSET('HARGA SATUAN'!$D$6,MATCH(RAB!C27,'HARGA SATUAN'!$C$7:$C$1492,0),0))</f>
        <v/>
      </c>
      <c r="E27" s="359" t="str">
        <f ca="1">IF(B27="+","Unit",IF(ISERROR(OFFSET('HARGA SATUAN'!$E$6,MATCH(RAB!C27,'HARGA SATUAN'!$C$7:$C$1492,0),0)),"",OFFSET('HARGA SATUAN'!$E$6,MATCH(RAB!C27,'HARGA SATUAN'!$C$7:$C$1492,0),0)))</f>
        <v/>
      </c>
      <c r="F27" s="498"/>
      <c r="G27" s="360">
        <f ca="1">IF(ISERROR(OFFSET('HARGA SATUAN'!$I$6,MATCH(RAB!C27,'HARGA SATUAN'!$C$7:$C$1492,0),0)),0,OFFSET('HARGA SATUAN'!$I$6,MATCH(RAB!C27,'HARGA SATUAN'!$C$7:$C$1492,0),0))</f>
        <v>0</v>
      </c>
      <c r="H27" s="361">
        <f t="shared" ca="1" si="8"/>
        <v>0</v>
      </c>
      <c r="I27" s="361">
        <f t="shared" ca="1" si="9"/>
        <v>0</v>
      </c>
      <c r="J27" s="361">
        <f t="shared" ca="1" si="10"/>
        <v>0</v>
      </c>
      <c r="K27" s="362">
        <f t="shared" ca="1" si="11"/>
        <v>0</v>
      </c>
    </row>
    <row r="28" spans="1:22">
      <c r="B28" s="503" t="s">
        <v>1035</v>
      </c>
      <c r="C28" s="500" t="s">
        <v>1616</v>
      </c>
      <c r="D28" s="358" t="str">
        <f ca="1">IF(ISERROR(OFFSET('HARGA SATUAN'!$D$6,MATCH(RAB!C28,'HARGA SATUAN'!$C$7:$C$1492,0),0)),"",OFFSET('HARGA SATUAN'!$D$6,MATCH(RAB!C28,'HARGA SATUAN'!$C$7:$C$1492,0),0))</f>
        <v/>
      </c>
      <c r="E28" s="359" t="str">
        <f ca="1">IF(B28="+","Unit",IF(ISERROR(OFFSET('HARGA SATUAN'!$E$6,MATCH(RAB!C28,'HARGA SATUAN'!$C$7:$C$1492,0),0)),"",OFFSET('HARGA SATUAN'!$E$6,MATCH(RAB!C28,'HARGA SATUAN'!$C$7:$C$1492,0),0)))</f>
        <v>Unit</v>
      </c>
      <c r="F28" s="498">
        <v>4</v>
      </c>
      <c r="G28" s="360">
        <f ca="1">IF(ISERROR(OFFSET('HARGA SATUAN'!$I$6,MATCH(RAB!C28,'HARGA SATUAN'!$C$7:$C$1492,0),0)),0,OFFSET('HARGA SATUAN'!$I$6,MATCH(RAB!C28,'HARGA SATUAN'!$C$7:$C$1492,0),0))</f>
        <v>0</v>
      </c>
      <c r="H28" s="361">
        <f t="shared" ca="1" si="8"/>
        <v>0</v>
      </c>
      <c r="I28" s="361">
        <f t="shared" ca="1" si="9"/>
        <v>0</v>
      </c>
      <c r="J28" s="361">
        <f t="shared" ca="1" si="10"/>
        <v>0</v>
      </c>
      <c r="K28" s="362">
        <f t="shared" ca="1" si="11"/>
        <v>0</v>
      </c>
    </row>
    <row r="29" spans="1:22">
      <c r="B29" s="503">
        <v>1</v>
      </c>
      <c r="C29" s="500" t="s">
        <v>595</v>
      </c>
      <c r="D29" s="358" t="str">
        <f ca="1">IF(ISERROR(OFFSET('HARGA SATUAN'!$D$6,MATCH(RAB!C29,'HARGA SATUAN'!$C$7:$C$1492,0),0)),"",OFFSET('HARGA SATUAN'!$D$6,MATCH(RAB!C29,'HARGA SATUAN'!$C$7:$C$1492,0),0))</f>
        <v>HDW</v>
      </c>
      <c r="E29" s="359" t="str">
        <f ca="1">IF(B29="+","Unit",IF(ISERROR(OFFSET('HARGA SATUAN'!$E$6,MATCH(RAB!C29,'HARGA SATUAN'!$C$7:$C$1492,0),0)),"",OFFSET('HARGA SATUAN'!$E$6,MATCH(RAB!C29,'HARGA SATUAN'!$C$7:$C$1492,0),0)))</f>
        <v>Bh</v>
      </c>
      <c r="F29" s="498">
        <f>F28*1</f>
        <v>4</v>
      </c>
      <c r="G29" s="360">
        <f ca="1">IF(ISERROR(OFFSET('HARGA SATUAN'!$I$6,MATCH(RAB!C29,'HARGA SATUAN'!$C$7:$C$1492,0),0)),0,OFFSET('HARGA SATUAN'!$I$6,MATCH(RAB!C29,'HARGA SATUAN'!$C$7:$C$1492,0),0))</f>
        <v>78500</v>
      </c>
      <c r="H29" s="361">
        <f t="shared" ca="1" si="8"/>
        <v>0</v>
      </c>
      <c r="I29" s="361">
        <f t="shared" ca="1" si="9"/>
        <v>314000</v>
      </c>
      <c r="J29" s="361">
        <f t="shared" ca="1" si="10"/>
        <v>0</v>
      </c>
      <c r="K29" s="362">
        <f t="shared" ca="1" si="11"/>
        <v>314000</v>
      </c>
    </row>
    <row r="30" spans="1:22">
      <c r="B30" s="503">
        <v>2</v>
      </c>
      <c r="C30" s="500" t="s">
        <v>229</v>
      </c>
      <c r="D30" s="358" t="str">
        <f ca="1">IF(ISERROR(OFFSET('HARGA SATUAN'!$D$6,MATCH(RAB!C30,'HARGA SATUAN'!$C$7:$C$1492,0),0)),"",OFFSET('HARGA SATUAN'!$D$6,MATCH(RAB!C30,'HARGA SATUAN'!$C$7:$C$1492,0),0))</f>
        <v>HDW</v>
      </c>
      <c r="E30" s="359" t="str">
        <f ca="1">IF(B30="+","Unit",IF(ISERROR(OFFSET('HARGA SATUAN'!$E$6,MATCH(RAB!C30,'HARGA SATUAN'!$C$7:$C$1492,0),0)),"",OFFSET('HARGA SATUAN'!$E$6,MATCH(RAB!C30,'HARGA SATUAN'!$C$7:$C$1492,0),0)))</f>
        <v>Bh</v>
      </c>
      <c r="F30" s="498">
        <f>F28*1</f>
        <v>4</v>
      </c>
      <c r="G30" s="360">
        <f ca="1">IF(ISERROR(OFFSET('HARGA SATUAN'!$I$6,MATCH(RAB!C30,'HARGA SATUAN'!$C$7:$C$1492,0),0)),0,OFFSET('HARGA SATUAN'!$I$6,MATCH(RAB!C30,'HARGA SATUAN'!$C$7:$C$1492,0),0))</f>
        <v>4212</v>
      </c>
      <c r="H30" s="361">
        <f t="shared" ca="1" si="8"/>
        <v>0</v>
      </c>
      <c r="I30" s="361">
        <f t="shared" ca="1" si="9"/>
        <v>16848</v>
      </c>
      <c r="J30" s="361">
        <f t="shared" ca="1" si="10"/>
        <v>0</v>
      </c>
      <c r="K30" s="362">
        <f t="shared" ca="1" si="11"/>
        <v>16848</v>
      </c>
    </row>
    <row r="31" spans="1:22">
      <c r="B31" s="503">
        <v>3</v>
      </c>
      <c r="C31" s="500" t="s">
        <v>266</v>
      </c>
      <c r="D31" s="358" t="str">
        <f ca="1">IF(ISERROR(OFFSET('HARGA SATUAN'!$D$6,MATCH(RAB!C31,'HARGA SATUAN'!$C$7:$C$1492,0),0)),"",OFFSET('HARGA SATUAN'!$D$6,MATCH(RAB!C31,'HARGA SATUAN'!$C$7:$C$1492,0),0))</f>
        <v>HDW</v>
      </c>
      <c r="E31" s="359" t="str">
        <f ca="1">IF(B31="+","Unit",IF(ISERROR(OFFSET('HARGA SATUAN'!$E$6,MATCH(RAB!C31,'HARGA SATUAN'!$C$7:$C$1492,0),0)),"",OFFSET('HARGA SATUAN'!$E$6,MATCH(RAB!C31,'HARGA SATUAN'!$C$7:$C$1492,0),0)))</f>
        <v>Mtr</v>
      </c>
      <c r="F31" s="498">
        <f>F28*1</f>
        <v>4</v>
      </c>
      <c r="G31" s="360">
        <f ca="1">IF(ISERROR(OFFSET('HARGA SATUAN'!$I$6,MATCH(RAB!C31,'HARGA SATUAN'!$C$7:$C$1492,0),0)),0,OFFSET('HARGA SATUAN'!$I$6,MATCH(RAB!C31,'HARGA SATUAN'!$C$7:$C$1492,0),0))</f>
        <v>23310</v>
      </c>
      <c r="H31" s="361">
        <f t="shared" ca="1" si="8"/>
        <v>0</v>
      </c>
      <c r="I31" s="361">
        <f t="shared" ca="1" si="9"/>
        <v>93240</v>
      </c>
      <c r="J31" s="361">
        <f t="shared" ca="1" si="10"/>
        <v>0</v>
      </c>
      <c r="K31" s="362">
        <f t="shared" ca="1" si="11"/>
        <v>93240</v>
      </c>
    </row>
    <row r="32" spans="1:22">
      <c r="B32" s="503">
        <v>4</v>
      </c>
      <c r="C32" s="500" t="s">
        <v>35</v>
      </c>
      <c r="D32" s="358" t="str">
        <f ca="1">IF(ISERROR(OFFSET('HARGA SATUAN'!$D$6,MATCH(RAB!C32,'HARGA SATUAN'!$C$7:$C$1492,0),0)),"",OFFSET('HARGA SATUAN'!$D$6,MATCH(RAB!C32,'HARGA SATUAN'!$C$7:$C$1492,0),0))</f>
        <v>HDW</v>
      </c>
      <c r="E32" s="359" t="str">
        <f ca="1">IF(B32="+","Unit",IF(ISERROR(OFFSET('HARGA SATUAN'!$E$6,MATCH(RAB!C32,'HARGA SATUAN'!$C$7:$C$1492,0),0)),"",OFFSET('HARGA SATUAN'!$E$6,MATCH(RAB!C32,'HARGA SATUAN'!$C$7:$C$1492,0),0)))</f>
        <v>Bh</v>
      </c>
      <c r="F32" s="498">
        <f>F28*1</f>
        <v>4</v>
      </c>
      <c r="G32" s="360">
        <f ca="1">IF(ISERROR(OFFSET('HARGA SATUAN'!$I$6,MATCH(RAB!C32,'HARGA SATUAN'!$C$7:$C$1492,0),0)),0,OFFSET('HARGA SATUAN'!$I$6,MATCH(RAB!C32,'HARGA SATUAN'!$C$7:$C$1492,0),0))</f>
        <v>2300</v>
      </c>
      <c r="H32" s="361">
        <f t="shared" ca="1" si="8"/>
        <v>0</v>
      </c>
      <c r="I32" s="361">
        <f t="shared" ca="1" si="9"/>
        <v>9200</v>
      </c>
      <c r="J32" s="361">
        <f t="shared" ca="1" si="10"/>
        <v>0</v>
      </c>
      <c r="K32" s="362">
        <f t="shared" ca="1" si="11"/>
        <v>9200</v>
      </c>
    </row>
    <row r="33" spans="2:11">
      <c r="B33" s="503">
        <v>5</v>
      </c>
      <c r="C33" s="500" t="s">
        <v>630</v>
      </c>
      <c r="D33" s="358" t="str">
        <f ca="1">IF(ISERROR(OFFSET('HARGA SATUAN'!$D$6,MATCH(RAB!C33,'HARGA SATUAN'!$C$7:$C$1492,0),0)),"",OFFSET('HARGA SATUAN'!$D$6,MATCH(RAB!C33,'HARGA SATUAN'!$C$7:$C$1492,0),0))</f>
        <v>JASA</v>
      </c>
      <c r="E33" s="359" t="str">
        <f ca="1">IF(B33="+","Unit",IF(ISERROR(OFFSET('HARGA SATUAN'!$E$6,MATCH(RAB!C33,'HARGA SATUAN'!$C$7:$C$1492,0),0)),"",OFFSET('HARGA SATUAN'!$E$6,MATCH(RAB!C33,'HARGA SATUAN'!$C$7:$C$1492,0),0)))</f>
        <v>Unit</v>
      </c>
      <c r="F33" s="498">
        <f>F28*1</f>
        <v>4</v>
      </c>
      <c r="G33" s="360">
        <f ca="1">IF(ISERROR(OFFSET('HARGA SATUAN'!$I$6,MATCH(RAB!C33,'HARGA SATUAN'!$C$7:$C$1492,0),0)),0,OFFSET('HARGA SATUAN'!$I$6,MATCH(RAB!C33,'HARGA SATUAN'!$C$7:$C$1492,0),0))</f>
        <v>35700</v>
      </c>
      <c r="H33" s="361">
        <f t="shared" ca="1" si="8"/>
        <v>0</v>
      </c>
      <c r="I33" s="361">
        <f t="shared" ca="1" si="9"/>
        <v>0</v>
      </c>
      <c r="J33" s="361">
        <f t="shared" ca="1" si="10"/>
        <v>142800</v>
      </c>
      <c r="K33" s="362">
        <f t="shared" ca="1" si="11"/>
        <v>142800</v>
      </c>
    </row>
    <row r="34" spans="2:11">
      <c r="B34" s="492"/>
      <c r="C34" s="495"/>
      <c r="D34" s="358" t="str">
        <f ca="1">IF(ISERROR(OFFSET('HARGA SATUAN'!$D$6,MATCH(RAB!C34,'HARGA SATUAN'!$C$7:$C$1492,0),0)),"",OFFSET('HARGA SATUAN'!$D$6,MATCH(RAB!C34,'HARGA SATUAN'!$C$7:$C$1492,0),0))</f>
        <v/>
      </c>
      <c r="E34" s="359" t="str">
        <f ca="1">IF(B34="+","Unit",IF(ISERROR(OFFSET('HARGA SATUAN'!$E$6,MATCH(RAB!C34,'HARGA SATUAN'!$C$7:$C$1492,0),0)),"",OFFSET('HARGA SATUAN'!$E$6,MATCH(RAB!C34,'HARGA SATUAN'!$C$7:$C$1492,0),0)))</f>
        <v/>
      </c>
      <c r="F34" s="368"/>
      <c r="G34" s="360">
        <f ca="1">IF(ISERROR(OFFSET('HARGA SATUAN'!$I$6,MATCH(RAB!C34,'HARGA SATUAN'!$C$7:$C$1492,0),0)),0,OFFSET('HARGA SATUAN'!$I$6,MATCH(RAB!C34,'HARGA SATUAN'!$C$7:$C$1492,0),0))</f>
        <v>0</v>
      </c>
      <c r="H34" s="361">
        <f t="shared" ca="1" si="8"/>
        <v>0</v>
      </c>
      <c r="I34" s="361">
        <f t="shared" ca="1" si="9"/>
        <v>0</v>
      </c>
      <c r="J34" s="361">
        <f t="shared" ca="1" si="10"/>
        <v>0</v>
      </c>
      <c r="K34" s="362">
        <f t="shared" ca="1" si="11"/>
        <v>0</v>
      </c>
    </row>
    <row r="35" spans="2:11">
      <c r="B35" s="492"/>
      <c r="C35" s="504" t="s">
        <v>1617</v>
      </c>
      <c r="D35" s="358" t="str">
        <f ca="1">IF(ISERROR(OFFSET('HARGA SATUAN'!$D$6,MATCH(RAB!C35,'HARGA SATUAN'!$C$7:$C$1492,0),0)),"",OFFSET('HARGA SATUAN'!$D$6,MATCH(RAB!C35,'HARGA SATUAN'!$C$7:$C$1492,0),0))</f>
        <v/>
      </c>
      <c r="E35" s="359" t="str">
        <f ca="1">IF(B35="+","Unit",IF(ISERROR(OFFSET('HARGA SATUAN'!$E$6,MATCH(RAB!C35,'HARGA SATUAN'!$C$7:$C$1492,0),0)),"",OFFSET('HARGA SATUAN'!$E$6,MATCH(RAB!C35,'HARGA SATUAN'!$C$7:$C$1492,0),0)))</f>
        <v/>
      </c>
      <c r="F35" s="368"/>
      <c r="G35" s="360">
        <f ca="1">IF(ISERROR(OFFSET('HARGA SATUAN'!$I$6,MATCH(RAB!C35,'HARGA SATUAN'!$C$7:$C$1492,0),0)),0,OFFSET('HARGA SATUAN'!$I$6,MATCH(RAB!C35,'HARGA SATUAN'!$C$7:$C$1492,0),0))</f>
        <v>0</v>
      </c>
      <c r="H35" s="361">
        <f t="shared" ca="1" si="8"/>
        <v>0</v>
      </c>
      <c r="I35" s="361">
        <f t="shared" ca="1" si="9"/>
        <v>0</v>
      </c>
      <c r="J35" s="361">
        <f t="shared" ca="1" si="10"/>
        <v>0</v>
      </c>
      <c r="K35" s="362">
        <f t="shared" ca="1" si="11"/>
        <v>0</v>
      </c>
    </row>
    <row r="36" spans="2:11">
      <c r="B36" s="492">
        <v>1</v>
      </c>
      <c r="C36" s="109" t="s">
        <v>1459</v>
      </c>
      <c r="D36" s="358" t="str">
        <f ca="1">IF(ISERROR(OFFSET('HARGA SATUAN'!$D$6,MATCH(RAB!C36,'HARGA SATUAN'!$C$7:$C$1492,0),0)),"",OFFSET('HARGA SATUAN'!$D$6,MATCH(RAB!C36,'HARGA SATUAN'!$C$7:$C$1492,0),0))</f>
        <v>MDU-KD</v>
      </c>
      <c r="E36" s="359" t="str">
        <f ca="1">IF(B36="+","Unit",IF(ISERROR(OFFSET('HARGA SATUAN'!$E$6,MATCH(RAB!C36,'HARGA SATUAN'!$C$7:$C$1492,0),0)),"",OFFSET('HARGA SATUAN'!$E$6,MATCH(RAB!C36,'HARGA SATUAN'!$C$7:$C$1492,0),0)))</f>
        <v>Mtr</v>
      </c>
      <c r="F36" s="368">
        <v>110</v>
      </c>
      <c r="G36" s="360">
        <f ca="1">IF(ISERROR(OFFSET('HARGA SATUAN'!$I$6,MATCH(RAB!C36,'HARGA SATUAN'!$C$7:$C$1492,0),0)),0,OFFSET('HARGA SATUAN'!$I$6,MATCH(RAB!C36,'HARGA SATUAN'!$C$7:$C$1492,0),0))</f>
        <v>54500</v>
      </c>
      <c r="H36" s="361">
        <f t="shared" ca="1" si="8"/>
        <v>5995000</v>
      </c>
      <c r="I36" s="361">
        <f t="shared" ca="1" si="9"/>
        <v>0</v>
      </c>
      <c r="J36" s="361">
        <f t="shared" ca="1" si="10"/>
        <v>0</v>
      </c>
      <c r="K36" s="362">
        <f t="shared" ca="1" si="11"/>
        <v>5995000</v>
      </c>
    </row>
    <row r="37" spans="2:11">
      <c r="B37" s="492">
        <v>2</v>
      </c>
      <c r="C37" s="109" t="s">
        <v>346</v>
      </c>
      <c r="D37" s="358" t="str">
        <f ca="1">IF(ISERROR(OFFSET('HARGA SATUAN'!$D$6,MATCH(RAB!C37,'HARGA SATUAN'!$C$7:$C$1492,0),0)),"",OFFSET('HARGA SATUAN'!$D$6,MATCH(RAB!C37,'HARGA SATUAN'!$C$7:$C$1492,0),0))</f>
        <v>JASA</v>
      </c>
      <c r="E37" s="359" t="str">
        <f ca="1">IF(B37="+","Unit",IF(ISERROR(OFFSET('HARGA SATUAN'!$E$6,MATCH(RAB!C37,'HARGA SATUAN'!$C$7:$C$1492,0),0)),"",OFFSET('HARGA SATUAN'!$E$6,MATCH(RAB!C37,'HARGA SATUAN'!$C$7:$C$1492,0),0)))</f>
        <v>Per 50 m</v>
      </c>
      <c r="F37" s="368">
        <f>F36/50</f>
        <v>2.2000000000000002</v>
      </c>
      <c r="G37" s="360">
        <f ca="1">IF(ISERROR(OFFSET('HARGA SATUAN'!$I$6,MATCH(RAB!C37,'HARGA SATUAN'!$C$7:$C$1492,0),0)),0,OFFSET('HARGA SATUAN'!$I$6,MATCH(RAB!C37,'HARGA SATUAN'!$C$7:$C$1492,0),0))</f>
        <v>223500</v>
      </c>
      <c r="H37" s="361">
        <f t="shared" ca="1" si="8"/>
        <v>0</v>
      </c>
      <c r="I37" s="361">
        <f t="shared" ca="1" si="9"/>
        <v>0</v>
      </c>
      <c r="J37" s="361">
        <f t="shared" ca="1" si="10"/>
        <v>491700.00000000006</v>
      </c>
      <c r="K37" s="362">
        <f t="shared" ca="1" si="11"/>
        <v>491700.00000000006</v>
      </c>
    </row>
    <row r="38" spans="2:11">
      <c r="B38" s="492"/>
      <c r="C38" s="495"/>
      <c r="D38" s="358" t="str">
        <f ca="1">IF(ISERROR(OFFSET('HARGA SATUAN'!$D$6,MATCH(RAB!C38,'HARGA SATUAN'!$C$7:$C$1492,0),0)),"",OFFSET('HARGA SATUAN'!$D$6,MATCH(RAB!C38,'HARGA SATUAN'!$C$7:$C$1492,0),0))</f>
        <v/>
      </c>
      <c r="E38" s="359" t="str">
        <f ca="1">IF(B38="+","Unit",IF(ISERROR(OFFSET('HARGA SATUAN'!$E$6,MATCH(RAB!C38,'HARGA SATUAN'!$C$7:$C$1492,0),0)),"",OFFSET('HARGA SATUAN'!$E$6,MATCH(RAB!C38,'HARGA SATUAN'!$C$7:$C$1492,0),0)))</f>
        <v/>
      </c>
      <c r="F38" s="368"/>
      <c r="G38" s="360">
        <f ca="1">IF(ISERROR(OFFSET('HARGA SATUAN'!$I$6,MATCH(RAB!C38,'HARGA SATUAN'!$C$7:$C$1492,0),0)),0,OFFSET('HARGA SATUAN'!$I$6,MATCH(RAB!C38,'HARGA SATUAN'!$C$7:$C$1492,0),0))</f>
        <v>0</v>
      </c>
      <c r="H38" s="361">
        <f t="shared" ca="1" si="8"/>
        <v>0</v>
      </c>
      <c r="I38" s="361">
        <f t="shared" ca="1" si="9"/>
        <v>0</v>
      </c>
      <c r="J38" s="361">
        <f t="shared" ca="1" si="10"/>
        <v>0</v>
      </c>
      <c r="K38" s="362">
        <f t="shared" ca="1" si="11"/>
        <v>0</v>
      </c>
    </row>
    <row r="39" spans="2:11">
      <c r="B39" s="492"/>
      <c r="C39" s="504" t="s">
        <v>1621</v>
      </c>
      <c r="D39" s="358" t="str">
        <f ca="1">IF(ISERROR(OFFSET('HARGA SATUAN'!$D$6,MATCH(RAB!C39,'HARGA SATUAN'!$C$7:$C$1492,0),0)),"",OFFSET('HARGA SATUAN'!$D$6,MATCH(RAB!C39,'HARGA SATUAN'!$C$7:$C$1492,0),0))</f>
        <v/>
      </c>
      <c r="E39" s="359" t="str">
        <f ca="1">IF(B39="+","Unit",IF(ISERROR(OFFSET('HARGA SATUAN'!$E$6,MATCH(RAB!C39,'HARGA SATUAN'!$C$7:$C$1492,0),0)),"",OFFSET('HARGA SATUAN'!$E$6,MATCH(RAB!C39,'HARGA SATUAN'!$C$7:$C$1492,0),0)))</f>
        <v/>
      </c>
      <c r="F39" s="368"/>
      <c r="G39" s="360">
        <f ca="1">IF(ISERROR(OFFSET('HARGA SATUAN'!$I$6,MATCH(RAB!C39,'HARGA SATUAN'!$C$7:$C$1492,0),0)),0,OFFSET('HARGA SATUAN'!$I$6,MATCH(RAB!C39,'HARGA SATUAN'!$C$7:$C$1492,0),0))</f>
        <v>0</v>
      </c>
      <c r="H39" s="361">
        <f t="shared" ref="H39:H61" ca="1" si="12">IF(OR(D39="MDU",D39="MDU-KD"),(IF($O$3="RAB NON MDU","PLN KD",G39*F39)),0)</f>
        <v>0</v>
      </c>
      <c r="I39" s="361">
        <f t="shared" ref="I39:I61" ca="1" si="13">IF(D39="HDW",G39*F39,0)</f>
        <v>0</v>
      </c>
      <c r="J39" s="361">
        <f t="shared" ref="J39:J61" ca="1" si="14">IF(D39="JASA",G39*F39,0)</f>
        <v>0</v>
      </c>
      <c r="K39" s="362">
        <f t="shared" ref="K39:K61" ca="1" si="15">SUM(H39:J39)</f>
        <v>0</v>
      </c>
    </row>
    <row r="40" spans="2:11">
      <c r="B40" s="505" t="s">
        <v>1035</v>
      </c>
      <c r="C40" s="506" t="s">
        <v>1618</v>
      </c>
      <c r="D40" s="358" t="str">
        <f ca="1">IF(ISERROR(OFFSET('HARGA SATUAN'!$D$6,MATCH(RAB!C40,'HARGA SATUAN'!$C$7:$C$1492,0),0)),"",OFFSET('HARGA SATUAN'!$D$6,MATCH(RAB!C40,'HARGA SATUAN'!$C$7:$C$1492,0),0))</f>
        <v/>
      </c>
      <c r="E40" s="359" t="str">
        <f ca="1">IF(B40="+","Unit",IF(ISERROR(OFFSET('HARGA SATUAN'!$E$6,MATCH(RAB!C40,'HARGA SATUAN'!$C$7:$C$1492,0),0)),"",OFFSET('HARGA SATUAN'!$E$6,MATCH(RAB!C40,'HARGA SATUAN'!$C$7:$C$1492,0),0)))</f>
        <v>Unit</v>
      </c>
      <c r="F40" s="498">
        <v>2</v>
      </c>
      <c r="G40" s="360">
        <f ca="1">IF(ISERROR(OFFSET('HARGA SATUAN'!$I$6,MATCH(RAB!C40,'HARGA SATUAN'!$C$7:$C$1492,0),0)),0,OFFSET('HARGA SATUAN'!$I$6,MATCH(RAB!C40,'HARGA SATUAN'!$C$7:$C$1492,0),0))</f>
        <v>0</v>
      </c>
      <c r="H40" s="361">
        <f t="shared" ca="1" si="12"/>
        <v>0</v>
      </c>
      <c r="I40" s="361">
        <f t="shared" ca="1" si="13"/>
        <v>0</v>
      </c>
      <c r="J40" s="361">
        <f t="shared" ca="1" si="14"/>
        <v>0</v>
      </c>
      <c r="K40" s="362">
        <f t="shared" ca="1" si="15"/>
        <v>0</v>
      </c>
    </row>
    <row r="41" spans="2:11">
      <c r="B41" s="505">
        <v>1</v>
      </c>
      <c r="C41" s="506" t="s">
        <v>28</v>
      </c>
      <c r="D41" s="358" t="str">
        <f ca="1">IF(ISERROR(OFFSET('HARGA SATUAN'!$D$6,MATCH(RAB!C41,'HARGA SATUAN'!$C$7:$C$1492,0),0)),"",OFFSET('HARGA SATUAN'!$D$6,MATCH(RAB!C41,'HARGA SATUAN'!$C$7:$C$1492,0),0))</f>
        <v>HDW</v>
      </c>
      <c r="E41" s="359" t="str">
        <f ca="1">IF(B41="+","Unit",IF(ISERROR(OFFSET('HARGA SATUAN'!$E$6,MATCH(RAB!C41,'HARGA SATUAN'!$C$7:$C$1492,0),0)),"",OFFSET('HARGA SATUAN'!$E$6,MATCH(RAB!C41,'HARGA SATUAN'!$C$7:$C$1492,0),0)))</f>
        <v>Bh</v>
      </c>
      <c r="F41" s="498">
        <f>F40*1</f>
        <v>2</v>
      </c>
      <c r="G41" s="360">
        <f ca="1">IF(ISERROR(OFFSET('HARGA SATUAN'!$I$6,MATCH(RAB!C41,'HARGA SATUAN'!$C$7:$C$1492,0),0)),0,OFFSET('HARGA SATUAN'!$I$6,MATCH(RAB!C41,'HARGA SATUAN'!$C$7:$C$1492,0),0))</f>
        <v>26500</v>
      </c>
      <c r="H41" s="361">
        <f t="shared" ca="1" si="12"/>
        <v>0</v>
      </c>
      <c r="I41" s="361">
        <f t="shared" ca="1" si="13"/>
        <v>53000</v>
      </c>
      <c r="J41" s="361">
        <f t="shared" ca="1" si="14"/>
        <v>0</v>
      </c>
      <c r="K41" s="362">
        <f t="shared" ca="1" si="15"/>
        <v>53000</v>
      </c>
    </row>
    <row r="42" spans="2:11">
      <c r="B42" s="505">
        <v>2</v>
      </c>
      <c r="C42" s="506" t="s">
        <v>203</v>
      </c>
      <c r="D42" s="358" t="str">
        <f ca="1">IF(ISERROR(OFFSET('HARGA SATUAN'!$D$6,MATCH(RAB!C42,'HARGA SATUAN'!$C$7:$C$1492,0),0)),"",OFFSET('HARGA SATUAN'!$D$6,MATCH(RAB!C42,'HARGA SATUAN'!$C$7:$C$1492,0),0))</f>
        <v>HDW</v>
      </c>
      <c r="E42" s="359" t="str">
        <f ca="1">IF(B42="+","Unit",IF(ISERROR(OFFSET('HARGA SATUAN'!$E$6,MATCH(RAB!C42,'HARGA SATUAN'!$C$7:$C$1492,0),0)),"",OFFSET('HARGA SATUAN'!$E$6,MATCH(RAB!C42,'HARGA SATUAN'!$C$7:$C$1492,0),0)))</f>
        <v>Bh</v>
      </c>
      <c r="F42" s="498">
        <f>F40*1</f>
        <v>2</v>
      </c>
      <c r="G42" s="360">
        <f ca="1">IF(ISERROR(OFFSET('HARGA SATUAN'!$I$6,MATCH(RAB!C42,'HARGA SATUAN'!$C$7:$C$1492,0),0)),0,OFFSET('HARGA SATUAN'!$I$6,MATCH(RAB!C42,'HARGA SATUAN'!$C$7:$C$1492,0),0))</f>
        <v>12500</v>
      </c>
      <c r="H42" s="361">
        <f t="shared" ca="1" si="12"/>
        <v>0</v>
      </c>
      <c r="I42" s="361">
        <f t="shared" ca="1" si="13"/>
        <v>25000</v>
      </c>
      <c r="J42" s="361">
        <f t="shared" ca="1" si="14"/>
        <v>0</v>
      </c>
      <c r="K42" s="362">
        <f t="shared" ca="1" si="15"/>
        <v>25000</v>
      </c>
    </row>
    <row r="43" spans="2:11">
      <c r="B43" s="505">
        <v>3</v>
      </c>
      <c r="C43" s="506" t="s">
        <v>206</v>
      </c>
      <c r="D43" s="358" t="str">
        <f ca="1">IF(ISERROR(OFFSET('HARGA SATUAN'!$D$6,MATCH(RAB!C43,'HARGA SATUAN'!$C$7:$C$1492,0),0)),"",OFFSET('HARGA SATUAN'!$D$6,MATCH(RAB!C43,'HARGA SATUAN'!$C$7:$C$1492,0),0))</f>
        <v>HDW</v>
      </c>
      <c r="E43" s="359" t="str">
        <f ca="1">IF(B43="+","Unit",IF(ISERROR(OFFSET('HARGA SATUAN'!$E$6,MATCH(RAB!C43,'HARGA SATUAN'!$C$7:$C$1492,0),0)),"",OFFSET('HARGA SATUAN'!$E$6,MATCH(RAB!C43,'HARGA SATUAN'!$C$7:$C$1492,0),0)))</f>
        <v>Mtr</v>
      </c>
      <c r="F43" s="498">
        <f>F40*12</f>
        <v>24</v>
      </c>
      <c r="G43" s="360">
        <f ca="1">IF(ISERROR(OFFSET('HARGA SATUAN'!$I$6,MATCH(RAB!C43,'HARGA SATUAN'!$C$7:$C$1492,0),0)),0,OFFSET('HARGA SATUAN'!$I$6,MATCH(RAB!C43,'HARGA SATUAN'!$C$7:$C$1492,0),0))</f>
        <v>39204</v>
      </c>
      <c r="H43" s="361">
        <f t="shared" ca="1" si="12"/>
        <v>0</v>
      </c>
      <c r="I43" s="361">
        <f t="shared" ca="1" si="13"/>
        <v>940896</v>
      </c>
      <c r="J43" s="361">
        <f t="shared" ca="1" si="14"/>
        <v>0</v>
      </c>
      <c r="K43" s="362">
        <f t="shared" ca="1" si="15"/>
        <v>940896</v>
      </c>
    </row>
    <row r="44" spans="2:11">
      <c r="B44" s="505">
        <v>4</v>
      </c>
      <c r="C44" s="506" t="s">
        <v>287</v>
      </c>
      <c r="D44" s="358" t="str">
        <f ca="1">IF(ISERROR(OFFSET('HARGA SATUAN'!$D$6,MATCH(RAB!C44,'HARGA SATUAN'!$C$7:$C$1492,0),0)),"",OFFSET('HARGA SATUAN'!$D$6,MATCH(RAB!C44,'HARGA SATUAN'!$C$7:$C$1492,0),0))</f>
        <v>HDW</v>
      </c>
      <c r="E44" s="359" t="str">
        <f ca="1">IF(B44="+","Unit",IF(ISERROR(OFFSET('HARGA SATUAN'!$E$6,MATCH(RAB!C44,'HARGA SATUAN'!$C$7:$C$1492,0),0)),"",OFFSET('HARGA SATUAN'!$E$6,MATCH(RAB!C44,'HARGA SATUAN'!$C$7:$C$1492,0),0)))</f>
        <v>Bh</v>
      </c>
      <c r="F44" s="498">
        <f>F40*2</f>
        <v>4</v>
      </c>
      <c r="G44" s="360">
        <f ca="1">IF(ISERROR(OFFSET('HARGA SATUAN'!$I$6,MATCH(RAB!C44,'HARGA SATUAN'!$C$7:$C$1492,0),0)),0,OFFSET('HARGA SATUAN'!$I$6,MATCH(RAB!C44,'HARGA SATUAN'!$C$7:$C$1492,0),0))</f>
        <v>40000</v>
      </c>
      <c r="H44" s="361">
        <f t="shared" ca="1" si="12"/>
        <v>0</v>
      </c>
      <c r="I44" s="361">
        <f t="shared" ca="1" si="13"/>
        <v>160000</v>
      </c>
      <c r="J44" s="361">
        <f t="shared" ca="1" si="14"/>
        <v>0</v>
      </c>
      <c r="K44" s="362">
        <f t="shared" ca="1" si="15"/>
        <v>160000</v>
      </c>
    </row>
    <row r="45" spans="2:11">
      <c r="B45" s="505">
        <v>5</v>
      </c>
      <c r="C45" s="506" t="s">
        <v>26</v>
      </c>
      <c r="D45" s="358" t="str">
        <f ca="1">IF(ISERROR(OFFSET('HARGA SATUAN'!$D$6,MATCH(RAB!C45,'HARGA SATUAN'!$C$7:$C$1492,0),0)),"",OFFSET('HARGA SATUAN'!$D$6,MATCH(RAB!C45,'HARGA SATUAN'!$C$7:$C$1492,0),0))</f>
        <v>HDW</v>
      </c>
      <c r="E45" s="359" t="str">
        <f ca="1">IF(B45="+","Unit",IF(ISERROR(OFFSET('HARGA SATUAN'!$E$6,MATCH(RAB!C45,'HARGA SATUAN'!$C$7:$C$1492,0),0)),"",OFFSET('HARGA SATUAN'!$E$6,MATCH(RAB!C45,'HARGA SATUAN'!$C$7:$C$1492,0),0)))</f>
        <v>Bh</v>
      </c>
      <c r="F45" s="498">
        <f>F40*1</f>
        <v>2</v>
      </c>
      <c r="G45" s="360">
        <f ca="1">IF(ISERROR(OFFSET('HARGA SATUAN'!$I$6,MATCH(RAB!C45,'HARGA SATUAN'!$C$7:$C$1492,0),0)),0,OFFSET('HARGA SATUAN'!$I$6,MATCH(RAB!C45,'HARGA SATUAN'!$C$7:$C$1492,0),0))</f>
        <v>2500</v>
      </c>
      <c r="H45" s="361">
        <f t="shared" ca="1" si="12"/>
        <v>0</v>
      </c>
      <c r="I45" s="361">
        <f t="shared" ca="1" si="13"/>
        <v>5000</v>
      </c>
      <c r="J45" s="361">
        <f t="shared" ca="1" si="14"/>
        <v>0</v>
      </c>
      <c r="K45" s="362">
        <f t="shared" ca="1" si="15"/>
        <v>5000</v>
      </c>
    </row>
    <row r="46" spans="2:11">
      <c r="B46" s="505">
        <v>6</v>
      </c>
      <c r="C46" s="506" t="s">
        <v>760</v>
      </c>
      <c r="D46" s="358" t="str">
        <f ca="1">IF(ISERROR(OFFSET('HARGA SATUAN'!$D$6,MATCH(RAB!C46,'HARGA SATUAN'!$C$7:$C$1492,0),0)),"",OFFSET('HARGA SATUAN'!$D$6,MATCH(RAB!C46,'HARGA SATUAN'!$C$7:$C$1492,0),0))</f>
        <v>JASA</v>
      </c>
      <c r="E46" s="359" t="str">
        <f ca="1">IF(B46="+","Unit",IF(ISERROR(OFFSET('HARGA SATUAN'!$E$6,MATCH(RAB!C46,'HARGA SATUAN'!$C$7:$C$1492,0),0)),"",OFFSET('HARGA SATUAN'!$E$6,MATCH(RAB!C46,'HARGA SATUAN'!$C$7:$C$1492,0),0)))</f>
        <v>Unit</v>
      </c>
      <c r="F46" s="498">
        <f>F40*1</f>
        <v>2</v>
      </c>
      <c r="G46" s="360">
        <f ca="1">IF(ISERROR(OFFSET('HARGA SATUAN'!$I$6,MATCH(RAB!C46,'HARGA SATUAN'!$C$7:$C$1492,0),0)),0,OFFSET('HARGA SATUAN'!$I$6,MATCH(RAB!C46,'HARGA SATUAN'!$C$7:$C$1492,0),0))</f>
        <v>36600</v>
      </c>
      <c r="H46" s="361">
        <f t="shared" ca="1" si="12"/>
        <v>0</v>
      </c>
      <c r="I46" s="361">
        <f t="shared" ca="1" si="13"/>
        <v>0</v>
      </c>
      <c r="J46" s="361">
        <f t="shared" ca="1" si="14"/>
        <v>73200</v>
      </c>
      <c r="K46" s="362">
        <f t="shared" ca="1" si="15"/>
        <v>73200</v>
      </c>
    </row>
    <row r="47" spans="2:11">
      <c r="B47" s="492"/>
      <c r="C47" s="495"/>
      <c r="D47" s="358" t="str">
        <f ca="1">IF(ISERROR(OFFSET('HARGA SATUAN'!$D$6,MATCH(RAB!C47,'HARGA SATUAN'!$C$7:$C$1492,0),0)),"",OFFSET('HARGA SATUAN'!$D$6,MATCH(RAB!C47,'HARGA SATUAN'!$C$7:$C$1492,0),0))</f>
        <v/>
      </c>
      <c r="E47" s="359" t="str">
        <f ca="1">IF(B47="+","Unit",IF(ISERROR(OFFSET('HARGA SATUAN'!$E$6,MATCH(RAB!C47,'HARGA SATUAN'!$C$7:$C$1492,0),0)),"",OFFSET('HARGA SATUAN'!$E$6,MATCH(RAB!C47,'HARGA SATUAN'!$C$7:$C$1492,0),0)))</f>
        <v/>
      </c>
      <c r="F47" s="368"/>
      <c r="G47" s="360">
        <f ca="1">IF(ISERROR(OFFSET('HARGA SATUAN'!$I$6,MATCH(RAB!C47,'HARGA SATUAN'!$C$7:$C$1492,0),0)),0,OFFSET('HARGA SATUAN'!$I$6,MATCH(RAB!C47,'HARGA SATUAN'!$C$7:$C$1492,0),0))</f>
        <v>0</v>
      </c>
      <c r="H47" s="361">
        <f t="shared" ca="1" si="12"/>
        <v>0</v>
      </c>
      <c r="I47" s="361">
        <f t="shared" ca="1" si="13"/>
        <v>0</v>
      </c>
      <c r="J47" s="361">
        <f t="shared" ca="1" si="14"/>
        <v>0</v>
      </c>
      <c r="K47" s="362">
        <f t="shared" ca="1" si="15"/>
        <v>0</v>
      </c>
    </row>
    <row r="48" spans="2:11">
      <c r="B48" s="505" t="s">
        <v>1035</v>
      </c>
      <c r="C48" s="506" t="s">
        <v>1619</v>
      </c>
      <c r="D48" s="358" t="str">
        <f ca="1">IF(ISERROR(OFFSET('HARGA SATUAN'!$D$6,MATCH(RAB!C48,'HARGA SATUAN'!$C$7:$C$1492,0),0)),"",OFFSET('HARGA SATUAN'!$D$6,MATCH(RAB!C48,'HARGA SATUAN'!$C$7:$C$1492,0),0))</f>
        <v/>
      </c>
      <c r="E48" s="359" t="str">
        <f ca="1">IF(B48="+","Unit",IF(ISERROR(OFFSET('HARGA SATUAN'!$E$6,MATCH(RAB!C48,'HARGA SATUAN'!$C$7:$C$1492,0),0)),"",OFFSET('HARGA SATUAN'!$E$6,MATCH(RAB!C48,'HARGA SATUAN'!$C$7:$C$1492,0),0)))</f>
        <v>Unit</v>
      </c>
      <c r="F48" s="498">
        <f>F40</f>
        <v>2</v>
      </c>
      <c r="G48" s="360">
        <f ca="1">IF(ISERROR(OFFSET('HARGA SATUAN'!$I$6,MATCH(RAB!C48,'HARGA SATUAN'!$C$7:$C$1492,0),0)),0,OFFSET('HARGA SATUAN'!$I$6,MATCH(RAB!C48,'HARGA SATUAN'!$C$7:$C$1492,0),0))</f>
        <v>0</v>
      </c>
      <c r="H48" s="361">
        <f t="shared" ca="1" si="12"/>
        <v>0</v>
      </c>
      <c r="I48" s="361">
        <f t="shared" ca="1" si="13"/>
        <v>0</v>
      </c>
      <c r="J48" s="361">
        <f t="shared" ca="1" si="14"/>
        <v>0</v>
      </c>
      <c r="K48" s="362">
        <f t="shared" ca="1" si="15"/>
        <v>0</v>
      </c>
    </row>
    <row r="49" spans="2:11">
      <c r="B49" s="507">
        <v>1</v>
      </c>
      <c r="C49" s="508" t="s">
        <v>597</v>
      </c>
      <c r="D49" s="358" t="str">
        <f ca="1">IF(ISERROR(OFFSET('HARGA SATUAN'!$D$6,MATCH(RAB!C49,'HARGA SATUAN'!$C$7:$C$1492,0),0)),"",OFFSET('HARGA SATUAN'!$D$6,MATCH(RAB!C49,'HARGA SATUAN'!$C$7:$C$1492,0),0))</f>
        <v>HDW</v>
      </c>
      <c r="E49" s="359" t="str">
        <f ca="1">IF(B49="+","Unit",IF(ISERROR(OFFSET('HARGA SATUAN'!$E$6,MATCH(RAB!C49,'HARGA SATUAN'!$C$7:$C$1492,0),0)),"",OFFSET('HARGA SATUAN'!$E$6,MATCH(RAB!C49,'HARGA SATUAN'!$C$7:$C$1492,0),0)))</f>
        <v>Bh</v>
      </c>
      <c r="F49" s="498">
        <f>F48*1</f>
        <v>2</v>
      </c>
      <c r="G49" s="360">
        <f ca="1">IF(ISERROR(OFFSET('HARGA SATUAN'!$I$6,MATCH(RAB!C49,'HARGA SATUAN'!$C$7:$C$1492,0),0)),0,OFFSET('HARGA SATUAN'!$I$6,MATCH(RAB!C49,'HARGA SATUAN'!$C$7:$C$1492,0),0))</f>
        <v>120900</v>
      </c>
      <c r="H49" s="361">
        <f t="shared" ca="1" si="12"/>
        <v>0</v>
      </c>
      <c r="I49" s="361">
        <f t="shared" ca="1" si="13"/>
        <v>241800</v>
      </c>
      <c r="J49" s="361">
        <f t="shared" ca="1" si="14"/>
        <v>0</v>
      </c>
      <c r="K49" s="362">
        <f t="shared" ca="1" si="15"/>
        <v>241800</v>
      </c>
    </row>
    <row r="50" spans="2:11">
      <c r="B50" s="499">
        <v>2</v>
      </c>
      <c r="C50" s="501" t="s">
        <v>261</v>
      </c>
      <c r="D50" s="358" t="str">
        <f ca="1">IF(ISERROR(OFFSET('HARGA SATUAN'!$D$6,MATCH(RAB!C50,'HARGA SATUAN'!$C$7:$C$1492,0),0)),"",OFFSET('HARGA SATUAN'!$D$6,MATCH(RAB!C50,'HARGA SATUAN'!$C$7:$C$1492,0),0))</f>
        <v>HDW</v>
      </c>
      <c r="E50" s="359" t="str">
        <f ca="1">IF(B50="+","Unit",IF(ISERROR(OFFSET('HARGA SATUAN'!$E$6,MATCH(RAB!C50,'HARGA SATUAN'!$C$7:$C$1492,0),0)),"",OFFSET('HARGA SATUAN'!$E$6,MATCH(RAB!C50,'HARGA SATUAN'!$C$7:$C$1492,0),0)))</f>
        <v>Bh</v>
      </c>
      <c r="F50" s="498">
        <f>F48*1</f>
        <v>2</v>
      </c>
      <c r="G50" s="360">
        <f ca="1">IF(ISERROR(OFFSET('HARGA SATUAN'!$I$6,MATCH(RAB!C50,'HARGA SATUAN'!$C$7:$C$1492,0),0)),0,OFFSET('HARGA SATUAN'!$I$6,MATCH(RAB!C50,'HARGA SATUAN'!$C$7:$C$1492,0),0))</f>
        <v>135800</v>
      </c>
      <c r="H50" s="361">
        <f t="shared" ca="1" si="12"/>
        <v>0</v>
      </c>
      <c r="I50" s="361">
        <f t="shared" ca="1" si="13"/>
        <v>271600</v>
      </c>
      <c r="J50" s="361">
        <f t="shared" ca="1" si="14"/>
        <v>0</v>
      </c>
      <c r="K50" s="362">
        <f t="shared" ca="1" si="15"/>
        <v>271600</v>
      </c>
    </row>
    <row r="51" spans="2:11">
      <c r="B51" s="499">
        <v>3</v>
      </c>
      <c r="C51" s="502" t="s">
        <v>214</v>
      </c>
      <c r="D51" s="358" t="str">
        <f ca="1">IF(ISERROR(OFFSET('HARGA SATUAN'!$D$6,MATCH(RAB!C51,'HARGA SATUAN'!$C$7:$C$1492,0),0)),"",OFFSET('HARGA SATUAN'!$D$6,MATCH(RAB!C51,'HARGA SATUAN'!$C$7:$C$1492,0),0))</f>
        <v>HDW</v>
      </c>
      <c r="E51" s="359" t="str">
        <f ca="1">IF(B51="+","Unit",IF(ISERROR(OFFSET('HARGA SATUAN'!$E$6,MATCH(RAB!C51,'HARGA SATUAN'!$C$7:$C$1492,0),0)),"",OFFSET('HARGA SATUAN'!$E$6,MATCH(RAB!C51,'HARGA SATUAN'!$C$7:$C$1492,0),0)))</f>
        <v>Bh</v>
      </c>
      <c r="F51" s="509">
        <f>F48*1</f>
        <v>2</v>
      </c>
      <c r="G51" s="360">
        <f ca="1">IF(ISERROR(OFFSET('HARGA SATUAN'!$I$6,MATCH(RAB!C51,'HARGA SATUAN'!$C$7:$C$1492,0),0)),0,OFFSET('HARGA SATUAN'!$I$6,MATCH(RAB!C51,'HARGA SATUAN'!$C$7:$C$1492,0),0))</f>
        <v>4500</v>
      </c>
      <c r="H51" s="361">
        <f t="shared" ca="1" si="12"/>
        <v>0</v>
      </c>
      <c r="I51" s="361">
        <f t="shared" ca="1" si="13"/>
        <v>9000</v>
      </c>
      <c r="J51" s="361">
        <f t="shared" ca="1" si="14"/>
        <v>0</v>
      </c>
      <c r="K51" s="362">
        <f t="shared" ca="1" si="15"/>
        <v>9000</v>
      </c>
    </row>
    <row r="52" spans="2:11">
      <c r="B52" s="505">
        <v>4</v>
      </c>
      <c r="C52" s="506" t="s">
        <v>768</v>
      </c>
      <c r="D52" s="358" t="str">
        <f ca="1">IF(ISERROR(OFFSET('HARGA SATUAN'!$D$6,MATCH(RAB!C52,'HARGA SATUAN'!$C$7:$C$1492,0),0)),"",OFFSET('HARGA SATUAN'!$D$6,MATCH(RAB!C52,'HARGA SATUAN'!$C$7:$C$1492,0),0))</f>
        <v>JASA</v>
      </c>
      <c r="E52" s="359" t="str">
        <f ca="1">IF(B52="+","Unit",IF(ISERROR(OFFSET('HARGA SATUAN'!$E$6,MATCH(RAB!C52,'HARGA SATUAN'!$C$7:$C$1492,0),0)),"",OFFSET('HARGA SATUAN'!$E$6,MATCH(RAB!C52,'HARGA SATUAN'!$C$7:$C$1492,0),0)))</f>
        <v>Unit</v>
      </c>
      <c r="F52" s="498">
        <f>F48*1</f>
        <v>2</v>
      </c>
      <c r="G52" s="360">
        <f ca="1">IF(ISERROR(OFFSET('HARGA SATUAN'!$I$6,MATCH(RAB!C52,'HARGA SATUAN'!$C$7:$C$1492,0),0)),0,OFFSET('HARGA SATUAN'!$I$6,MATCH(RAB!C52,'HARGA SATUAN'!$C$7:$C$1492,0),0))</f>
        <v>55500</v>
      </c>
      <c r="H52" s="361">
        <f t="shared" ca="1" si="12"/>
        <v>0</v>
      </c>
      <c r="I52" s="361">
        <f t="shared" ca="1" si="13"/>
        <v>0</v>
      </c>
      <c r="J52" s="361">
        <f t="shared" ca="1" si="14"/>
        <v>111000</v>
      </c>
      <c r="K52" s="362">
        <f t="shared" ca="1" si="15"/>
        <v>111000</v>
      </c>
    </row>
    <row r="53" spans="2:11" hidden="1">
      <c r="B53" s="492"/>
      <c r="C53" s="495"/>
      <c r="D53" s="358" t="str">
        <f ca="1">IF(ISERROR(OFFSET('HARGA SATUAN'!$D$6,MATCH(RAB!C53,'HARGA SATUAN'!$C$7:$C$1492,0),0)),"",OFFSET('HARGA SATUAN'!$D$6,MATCH(RAB!C53,'HARGA SATUAN'!$C$7:$C$1492,0),0))</f>
        <v/>
      </c>
      <c r="E53" s="359" t="str">
        <f ca="1">IF(B53="+","Unit",IF(ISERROR(OFFSET('HARGA SATUAN'!$E$6,MATCH(RAB!C53,'HARGA SATUAN'!$C$7:$C$1492,0),0)),"",OFFSET('HARGA SATUAN'!$E$6,MATCH(RAB!C53,'HARGA SATUAN'!$C$7:$C$1492,0),0)))</f>
        <v/>
      </c>
      <c r="F53" s="368"/>
      <c r="G53" s="360">
        <f ca="1">IF(ISERROR(OFFSET('HARGA SATUAN'!$I$6,MATCH(RAB!C53,'HARGA SATUAN'!$C$7:$C$1492,0),0)),0,OFFSET('HARGA SATUAN'!$I$6,MATCH(RAB!C53,'HARGA SATUAN'!$C$7:$C$1492,0),0))</f>
        <v>0</v>
      </c>
      <c r="H53" s="361">
        <f t="shared" ca="1" si="12"/>
        <v>0</v>
      </c>
      <c r="I53" s="361">
        <f t="shared" ca="1" si="13"/>
        <v>0</v>
      </c>
      <c r="J53" s="361">
        <f t="shared" ca="1" si="14"/>
        <v>0</v>
      </c>
      <c r="K53" s="362">
        <f t="shared" ca="1" si="15"/>
        <v>0</v>
      </c>
    </row>
    <row r="54" spans="2:11">
      <c r="B54" s="505" t="s">
        <v>1035</v>
      </c>
      <c r="C54" s="506" t="s">
        <v>1620</v>
      </c>
      <c r="D54" s="358" t="str">
        <f ca="1">IF(ISERROR(OFFSET('HARGA SATUAN'!$D$6,MATCH(RAB!C54,'HARGA SATUAN'!$C$7:$C$1492,0),0)),"",OFFSET('HARGA SATUAN'!$D$6,MATCH(RAB!C54,'HARGA SATUAN'!$C$7:$C$1492,0),0))</f>
        <v/>
      </c>
      <c r="E54" s="359" t="str">
        <f ca="1">IF(B54="+","Unit",IF(ISERROR(OFFSET('HARGA SATUAN'!$E$6,MATCH(RAB!C54,'HARGA SATUAN'!$C$7:$C$1492,0),0)),"",OFFSET('HARGA SATUAN'!$E$6,MATCH(RAB!C54,'HARGA SATUAN'!$C$7:$C$1492,0),0)))</f>
        <v>Unit</v>
      </c>
      <c r="F54" s="498">
        <f>F40</f>
        <v>2</v>
      </c>
      <c r="G54" s="360">
        <f ca="1">IF(ISERROR(OFFSET('HARGA SATUAN'!$I$6,MATCH(RAB!C54,'HARGA SATUAN'!$C$7:$C$1492,0),0)),0,OFFSET('HARGA SATUAN'!$I$6,MATCH(RAB!C54,'HARGA SATUAN'!$C$7:$C$1492,0),0))</f>
        <v>0</v>
      </c>
      <c r="H54" s="361">
        <f t="shared" ca="1" si="12"/>
        <v>0</v>
      </c>
      <c r="I54" s="361">
        <f t="shared" ca="1" si="13"/>
        <v>0</v>
      </c>
      <c r="J54" s="361">
        <f t="shared" ca="1" si="14"/>
        <v>0</v>
      </c>
      <c r="K54" s="362">
        <f t="shared" ca="1" si="15"/>
        <v>0</v>
      </c>
    </row>
    <row r="55" spans="2:11">
      <c r="B55" s="505">
        <v>1</v>
      </c>
      <c r="C55" s="506" t="s">
        <v>30</v>
      </c>
      <c r="D55" s="358" t="str">
        <f ca="1">IF(ISERROR(OFFSET('HARGA SATUAN'!$D$6,MATCH(RAB!C55,'HARGA SATUAN'!$C$7:$C$1492,0),0)),"",OFFSET('HARGA SATUAN'!$D$6,MATCH(RAB!C55,'HARGA SATUAN'!$C$7:$C$1492,0),0))</f>
        <v>HDW</v>
      </c>
      <c r="E55" s="359" t="str">
        <f ca="1">IF(B55="+","Unit",IF(ISERROR(OFFSET('HARGA SATUAN'!$E$6,MATCH(RAB!C55,'HARGA SATUAN'!$C$7:$C$1492,0),0)),"",OFFSET('HARGA SATUAN'!$E$6,MATCH(RAB!C55,'HARGA SATUAN'!$C$7:$C$1492,0),0)))</f>
        <v>Bh</v>
      </c>
      <c r="F55" s="498">
        <f>F54*1</f>
        <v>2</v>
      </c>
      <c r="G55" s="360">
        <f ca="1">IF(ISERROR(OFFSET('HARGA SATUAN'!$I$6,MATCH(RAB!C55,'HARGA SATUAN'!$C$7:$C$1492,0),0)),0,OFFSET('HARGA SATUAN'!$I$6,MATCH(RAB!C55,'HARGA SATUAN'!$C$7:$C$1492,0),0))</f>
        <v>47459</v>
      </c>
      <c r="H55" s="361">
        <f t="shared" ca="1" si="12"/>
        <v>0</v>
      </c>
      <c r="I55" s="361">
        <f t="shared" ca="1" si="13"/>
        <v>94918</v>
      </c>
      <c r="J55" s="361">
        <f t="shared" ca="1" si="14"/>
        <v>0</v>
      </c>
      <c r="K55" s="362">
        <f t="shared" ca="1" si="15"/>
        <v>94918</v>
      </c>
    </row>
    <row r="56" spans="2:11">
      <c r="B56" s="505">
        <v>2</v>
      </c>
      <c r="C56" s="506" t="s">
        <v>32</v>
      </c>
      <c r="D56" s="358" t="str">
        <f ca="1">IF(ISERROR(OFFSET('HARGA SATUAN'!$D$6,MATCH(RAB!C56,'HARGA SATUAN'!$C$7:$C$1492,0),0)),"",OFFSET('HARGA SATUAN'!$D$6,MATCH(RAB!C56,'HARGA SATUAN'!$C$7:$C$1492,0),0))</f>
        <v>HDW</v>
      </c>
      <c r="E56" s="359" t="str">
        <f ca="1">IF(B56="+","Unit",IF(ISERROR(OFFSET('HARGA SATUAN'!$E$6,MATCH(RAB!C56,'HARGA SATUAN'!$C$7:$C$1492,0),0)),"",OFFSET('HARGA SATUAN'!$E$6,MATCH(RAB!C56,'HARGA SATUAN'!$C$7:$C$1492,0),0)))</f>
        <v>Mtr</v>
      </c>
      <c r="F56" s="498">
        <f>F54*1</f>
        <v>2</v>
      </c>
      <c r="G56" s="360">
        <f ca="1">IF(ISERROR(OFFSET('HARGA SATUAN'!$I$6,MATCH(RAB!C56,'HARGA SATUAN'!$C$7:$C$1492,0),0)),0,OFFSET('HARGA SATUAN'!$I$6,MATCH(RAB!C56,'HARGA SATUAN'!$C$7:$C$1492,0),0))</f>
        <v>30000</v>
      </c>
      <c r="H56" s="361">
        <f t="shared" ca="1" si="12"/>
        <v>0</v>
      </c>
      <c r="I56" s="361">
        <f t="shared" ca="1" si="13"/>
        <v>60000</v>
      </c>
      <c r="J56" s="361">
        <f t="shared" ca="1" si="14"/>
        <v>0</v>
      </c>
      <c r="K56" s="362">
        <f t="shared" ca="1" si="15"/>
        <v>60000</v>
      </c>
    </row>
    <row r="57" spans="2:11">
      <c r="B57" s="505">
        <v>3</v>
      </c>
      <c r="C57" s="506" t="s">
        <v>33</v>
      </c>
      <c r="D57" s="358" t="str">
        <f ca="1">IF(ISERROR(OFFSET('HARGA SATUAN'!$D$6,MATCH(RAB!C57,'HARGA SATUAN'!$C$7:$C$1492,0),0)),"",OFFSET('HARGA SATUAN'!$D$6,MATCH(RAB!C57,'HARGA SATUAN'!$C$7:$C$1492,0),0))</f>
        <v>HDW</v>
      </c>
      <c r="E57" s="359" t="str">
        <f ca="1">IF(B57="+","Unit",IF(ISERROR(OFFSET('HARGA SATUAN'!$E$6,MATCH(RAB!C57,'HARGA SATUAN'!$C$7:$C$1492,0),0)),"",OFFSET('HARGA SATUAN'!$E$6,MATCH(RAB!C57,'HARGA SATUAN'!$C$7:$C$1492,0),0)))</f>
        <v>Bh</v>
      </c>
      <c r="F57" s="498">
        <f>F54*1</f>
        <v>2</v>
      </c>
      <c r="G57" s="360">
        <f ca="1">IF(ISERROR(OFFSET('HARGA SATUAN'!$I$6,MATCH(RAB!C57,'HARGA SATUAN'!$C$7:$C$1492,0),0)),0,OFFSET('HARGA SATUAN'!$I$6,MATCH(RAB!C57,'HARGA SATUAN'!$C$7:$C$1492,0),0))</f>
        <v>9500</v>
      </c>
      <c r="H57" s="361">
        <f t="shared" ca="1" si="12"/>
        <v>0</v>
      </c>
      <c r="I57" s="361">
        <f t="shared" ca="1" si="13"/>
        <v>19000</v>
      </c>
      <c r="J57" s="361">
        <f t="shared" ca="1" si="14"/>
        <v>0</v>
      </c>
      <c r="K57" s="362">
        <f t="shared" ca="1" si="15"/>
        <v>19000</v>
      </c>
    </row>
    <row r="58" spans="2:11">
      <c r="B58" s="505">
        <v>4</v>
      </c>
      <c r="C58" s="506" t="s">
        <v>738</v>
      </c>
      <c r="D58" s="358" t="str">
        <f ca="1">IF(ISERROR(OFFSET('HARGA SATUAN'!$D$6,MATCH(RAB!C58,'HARGA SATUAN'!$C$7:$C$1492,0),0)),"",OFFSET('HARGA SATUAN'!$D$6,MATCH(RAB!C58,'HARGA SATUAN'!$C$7:$C$1492,0),0))</f>
        <v>JASA</v>
      </c>
      <c r="E58" s="359" t="str">
        <f ca="1">IF(B58="+","Unit",IF(ISERROR(OFFSET('HARGA SATUAN'!$E$6,MATCH(RAB!C58,'HARGA SATUAN'!$C$7:$C$1492,0),0)),"",OFFSET('HARGA SATUAN'!$E$6,MATCH(RAB!C58,'HARGA SATUAN'!$C$7:$C$1492,0),0)))</f>
        <v>Unit</v>
      </c>
      <c r="F58" s="498">
        <f>F54*1</f>
        <v>2</v>
      </c>
      <c r="G58" s="360">
        <f ca="1">IF(ISERROR(OFFSET('HARGA SATUAN'!$I$6,MATCH(RAB!C58,'HARGA SATUAN'!$C$7:$C$1492,0),0)),0,OFFSET('HARGA SATUAN'!$I$6,MATCH(RAB!C58,'HARGA SATUAN'!$C$7:$C$1492,0),0))</f>
        <v>21200</v>
      </c>
      <c r="H58" s="361">
        <f t="shared" ca="1" si="12"/>
        <v>0</v>
      </c>
      <c r="I58" s="361">
        <f t="shared" ca="1" si="13"/>
        <v>0</v>
      </c>
      <c r="J58" s="361">
        <f t="shared" ca="1" si="14"/>
        <v>42400</v>
      </c>
      <c r="K58" s="362">
        <f t="shared" ca="1" si="15"/>
        <v>42400</v>
      </c>
    </row>
    <row r="59" spans="2:11">
      <c r="B59" s="492"/>
      <c r="C59" s="495"/>
      <c r="D59" s="358" t="str">
        <f ca="1">IF(ISERROR(OFFSET('HARGA SATUAN'!$D$6,MATCH(RAB!C59,'HARGA SATUAN'!$C$7:$C$1492,0),0)),"",OFFSET('HARGA SATUAN'!$D$6,MATCH(RAB!C59,'HARGA SATUAN'!$C$7:$C$1492,0),0))</f>
        <v/>
      </c>
      <c r="E59" s="359" t="str">
        <f ca="1">IF(B59="+","Unit",IF(ISERROR(OFFSET('HARGA SATUAN'!$E$6,MATCH(RAB!C59,'HARGA SATUAN'!$C$7:$C$1492,0),0)),"",OFFSET('HARGA SATUAN'!$E$6,MATCH(RAB!C59,'HARGA SATUAN'!$C$7:$C$1492,0),0)))</f>
        <v/>
      </c>
      <c r="F59" s="368"/>
      <c r="G59" s="360">
        <f ca="1">IF(ISERROR(OFFSET('HARGA SATUAN'!$I$6,MATCH(RAB!C59,'HARGA SATUAN'!$C$7:$C$1492,0),0)),0,OFFSET('HARGA SATUAN'!$I$6,MATCH(RAB!C59,'HARGA SATUAN'!$C$7:$C$1492,0),0))</f>
        <v>0</v>
      </c>
      <c r="H59" s="361">
        <f t="shared" ca="1" si="12"/>
        <v>0</v>
      </c>
      <c r="I59" s="361">
        <f t="shared" ca="1" si="13"/>
        <v>0</v>
      </c>
      <c r="J59" s="361">
        <f t="shared" ca="1" si="14"/>
        <v>0</v>
      </c>
      <c r="K59" s="362">
        <f t="shared" ca="1" si="15"/>
        <v>0</v>
      </c>
    </row>
    <row r="60" spans="2:11">
      <c r="B60" s="366" t="s">
        <v>1609</v>
      </c>
      <c r="C60" s="367" t="s">
        <v>1611</v>
      </c>
      <c r="D60" s="358" t="str">
        <f ca="1">IF(ISERROR(OFFSET('HARGA SATUAN'!$D$6,MATCH(RAB!C60,'HARGA SATUAN'!$C$7:$C$1492,0),0)),"",OFFSET('HARGA SATUAN'!$D$6,MATCH(RAB!C60,'HARGA SATUAN'!$C$7:$C$1492,0),0))</f>
        <v/>
      </c>
      <c r="E60" s="359" t="str">
        <f ca="1">IF(B60="+","Unit",IF(ISERROR(OFFSET('HARGA SATUAN'!$E$6,MATCH(RAB!C60,'HARGA SATUAN'!$C$7:$C$1492,0),0)),"",OFFSET('HARGA SATUAN'!$E$6,MATCH(RAB!C60,'HARGA SATUAN'!$C$7:$C$1492,0),0)))</f>
        <v/>
      </c>
      <c r="F60" s="368"/>
      <c r="G60" s="360">
        <f ca="1">IF(ISERROR(OFFSET('HARGA SATUAN'!$I$6,MATCH(RAB!C60,'HARGA SATUAN'!$C$7:$C$1492,0),0)),0,OFFSET('HARGA SATUAN'!$I$6,MATCH(RAB!C60,'HARGA SATUAN'!$C$7:$C$1492,0),0))</f>
        <v>0</v>
      </c>
      <c r="H60" s="361">
        <f t="shared" ca="1" si="12"/>
        <v>0</v>
      </c>
      <c r="I60" s="361">
        <f t="shared" ca="1" si="13"/>
        <v>0</v>
      </c>
      <c r="J60" s="361">
        <f t="shared" ca="1" si="14"/>
        <v>0</v>
      </c>
      <c r="K60" s="362">
        <f t="shared" ca="1" si="15"/>
        <v>0</v>
      </c>
    </row>
    <row r="61" spans="2:11" hidden="1">
      <c r="B61" s="492"/>
      <c r="C61" s="495"/>
      <c r="D61" s="358" t="str">
        <f ca="1">IF(ISERROR(OFFSET('HARGA SATUAN'!$D$6,MATCH(RAB!C61,'HARGA SATUAN'!$C$7:$C$1492,0),0)),"",OFFSET('HARGA SATUAN'!$D$6,MATCH(RAB!C61,'HARGA SATUAN'!$C$7:$C$1492,0),0))</f>
        <v/>
      </c>
      <c r="E61" s="359" t="str">
        <f ca="1">IF(B61="+","Unit",IF(ISERROR(OFFSET('HARGA SATUAN'!$E$6,MATCH(RAB!C61,'HARGA SATUAN'!$C$7:$C$1492,0),0)),"",OFFSET('HARGA SATUAN'!$E$6,MATCH(RAB!C61,'HARGA SATUAN'!$C$7:$C$1492,0),0)))</f>
        <v/>
      </c>
      <c r="F61" s="368"/>
      <c r="G61" s="360">
        <f ca="1">IF(ISERROR(OFFSET('HARGA SATUAN'!$I$6,MATCH(RAB!C61,'HARGA SATUAN'!$C$7:$C$1492,0),0)),0,OFFSET('HARGA SATUAN'!$I$6,MATCH(RAB!C61,'HARGA SATUAN'!$C$7:$C$1492,0),0))</f>
        <v>0</v>
      </c>
      <c r="H61" s="361">
        <f t="shared" ca="1" si="12"/>
        <v>0</v>
      </c>
      <c r="I61" s="361">
        <f t="shared" ca="1" si="13"/>
        <v>0</v>
      </c>
      <c r="J61" s="361">
        <f t="shared" ca="1" si="14"/>
        <v>0</v>
      </c>
      <c r="K61" s="362">
        <f t="shared" ca="1" si="15"/>
        <v>0</v>
      </c>
    </row>
    <row r="62" spans="2:11">
      <c r="B62" s="493" t="s">
        <v>1610</v>
      </c>
      <c r="C62" s="497" t="s">
        <v>1613</v>
      </c>
      <c r="D62" s="358" t="str">
        <f ca="1">IF(ISERROR(OFFSET('HARGA SATUAN'!$D$6,MATCH(RAB!C62,'HARGA SATUAN'!$C$7:$C$1492,0),0)),"",OFFSET('HARGA SATUAN'!$D$6,MATCH(RAB!C62,'HARGA SATUAN'!$C$7:$C$1492,0),0))</f>
        <v/>
      </c>
      <c r="E62" s="359" t="str">
        <f ca="1">IF(B62="+","Unit",IF(ISERROR(OFFSET('HARGA SATUAN'!$E$6,MATCH(RAB!C62,'HARGA SATUAN'!$C$7:$C$1492,0),0)),"",OFFSET('HARGA SATUAN'!$E$6,MATCH(RAB!C62,'HARGA SATUAN'!$C$7:$C$1492,0),0)))</f>
        <v/>
      </c>
      <c r="F62" s="368"/>
      <c r="G62" s="360">
        <f ca="1">IF(ISERROR(OFFSET('HARGA SATUAN'!$I$6,MATCH(RAB!C62,'HARGA SATUAN'!$C$7:$C$1492,0),0)),0,OFFSET('HARGA SATUAN'!$I$6,MATCH(RAB!C62,'HARGA SATUAN'!$C$7:$C$1492,0),0))</f>
        <v>0</v>
      </c>
      <c r="H62" s="361">
        <f t="shared" ref="H62:H63" ca="1" si="16">IF(OR(D62="MDU",D62="MDU-KD"),(IF($O$3="RAB NON MDU","PLN KD",G62*F62)),0)</f>
        <v>0</v>
      </c>
      <c r="I62" s="361">
        <f t="shared" ref="I62:I63" ca="1" si="17">IF(D62="HDW",G62*F62,0)</f>
        <v>0</v>
      </c>
      <c r="J62" s="361">
        <f t="shared" ref="J62:J63" ca="1" si="18">IF(D62="JASA",G62*F62,0)</f>
        <v>0</v>
      </c>
      <c r="K62" s="362">
        <f t="shared" ref="K62:K63" ca="1" si="19">SUM(H62:J62)</f>
        <v>0</v>
      </c>
    </row>
    <row r="63" spans="2:11">
      <c r="B63" s="493" t="s">
        <v>1035</v>
      </c>
      <c r="C63" s="494" t="s">
        <v>1622</v>
      </c>
      <c r="D63" s="358" t="str">
        <f ca="1">IF(ISERROR(OFFSET('HARGA SATUAN'!$D$6,MATCH(RAB!C63,'HARGA SATUAN'!$C$7:$C$1492,0),0)),"",OFFSET('HARGA SATUAN'!$D$6,MATCH(RAB!C63,'HARGA SATUAN'!$C$7:$C$1492,0),0))</f>
        <v/>
      </c>
      <c r="E63" s="359" t="str">
        <f ca="1">IF(B63="+","Unit",IF(ISERROR(OFFSET('HARGA SATUAN'!$E$6,MATCH(RAB!C63,'HARGA SATUAN'!$C$7:$C$1492,0),0)),"",OFFSET('HARGA SATUAN'!$E$6,MATCH(RAB!C63,'HARGA SATUAN'!$C$7:$C$1492,0),0)))</f>
        <v>Unit</v>
      </c>
      <c r="F63" s="496">
        <v>1</v>
      </c>
      <c r="G63" s="360">
        <f ca="1">IF(ISERROR(OFFSET('HARGA SATUAN'!$I$6,MATCH(RAB!C63,'HARGA SATUAN'!$C$7:$C$1492,0),0)),0,OFFSET('HARGA SATUAN'!$I$6,MATCH(RAB!C63,'HARGA SATUAN'!$C$7:$C$1492,0),0))</f>
        <v>0</v>
      </c>
      <c r="H63" s="361">
        <f t="shared" ca="1" si="16"/>
        <v>0</v>
      </c>
      <c r="I63" s="361">
        <f t="shared" ca="1" si="17"/>
        <v>0</v>
      </c>
      <c r="J63" s="361">
        <f t="shared" ca="1" si="18"/>
        <v>0</v>
      </c>
      <c r="K63" s="362">
        <f t="shared" ca="1" si="19"/>
        <v>0</v>
      </c>
    </row>
    <row r="64" spans="2:11">
      <c r="B64" s="510">
        <v>1</v>
      </c>
      <c r="C64" s="109" t="s">
        <v>482</v>
      </c>
      <c r="D64" s="512" t="s">
        <v>1623</v>
      </c>
      <c r="E64" s="359" t="str">
        <f ca="1">IF(B64="+","Unit",IF(ISERROR(OFFSET('HARGA SATUAN'!$E$6,MATCH(RAB!C64,'HARGA SATUAN'!$C$7:$C$1492,0),0)),"",OFFSET('HARGA SATUAN'!$E$6,MATCH(RAB!C64,'HARGA SATUAN'!$C$7:$C$1492,0),0)))</f>
        <v>Bh</v>
      </c>
      <c r="F64" s="496">
        <f>F63*1</f>
        <v>1</v>
      </c>
      <c r="G64" s="360">
        <f ca="1">IF(ISERROR(OFFSET('HARGA SATUAN'!$I$6,MATCH(RAB!C64,'HARGA SATUAN'!$C$7:$C$1492,0),0)),0,OFFSET('HARGA SATUAN'!$I$6,MATCH(RAB!C64,'HARGA SATUAN'!$C$7:$C$1492,0),0))</f>
        <v>327600</v>
      </c>
      <c r="H64" s="361">
        <f t="shared" ref="H64:H67" si="20">IF(OR(D64="MDU",D64="MDU-KD"),(IF($O$3="RAB NON MDU","PLN KD",G64*F64)),0)</f>
        <v>0</v>
      </c>
      <c r="I64" s="361">
        <f t="shared" ref="I64:I67" si="21">IF(D64="HDW",G64*F64,0)</f>
        <v>0</v>
      </c>
      <c r="J64" s="361">
        <f t="shared" ref="J64:J67" si="22">IF(D64="JASA",G64*F64,0)</f>
        <v>0</v>
      </c>
      <c r="K64" s="362">
        <f t="shared" ref="K64:K67" si="23">SUM(H64:J64)</f>
        <v>0</v>
      </c>
    </row>
    <row r="65" spans="2:13">
      <c r="B65" s="510">
        <v>2</v>
      </c>
      <c r="C65" s="511" t="s">
        <v>493</v>
      </c>
      <c r="D65" s="358" t="str">
        <f ca="1">IF(ISERROR(OFFSET('HARGA SATUAN'!$D$6,MATCH(RAB!C65,'HARGA SATUAN'!$C$7:$C$1492,0),0)),"",OFFSET('HARGA SATUAN'!$D$6,MATCH(RAB!C65,'HARGA SATUAN'!$C$7:$C$1492,0),0))</f>
        <v>MDU-KD</v>
      </c>
      <c r="E65" s="359" t="str">
        <f ca="1">IF(B65="+","Unit",IF(ISERROR(OFFSET('HARGA SATUAN'!$E$6,MATCH(RAB!C65,'HARGA SATUAN'!$C$7:$C$1492,0),0)),"",OFFSET('HARGA SATUAN'!$E$6,MATCH(RAB!C65,'HARGA SATUAN'!$C$7:$C$1492,0),0)))</f>
        <v>Bh</v>
      </c>
      <c r="F65" s="496">
        <f>F63*1</f>
        <v>1</v>
      </c>
      <c r="G65" s="360">
        <f ca="1">IF(ISERROR(OFFSET('HARGA SATUAN'!$I$6,MATCH(RAB!C65,'HARGA SATUAN'!$C$7:$C$1492,0),0)),0,OFFSET('HARGA SATUAN'!$I$6,MATCH(RAB!C65,'HARGA SATUAN'!$C$7:$C$1492,0),0))</f>
        <v>39000</v>
      </c>
      <c r="H65" s="361">
        <f t="shared" ca="1" si="20"/>
        <v>39000</v>
      </c>
      <c r="I65" s="361">
        <f t="shared" ca="1" si="21"/>
        <v>0</v>
      </c>
      <c r="J65" s="361">
        <f t="shared" ca="1" si="22"/>
        <v>0</v>
      </c>
      <c r="K65" s="362">
        <f t="shared" ca="1" si="23"/>
        <v>39000</v>
      </c>
    </row>
    <row r="66" spans="2:13">
      <c r="B66" s="510">
        <v>3</v>
      </c>
      <c r="C66" s="511" t="s">
        <v>74</v>
      </c>
      <c r="D66" s="512" t="s">
        <v>1623</v>
      </c>
      <c r="E66" s="359" t="str">
        <f ca="1">IF(B66="+","Unit",IF(ISERROR(OFFSET('HARGA SATUAN'!$E$6,MATCH(RAB!C66,'HARGA SATUAN'!$C$7:$C$1492,0),0)),"",OFFSET('HARGA SATUAN'!$E$6,MATCH(RAB!C66,'HARGA SATUAN'!$C$7:$C$1492,0),0)))</f>
        <v>Mtr</v>
      </c>
      <c r="F66" s="496">
        <f>F63*1</f>
        <v>1</v>
      </c>
      <c r="G66" s="360">
        <f ca="1">IF(ISERROR(OFFSET('HARGA SATUAN'!$I$6,MATCH(RAB!C66,'HARGA SATUAN'!$C$7:$C$1492,0),0)),0,OFFSET('HARGA SATUAN'!$I$6,MATCH(RAB!C66,'HARGA SATUAN'!$C$7:$C$1492,0),0))</f>
        <v>6600</v>
      </c>
      <c r="H66" s="361">
        <f t="shared" si="20"/>
        <v>0</v>
      </c>
      <c r="I66" s="361">
        <f t="shared" si="21"/>
        <v>0</v>
      </c>
      <c r="J66" s="361">
        <f t="shared" si="22"/>
        <v>0</v>
      </c>
      <c r="K66" s="362">
        <f t="shared" si="23"/>
        <v>0</v>
      </c>
    </row>
    <row r="67" spans="2:13">
      <c r="B67" s="510">
        <v>4</v>
      </c>
      <c r="C67" s="511" t="s">
        <v>798</v>
      </c>
      <c r="D67" s="358" t="str">
        <f ca="1">IF(ISERROR(OFFSET('HARGA SATUAN'!$D$6,MATCH(RAB!C67,'HARGA SATUAN'!$C$7:$C$1492,0),0)),"",OFFSET('HARGA SATUAN'!$D$6,MATCH(RAB!C67,'HARGA SATUAN'!$C$7:$C$1492,0),0))</f>
        <v>JASA</v>
      </c>
      <c r="E67" s="359" t="str">
        <f ca="1">IF(B67="+","Unit",IF(ISERROR(OFFSET('HARGA SATUAN'!$E$6,MATCH(RAB!C67,'HARGA SATUAN'!$C$7:$C$1492,0),0)),"",OFFSET('HARGA SATUAN'!$E$6,MATCH(RAB!C67,'HARGA SATUAN'!$C$7:$C$1492,0),0)))</f>
        <v>Unit</v>
      </c>
      <c r="F67" s="496">
        <v>20</v>
      </c>
      <c r="G67" s="360">
        <f ca="1">IF(ISERROR(OFFSET('HARGA SATUAN'!$I$6,MATCH(RAB!C67,'HARGA SATUAN'!$C$7:$C$1492,0),0)),0,OFFSET('HARGA SATUAN'!$I$6,MATCH(RAB!C67,'HARGA SATUAN'!$C$7:$C$1492,0),0))</f>
        <v>54400</v>
      </c>
      <c r="H67" s="361">
        <f t="shared" ca="1" si="20"/>
        <v>0</v>
      </c>
      <c r="I67" s="361">
        <f t="shared" ca="1" si="21"/>
        <v>0</v>
      </c>
      <c r="J67" s="361">
        <f t="shared" ca="1" si="22"/>
        <v>1088000</v>
      </c>
      <c r="K67" s="362">
        <f t="shared" ca="1" si="23"/>
        <v>1088000</v>
      </c>
    </row>
    <row r="68" spans="2:13">
      <c r="B68" s="373">
        <v>5</v>
      </c>
      <c r="C68" s="511" t="s">
        <v>981</v>
      </c>
      <c r="D68" s="358" t="str">
        <f ca="1">IF(ISERROR(OFFSET('HARGA SATUAN'!$D$6,MATCH(RAB!C68,'HARGA SATUAN'!$C$7:$C$1492,0),0)),"",OFFSET('HARGA SATUAN'!$D$6,MATCH(RAB!C68,'HARGA SATUAN'!$C$7:$C$1492,0),0))</f>
        <v>JASA</v>
      </c>
      <c r="E68" s="359" t="str">
        <f ca="1">IF(B68="+","Unit",IF(ISERROR(OFFSET('HARGA SATUAN'!$E$6,MATCH(RAB!C68,'HARGA SATUAN'!$C$7:$C$1492,0),0)),"",OFFSET('HARGA SATUAN'!$E$6,MATCH(RAB!C68,'HARGA SATUAN'!$C$7:$C$1492,0),0)))</f>
        <v>Unit</v>
      </c>
      <c r="F68" s="368">
        <v>1</v>
      </c>
      <c r="G68" s="360">
        <f ca="1">IF(ISERROR(OFFSET('HARGA SATUAN'!$I$6,MATCH(RAB!C68,'HARGA SATUAN'!$C$7:$C$1492,0),0)),0,OFFSET('HARGA SATUAN'!$I$6,MATCH(RAB!C68,'HARGA SATUAN'!$C$7:$C$1492,0),0))</f>
        <v>32640</v>
      </c>
      <c r="H68" s="361">
        <f t="shared" ref="H68:H70" ca="1" si="24">IF(OR(D68="MDU",D68="MDU-KD"),(IF($O$3="RAB NON MDU","PLN KD",G68*F68)),0)</f>
        <v>0</v>
      </c>
      <c r="I68" s="361">
        <f t="shared" ref="I68:I70" ca="1" si="25">IF(D68="HDW",G68*F68,0)</f>
        <v>0</v>
      </c>
      <c r="J68" s="361">
        <f t="shared" ref="J68:J70" ca="1" si="26">IF(D68="JASA",G68*F68,0)</f>
        <v>32640</v>
      </c>
      <c r="K68" s="362">
        <f t="shared" ref="K68:K70" ca="1" si="27">SUM(H68:J68)</f>
        <v>32640</v>
      </c>
    </row>
    <row r="69" spans="2:13" hidden="1">
      <c r="B69" s="373"/>
      <c r="C69" s="372"/>
      <c r="D69" s="358"/>
      <c r="E69" s="359"/>
      <c r="F69" s="368"/>
      <c r="G69" s="360"/>
      <c r="H69" s="361"/>
      <c r="I69" s="361"/>
      <c r="J69" s="361"/>
      <c r="K69" s="362"/>
    </row>
    <row r="70" spans="2:13">
      <c r="B70" s="366" t="s">
        <v>22</v>
      </c>
      <c r="C70" s="367" t="s">
        <v>1612</v>
      </c>
      <c r="D70" s="358" t="str">
        <f ca="1">IF(ISERROR(OFFSET('HARGA SATUAN'!$D$6,MATCH(RAB!C70,'HARGA SATUAN'!$C$7:$C$1492,0),0)),"",OFFSET('HARGA SATUAN'!$D$6,MATCH(RAB!C70,'HARGA SATUAN'!$C$7:$C$1492,0),0))</f>
        <v/>
      </c>
      <c r="E70" s="359" t="str">
        <f ca="1">IF(B70="+","Unit",IF(ISERROR(OFFSET('HARGA SATUAN'!$E$6,MATCH(RAB!C70,'HARGA SATUAN'!$C$7:$C$1492,0),0)),"",OFFSET('HARGA SATUAN'!$E$6,MATCH(RAB!C70,'HARGA SATUAN'!$C$7:$C$1492,0),0)))</f>
        <v/>
      </c>
      <c r="F70" s="368"/>
      <c r="G70" s="360">
        <f ca="1">IF(ISERROR(OFFSET('HARGA SATUAN'!$I$6,MATCH(RAB!C70,'HARGA SATUAN'!$C$7:$C$1492,0),0)),0,OFFSET('HARGA SATUAN'!$I$6,MATCH(RAB!C70,'HARGA SATUAN'!$C$7:$C$1492,0),0))</f>
        <v>0</v>
      </c>
      <c r="H70" s="361">
        <f t="shared" ca="1" si="24"/>
        <v>0</v>
      </c>
      <c r="I70" s="361">
        <f t="shared" ca="1" si="25"/>
        <v>0</v>
      </c>
      <c r="J70" s="361">
        <f t="shared" ca="1" si="26"/>
        <v>0</v>
      </c>
      <c r="K70" s="362">
        <f t="shared" ca="1" si="27"/>
        <v>0</v>
      </c>
    </row>
    <row r="71" spans="2:13">
      <c r="B71" s="373"/>
      <c r="C71" s="372"/>
      <c r="D71" s="358" t="str">
        <f ca="1">IF(ISERROR(OFFSET('HARGA SATUAN'!$D$6,MATCH(RAB!C71,'HARGA SATUAN'!$C$7:$C$1492,0),0)),"",OFFSET('HARGA SATUAN'!$D$6,MATCH(RAB!C71,'HARGA SATUAN'!$C$7:$C$1492,0),0))</f>
        <v/>
      </c>
      <c r="E71" s="359" t="str">
        <f ca="1">IF(B71="+","Unit",IF(ISERROR(OFFSET('HARGA SATUAN'!$E$6,MATCH(RAB!C71,'HARGA SATUAN'!$C$7:$C$1492,0),0)),"",OFFSET('HARGA SATUAN'!$E$6,MATCH(RAB!C71,'HARGA SATUAN'!$C$7:$C$1492,0),0)))</f>
        <v/>
      </c>
      <c r="F71" s="368"/>
      <c r="G71" s="360">
        <f ca="1">IF(ISERROR(OFFSET('HARGA SATUAN'!$I$6,MATCH(RAB!C71,'HARGA SATUAN'!$C$7:$C$1492,0),0)),0,OFFSET('HARGA SATUAN'!$I$6,MATCH(RAB!C71,'HARGA SATUAN'!$C$7:$C$1492,0),0))</f>
        <v>0</v>
      </c>
      <c r="H71" s="361">
        <f t="shared" ref="H71:H72" ca="1" si="28">IF(OR(D71="MDU",D71="MDU-KD"),(IF($O$3="RAB NON MDU","PLN KD",G71*F71)),0)</f>
        <v>0</v>
      </c>
      <c r="I71" s="361">
        <f t="shared" ref="I71:I72" ca="1" si="29">IF(D71="HDW",G71*F71,0)</f>
        <v>0</v>
      </c>
      <c r="J71" s="361">
        <f t="shared" ref="J71:J72" ca="1" si="30">IF(D71="JASA",G71*F71,0)</f>
        <v>0</v>
      </c>
      <c r="K71" s="362">
        <f t="shared" ref="K71:K72" ca="1" si="31">SUM(H71:J71)</f>
        <v>0</v>
      </c>
    </row>
    <row r="72" spans="2:13">
      <c r="B72" s="374"/>
      <c r="C72" s="375" t="s">
        <v>475</v>
      </c>
      <c r="D72" s="358" t="str">
        <f ca="1">IF(ISERROR(OFFSET('HARGA SATUAN'!$D$6,MATCH(RAB!C72,'HARGA SATUAN'!$C$7:$C$1492,0),0)),"",OFFSET('HARGA SATUAN'!$D$6,MATCH(RAB!C72,'HARGA SATUAN'!$C$7:$C$1492,0),0))</f>
        <v/>
      </c>
      <c r="E72" s="359" t="str">
        <f ca="1">IF(B72="+","Unit",IF(ISERROR(OFFSET('HARGA SATUAN'!$E$6,MATCH(RAB!C72,'HARGA SATUAN'!$C$7:$C$1492,0),0)),"",OFFSET('HARGA SATUAN'!$E$6,MATCH(RAB!C72,'HARGA SATUAN'!$C$7:$C$1492,0),0)))</f>
        <v/>
      </c>
      <c r="F72" s="368"/>
      <c r="G72" s="360">
        <f ca="1">IF(ISERROR(OFFSET('HARGA SATUAN'!$I$6,MATCH(RAB!C72,'HARGA SATUAN'!$C$7:$C$1492,0),0)),0,OFFSET('HARGA SATUAN'!$I$6,MATCH(RAB!C72,'HARGA SATUAN'!$C$7:$C$1492,0),0))</f>
        <v>0</v>
      </c>
      <c r="H72" s="361">
        <f t="shared" ca="1" si="28"/>
        <v>0</v>
      </c>
      <c r="I72" s="361">
        <f t="shared" ca="1" si="29"/>
        <v>0</v>
      </c>
      <c r="J72" s="361">
        <f t="shared" ca="1" si="30"/>
        <v>0</v>
      </c>
      <c r="K72" s="362">
        <f t="shared" ca="1" si="31"/>
        <v>0</v>
      </c>
    </row>
    <row r="73" spans="2:13">
      <c r="B73" s="377">
        <v>1</v>
      </c>
      <c r="C73" s="378" t="s">
        <v>1091</v>
      </c>
      <c r="D73" s="379" t="str">
        <f ca="1">IF(ISERROR(OFFSET('HARGA SATUAN'!$D$6,MATCH(RAB!C73,'HARGA SATUAN'!$C$7:$C$1492,0),0)),"",OFFSET('HARGA SATUAN'!$D$6,MATCH(RAB!C73,'HARGA SATUAN'!$C$7:$C$1492,0),0))</f>
        <v>JASA</v>
      </c>
      <c r="E73" s="380" t="str">
        <f ca="1">IF(ISERROR(OFFSET('HARGA SATUAN'!$E$6,MATCH(RAB!C73,'HARGA SATUAN'!$C$7:$C$1492,0),0)),"",OFFSET('HARGA SATUAN'!$E$6,MATCH(RAB!C73,'HARGA SATUAN'!$C$7:$C$1492,0),0))</f>
        <v>Lot</v>
      </c>
      <c r="F73" s="381">
        <v>1</v>
      </c>
      <c r="G73" s="382">
        <f ca="1">IF(ISERROR(OFFSET('HARGA SATUAN'!$I$6,MATCH(RAB!C73,'HARGA SATUAN'!$C$7:$C$1492,0),0)),0,OFFSET('HARGA SATUAN'!$I$6,MATCH(RAB!C73,'HARGA SATUAN'!$C$7:$C$1492,0),0))</f>
        <v>2.5000000000000001E-2</v>
      </c>
      <c r="H73" s="383"/>
      <c r="I73" s="383"/>
      <c r="J73" s="383">
        <f ca="1">SUM(K15:K19)*G73</f>
        <v>254450</v>
      </c>
      <c r="K73" s="384">
        <f ca="1">SUM(H73:J73)</f>
        <v>254450</v>
      </c>
    </row>
    <row r="74" spans="2:13" ht="15.75" thickBot="1">
      <c r="B74" s="385"/>
      <c r="C74" s="386"/>
      <c r="D74" s="358" t="str">
        <f ca="1">IF(ISERROR(OFFSET('HARGA SATUAN'!$D$6,MATCH(RAB!C74,'HARGA SATUAN'!$C$7:$C$1492,0),0)),"",OFFSET('HARGA SATUAN'!$D$6,MATCH(RAB!C74,'HARGA SATUAN'!$C$7:$C$1492,0),0))</f>
        <v/>
      </c>
      <c r="E74" s="359" t="str">
        <f ca="1">IF(ISERROR(OFFSET('HARGA SATUAN'!$E$6,MATCH(RAB!C74,'HARGA SATUAN'!$C$7:$C$1492,0),0)),"",OFFSET('HARGA SATUAN'!$E$6,MATCH(RAB!C74,'HARGA SATUAN'!$C$7:$C$1492,0),0))</f>
        <v/>
      </c>
      <c r="F74" s="376"/>
      <c r="G74" s="360" t="str">
        <f ca="1">IF(ISERROR(OFFSET('HARGA SATUAN'!$I$6,MATCH(RAB!C74,'HARGA SATUAN'!$C$7:$C$1492,0),0)),"",OFFSET('HARGA SATUAN'!$I$6,MATCH(RAB!C74,'HARGA SATUAN'!$C$7:$C$1492,0),0))</f>
        <v/>
      </c>
      <c r="H74" s="361">
        <f ca="1">IF(OR(D74="MDU",D74="MDU-KD"),IF(G74="PLN",0,G74*F74),0)</f>
        <v>0</v>
      </c>
      <c r="I74" s="361">
        <f ca="1">IF(D74="HDW",IF(G74="PLN",0,G74*F74),0)</f>
        <v>0</v>
      </c>
      <c r="J74" s="361">
        <f ca="1">IF(D74="JASA",IF(G74="PLN",0,G74*F74),0)</f>
        <v>0</v>
      </c>
      <c r="K74" s="362">
        <f ca="1">SUM(H74:J74)</f>
        <v>0</v>
      </c>
    </row>
    <row r="75" spans="2:13" ht="15.75" hidden="1" thickBot="1">
      <c r="B75" s="387"/>
      <c r="C75" s="388"/>
      <c r="D75" s="389"/>
      <c r="E75" s="390"/>
      <c r="F75" s="390"/>
      <c r="G75" s="390"/>
      <c r="H75" s="391"/>
      <c r="I75" s="391"/>
      <c r="J75" s="391"/>
      <c r="K75" s="392"/>
    </row>
    <row r="76" spans="2:13">
      <c r="B76" s="393"/>
      <c r="C76" s="613" t="s">
        <v>1008</v>
      </c>
      <c r="D76" s="613"/>
      <c r="E76" s="613"/>
      <c r="F76" s="613"/>
      <c r="G76" s="394" t="s">
        <v>9</v>
      </c>
      <c r="H76" s="395">
        <f ca="1">SUM(H14:H74)</f>
        <v>6034000</v>
      </c>
      <c r="I76" s="395">
        <f ca="1">SUM(I14:I74)</f>
        <v>12562124</v>
      </c>
      <c r="J76" s="395">
        <f ca="1">SUM(J14:J74)</f>
        <v>2295790</v>
      </c>
      <c r="K76" s="395">
        <f ca="1">SUM(K14:K74)</f>
        <v>20891914</v>
      </c>
    </row>
    <row r="77" spans="2:13">
      <c r="B77" s="396"/>
      <c r="C77" s="629" t="s">
        <v>1457</v>
      </c>
      <c r="D77" s="629"/>
      <c r="E77" s="629"/>
      <c r="F77" s="629"/>
      <c r="G77" s="397" t="s">
        <v>9</v>
      </c>
      <c r="H77" s="398">
        <f ca="1">H76*0.11</f>
        <v>663740</v>
      </c>
      <c r="I77" s="398">
        <f ca="1">I76*0.11</f>
        <v>1381833.64</v>
      </c>
      <c r="J77" s="398">
        <f ca="1">J76*0.11</f>
        <v>252536.9</v>
      </c>
      <c r="K77" s="398">
        <f ca="1">K76*0.11</f>
        <v>2298110.54</v>
      </c>
    </row>
    <row r="78" spans="2:13" ht="15.75" thickBot="1">
      <c r="B78" s="396"/>
      <c r="C78" s="627" t="s">
        <v>463</v>
      </c>
      <c r="D78" s="627"/>
      <c r="E78" s="627"/>
      <c r="F78" s="627"/>
      <c r="G78" s="399" t="s">
        <v>9</v>
      </c>
      <c r="H78" s="400">
        <f ca="1">SUM(H76:H77)</f>
        <v>6697740</v>
      </c>
      <c r="I78" s="400">
        <f ca="1">SUM(I76:I77)</f>
        <v>13943957.640000001</v>
      </c>
      <c r="J78" s="399">
        <f ca="1">SUM(J76:J77)</f>
        <v>2548326.9</v>
      </c>
      <c r="K78" s="399">
        <f ca="1">SUM(K76:K77)</f>
        <v>23190024.539999999</v>
      </c>
      <c r="M78" s="482"/>
    </row>
    <row r="79" spans="2:13">
      <c r="B79" s="630" t="str">
        <f ca="1">"Terbilang : "&amp;PROPER(IF(K78=0,"nol",IF(K78&lt;0,"minus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IF(--MID(TEXT(ABS(K78),"000000000000000"),1,3)=0,"",MID(TEXT(ABS(K78),"000000000000000"),1,1)&amp;" ratus "&amp;MID(TEXT(ABS(K78),"000000000000000"),2,1)&amp;" puluh "&amp;MID(TEXT(ABS(K78),"000000000000000"),3,1)&amp;" trilyun ")&amp; IF(--MID(TEXT(ABS(K78),"000000000000000"),4,3)=0,"",MID(TEXT(ABS(K78),"000000000000000"),4,1)&amp;" ratus "&amp;MID(TEXT(ABS(K78),"000000000000000"),5,1)&amp;" puluh "&amp;MID(TEXT(ABS(K78),"000000000000000"),6,1)&amp;" milyar ")&amp; IF(--MID(TEXT(ABS(K78),"000000000000000"),7,3)=0,"",MID(TEXT(ABS(K78),"000000000000000"),7,1)&amp;" ratus "&amp;MID(TEXT(ABS(K78),"000000000000000"),8,1)&amp;" puluh "&amp;MID(TEXT(ABS(K78),"000000000000000"),9,1)&amp;" juta ")&amp; IF(--MID(TEXT(ABS(K78),"000000000000000"),10,3)=0,"",IF(--MID(TEXT(ABS(K78),"000000000000000"),10,3)=1,"*",MID(TEXT(ABS(K78),"000000000000000"),10,1)&amp;" ratus "&amp;MID(TEXT(ABS(K78),"000000000000000"),11,1)&amp;" puluh ")&amp;MID(TEXT(ABS(K78),"000000000000000"),12,1)&amp;" ribu ")&amp; IF(--MID(TEXT(ABS(K78),"000000000000000"),13,3)=0,"",MID(TEXT(ABS(K78),"000000000000000"),13,1)&amp;" ratus "&amp;MID(TEXT(ABS(K78),"000000000000000"),14,1)&amp;" puluh "&amp;MID(TEXT(ABS(K78),"000000000000000"),15,1)),1,"satu"),2,"dua"),3,"tiga"),4,"empat"),5,"lima"),6,"enam"),7,"tujuh"),8,"delapan"),9,"sembilan"),"0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Dua Puluh Tiga Juta Seratus Sembilan Puluh Ribu Dua Puluh Lima Rupiah</v>
      </c>
      <c r="C79" s="631"/>
      <c r="D79" s="631"/>
      <c r="E79" s="631"/>
      <c r="F79" s="631"/>
      <c r="G79" s="631"/>
      <c r="H79" s="631"/>
      <c r="I79" s="631"/>
      <c r="J79" s="631"/>
      <c r="K79" s="632"/>
    </row>
    <row r="80" spans="2:13">
      <c r="B80" s="633"/>
      <c r="C80" s="634"/>
      <c r="D80" s="634"/>
      <c r="E80" s="634"/>
      <c r="F80" s="634"/>
      <c r="G80" s="634"/>
      <c r="H80" s="634"/>
      <c r="I80" s="634"/>
      <c r="J80" s="634"/>
      <c r="K80" s="635"/>
    </row>
    <row r="81" spans="2:11" ht="15.75" thickBot="1">
      <c r="B81" s="401" t="str">
        <f>"Harga yang dipakai adalah "&amp;'HARGA SATUAN'!I5&amp;""</f>
        <v>Harga yang dipakai adalah RAB HSS 2023</v>
      </c>
      <c r="C81" s="402"/>
      <c r="D81" s="403"/>
      <c r="E81" s="403"/>
      <c r="F81" s="403"/>
      <c r="G81" s="404"/>
      <c r="H81" s="404"/>
      <c r="I81" s="404"/>
      <c r="J81" s="404"/>
      <c r="K81" s="405"/>
    </row>
    <row r="82" spans="2:11">
      <c r="C82" s="406"/>
      <c r="E82" s="408"/>
      <c r="F82" s="408"/>
      <c r="G82" s="408"/>
    </row>
    <row r="83" spans="2:11">
      <c r="C83" s="337"/>
      <c r="E83" s="408"/>
      <c r="F83" s="408"/>
      <c r="G83" s="408"/>
      <c r="H83" s="636"/>
      <c r="I83" s="636"/>
      <c r="J83" s="637"/>
      <c r="K83" s="637"/>
    </row>
    <row r="84" spans="2:11">
      <c r="C84" s="337"/>
      <c r="E84" s="408"/>
      <c r="F84" s="408"/>
      <c r="G84" s="408"/>
      <c r="H84" s="409"/>
      <c r="I84" s="626" t="s">
        <v>1628</v>
      </c>
      <c r="J84" s="626"/>
      <c r="K84" s="626"/>
    </row>
    <row r="85" spans="2:11">
      <c r="C85" s="337"/>
      <c r="E85" s="408"/>
      <c r="F85" s="408"/>
      <c r="G85" s="408"/>
      <c r="H85" s="409"/>
      <c r="I85" s="626" t="s">
        <v>1629</v>
      </c>
      <c r="J85" s="626"/>
      <c r="K85" s="626"/>
    </row>
    <row r="86" spans="2:11" hidden="1">
      <c r="C86" s="337"/>
      <c r="E86" s="408"/>
      <c r="F86" s="408"/>
      <c r="G86" s="408"/>
      <c r="H86" s="410"/>
      <c r="I86" s="411"/>
      <c r="J86" s="411"/>
      <c r="K86" s="411"/>
    </row>
    <row r="87" spans="2:11">
      <c r="C87" s="337"/>
      <c r="E87" s="408"/>
      <c r="F87" s="408"/>
      <c r="G87" s="408"/>
      <c r="H87" s="410"/>
      <c r="I87" s="410"/>
      <c r="J87" s="410"/>
      <c r="K87" s="410"/>
    </row>
    <row r="88" spans="2:11">
      <c r="C88" s="337"/>
      <c r="E88" s="408"/>
      <c r="F88" s="408"/>
      <c r="G88" s="408"/>
      <c r="H88" s="410"/>
      <c r="I88" s="410"/>
      <c r="J88" s="410"/>
      <c r="K88" s="410"/>
    </row>
    <row r="89" spans="2:11">
      <c r="C89" s="337"/>
      <c r="E89" s="408"/>
      <c r="F89" s="408"/>
      <c r="G89" s="408"/>
      <c r="H89" s="410"/>
      <c r="I89" s="410"/>
      <c r="J89" s="410"/>
      <c r="K89" s="410"/>
    </row>
    <row r="90" spans="2:11">
      <c r="C90" s="337"/>
      <c r="E90" s="408"/>
      <c r="F90" s="408"/>
      <c r="G90" s="408"/>
      <c r="H90" s="412"/>
      <c r="I90" s="626" t="s">
        <v>1630</v>
      </c>
      <c r="J90" s="626"/>
      <c r="K90" s="626"/>
    </row>
    <row r="91" spans="2:11">
      <c r="C91" s="406"/>
      <c r="E91" s="408"/>
      <c r="F91" s="408"/>
      <c r="G91" s="408"/>
      <c r="H91" s="410"/>
      <c r="I91" s="410"/>
      <c r="J91" s="410"/>
      <c r="K91" s="410"/>
    </row>
    <row r="92" spans="2:11">
      <c r="C92" s="406"/>
      <c r="E92" s="408"/>
      <c r="F92" s="408"/>
      <c r="G92" s="408"/>
      <c r="H92" s="410"/>
      <c r="I92" s="410"/>
      <c r="J92" s="410"/>
      <c r="K92" s="410"/>
    </row>
    <row r="93" spans="2:11">
      <c r="C93" s="406"/>
      <c r="E93" s="408"/>
      <c r="F93" s="408"/>
      <c r="G93" s="408"/>
      <c r="H93" s="410"/>
      <c r="I93" s="410"/>
      <c r="J93" s="410"/>
      <c r="K93" s="410"/>
    </row>
  </sheetData>
  <sheetProtection sort="0" autoFilter="0"/>
  <protectedRanges>
    <protectedRange sqref="B71 B63:B69" name="Range1_1"/>
    <protectedRange sqref="F59:F72 F14:F53" name="Range1_1_2_2"/>
    <protectedRange sqref="C71 C63:C66 C69" name="Range1_1_1"/>
    <protectedRange sqref="C36 C67:C68" name="Range1_1_3_2"/>
    <protectedRange sqref="C37" name="Range1_1_3_4"/>
    <protectedRange sqref="C16" name="Range1_1_3_5"/>
    <protectedRange sqref="C17" name="Range1_1_3_6"/>
    <protectedRange sqref="C18" name="Range1_1_3"/>
  </protectedRanges>
  <mergeCells count="22">
    <mergeCell ref="I85:K85"/>
    <mergeCell ref="I90:K90"/>
    <mergeCell ref="C78:F78"/>
    <mergeCell ref="G6:K6"/>
    <mergeCell ref="I84:K84"/>
    <mergeCell ref="C77:F77"/>
    <mergeCell ref="B79:K80"/>
    <mergeCell ref="H83:K83"/>
    <mergeCell ref="H11:K11"/>
    <mergeCell ref="H12:H13"/>
    <mergeCell ref="J12:J13"/>
    <mergeCell ref="K12:K13"/>
    <mergeCell ref="O3:P4"/>
    <mergeCell ref="B4:K4"/>
    <mergeCell ref="C76:F76"/>
    <mergeCell ref="B11:B13"/>
    <mergeCell ref="C11:C13"/>
    <mergeCell ref="D11:D13"/>
    <mergeCell ref="E11:E13"/>
    <mergeCell ref="F11:F13"/>
    <mergeCell ref="G11:G13"/>
    <mergeCell ref="I12:I13"/>
  </mergeCells>
  <phoneticPr fontId="139" type="noConversion"/>
  <conditionalFormatting sqref="C15:C19">
    <cfRule type="cellIs" dxfId="6" priority="6" operator="equal">
      <formula>0</formula>
    </cfRule>
  </conditionalFormatting>
  <conditionalFormatting sqref="C36:C37">
    <cfRule type="cellIs" dxfId="5" priority="12" operator="equal">
      <formula>0</formula>
    </cfRule>
  </conditionalFormatting>
  <conditionalFormatting sqref="C60">
    <cfRule type="cellIs" dxfId="4" priority="94" operator="equal">
      <formula>0</formula>
    </cfRule>
  </conditionalFormatting>
  <conditionalFormatting sqref="C70">
    <cfRule type="cellIs" dxfId="3" priority="92" operator="equal">
      <formula>0</formula>
    </cfRule>
  </conditionalFormatting>
  <conditionalFormatting sqref="E1:E3 G1:G13 E5:E13 H12:I12 O13 E73:G73 H73:K75 E74:H74 E75:F75 S14:V19 E14:K72">
    <cfRule type="cellIs" dxfId="2" priority="1049" stopIfTrue="1" operator="equal">
      <formula>0</formula>
    </cfRule>
  </conditionalFormatting>
  <conditionalFormatting sqref="G74:G65540 E79:E65540">
    <cfRule type="cellIs" dxfId="1" priority="183" stopIfTrue="1" operator="equal">
      <formula>0</formula>
    </cfRule>
  </conditionalFormatting>
  <conditionalFormatting sqref="C64">
    <cfRule type="cellIs" dxfId="0" priority="1" operator="equal">
      <formula>0</formula>
    </cfRule>
  </conditionalFormatting>
  <dataValidations count="3">
    <dataValidation allowBlank="1" showInputMessage="1" showErrorMessage="1" errorTitle="PERINGATAN !!!" error="MDU / UPAH SALAH BOZ...." sqref="O11:Q11 F21:F33 F40:F46 F48:F50 F52 F54:F58 H14:K75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4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</sheetPr>
  <dimension ref="C1:AD55"/>
  <sheetViews>
    <sheetView showGridLines="0" view="pageBreakPreview" topLeftCell="A28" zoomScale="85" zoomScaleNormal="115" zoomScaleSheetLayoutView="85" workbookViewId="0">
      <selection activeCell="AB53" sqref="AB53:AD53"/>
    </sheetView>
  </sheetViews>
  <sheetFormatPr defaultRowHeight="12"/>
  <cols>
    <col min="1" max="2" width="1.42578125" style="235" customWidth="1"/>
    <col min="3" max="3" width="7.42578125" style="235" customWidth="1"/>
    <col min="4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18" width="5.7109375" style="235" customWidth="1"/>
    <col min="119" max="16384" width="9.140625" style="235"/>
  </cols>
  <sheetData>
    <row r="1" spans="3:30" ht="12.75" thickBot="1"/>
    <row r="2" spans="3:30" ht="12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40" t="s">
        <v>1439</v>
      </c>
      <c r="X2" s="641"/>
      <c r="Y2" s="641"/>
      <c r="Z2" s="641"/>
      <c r="AA2" s="641"/>
      <c r="AB2" s="641"/>
      <c r="AC2" s="641"/>
      <c r="AD2" s="642"/>
    </row>
    <row r="3" spans="3:30">
      <c r="C3" s="238"/>
      <c r="W3" s="643"/>
      <c r="X3" s="644"/>
      <c r="Y3" s="644"/>
      <c r="Z3" s="644"/>
      <c r="AA3" s="644"/>
      <c r="AB3" s="644"/>
      <c r="AC3" s="644"/>
      <c r="AD3" s="645"/>
    </row>
    <row r="4" spans="3:30">
      <c r="C4" s="238"/>
      <c r="W4" s="239" t="s">
        <v>987</v>
      </c>
      <c r="AD4" s="240"/>
    </row>
    <row r="5" spans="3:30">
      <c r="C5" s="238"/>
      <c r="W5" s="241" t="s">
        <v>991</v>
      </c>
      <c r="X5" s="646" t="s">
        <v>990</v>
      </c>
      <c r="Y5" s="646"/>
      <c r="Z5" s="646"/>
      <c r="AA5" s="646" t="s">
        <v>988</v>
      </c>
      <c r="AB5" s="646"/>
      <c r="AC5" s="646" t="s">
        <v>989</v>
      </c>
      <c r="AD5" s="647"/>
    </row>
    <row r="6" spans="3:30">
      <c r="C6" s="238"/>
      <c r="W6" s="241">
        <v>1</v>
      </c>
      <c r="X6" s="646" t="s">
        <v>993</v>
      </c>
      <c r="Y6" s="646"/>
      <c r="Z6" s="646"/>
      <c r="AA6" s="646"/>
      <c r="AB6" s="646"/>
      <c r="AC6" s="646"/>
      <c r="AD6" s="647"/>
    </row>
    <row r="7" spans="3:30">
      <c r="C7" s="238"/>
      <c r="E7" s="488" t="s">
        <v>1626</v>
      </c>
      <c r="W7" s="241">
        <v>2</v>
      </c>
      <c r="X7" s="646" t="s">
        <v>994</v>
      </c>
      <c r="Y7" s="646"/>
      <c r="Z7" s="646"/>
      <c r="AA7" s="646"/>
      <c r="AB7" s="646"/>
      <c r="AC7" s="646"/>
      <c r="AD7" s="647"/>
    </row>
    <row r="8" spans="3:30">
      <c r="C8" s="238"/>
      <c r="W8" s="241">
        <v>3</v>
      </c>
      <c r="X8" s="646" t="s">
        <v>995</v>
      </c>
      <c r="Y8" s="646"/>
      <c r="Z8" s="646"/>
      <c r="AA8" s="646"/>
      <c r="AB8" s="646"/>
      <c r="AC8" s="646"/>
      <c r="AD8" s="647"/>
    </row>
    <row r="9" spans="3:30">
      <c r="C9" s="238"/>
      <c r="W9" s="241">
        <v>4</v>
      </c>
      <c r="X9" s="646" t="s">
        <v>996</v>
      </c>
      <c r="Y9" s="646"/>
      <c r="Z9" s="646"/>
      <c r="AA9" s="646"/>
      <c r="AB9" s="646"/>
      <c r="AC9" s="646"/>
      <c r="AD9" s="647"/>
    </row>
    <row r="10" spans="3:30">
      <c r="C10" s="238"/>
      <c r="W10" s="241">
        <v>5</v>
      </c>
      <c r="X10" s="646" t="s">
        <v>997</v>
      </c>
      <c r="Y10" s="646"/>
      <c r="Z10" s="646"/>
      <c r="AA10" s="646"/>
      <c r="AB10" s="646"/>
      <c r="AC10" s="646"/>
      <c r="AD10" s="647"/>
    </row>
    <row r="11" spans="3:30">
      <c r="C11" s="238"/>
      <c r="W11" s="241">
        <v>6</v>
      </c>
      <c r="X11" s="646" t="s">
        <v>998</v>
      </c>
      <c r="Y11" s="646"/>
      <c r="Z11" s="646"/>
      <c r="AA11" s="646"/>
      <c r="AB11" s="646"/>
      <c r="AC11" s="646"/>
      <c r="AD11" s="647"/>
    </row>
    <row r="12" spans="3:30">
      <c r="C12" s="238"/>
      <c r="W12" s="241">
        <v>7</v>
      </c>
      <c r="X12" s="646" t="s">
        <v>999</v>
      </c>
      <c r="Y12" s="646"/>
      <c r="Z12" s="646"/>
      <c r="AA12" s="646"/>
      <c r="AB12" s="646"/>
      <c r="AC12" s="646"/>
      <c r="AD12" s="647"/>
    </row>
    <row r="13" spans="3:30" ht="12.75" customHeight="1">
      <c r="C13" s="238"/>
      <c r="W13" s="241">
        <v>8</v>
      </c>
      <c r="X13" s="646" t="s">
        <v>1000</v>
      </c>
      <c r="Y13" s="646"/>
      <c r="Z13" s="646"/>
      <c r="AA13" s="646"/>
      <c r="AB13" s="646"/>
      <c r="AC13" s="646"/>
      <c r="AD13" s="647"/>
    </row>
    <row r="14" spans="3:30">
      <c r="C14" s="238"/>
      <c r="W14" s="241">
        <v>9</v>
      </c>
      <c r="X14" s="646" t="s">
        <v>1001</v>
      </c>
      <c r="Y14" s="646"/>
      <c r="Z14" s="646"/>
      <c r="AA14" s="646"/>
      <c r="AB14" s="646"/>
      <c r="AC14" s="646"/>
      <c r="AD14" s="647"/>
    </row>
    <row r="15" spans="3:30">
      <c r="C15" s="238"/>
      <c r="W15" s="241">
        <v>10</v>
      </c>
      <c r="X15" s="646" t="s">
        <v>1010</v>
      </c>
      <c r="Y15" s="646"/>
      <c r="Z15" s="646"/>
      <c r="AA15" s="646"/>
      <c r="AB15" s="646"/>
      <c r="AC15" s="646"/>
      <c r="AD15" s="647"/>
    </row>
    <row r="16" spans="3:30">
      <c r="C16" s="238"/>
      <c r="W16" s="241">
        <v>11</v>
      </c>
      <c r="X16" s="646" t="s">
        <v>1455</v>
      </c>
      <c r="Y16" s="646"/>
      <c r="Z16" s="646"/>
      <c r="AA16" s="646"/>
      <c r="AB16" s="646"/>
      <c r="AC16" s="646"/>
      <c r="AD16" s="647"/>
    </row>
    <row r="17" spans="3:30">
      <c r="C17" s="238"/>
      <c r="S17" s="242"/>
      <c r="W17" s="241">
        <v>12</v>
      </c>
      <c r="X17" s="646" t="s">
        <v>1011</v>
      </c>
      <c r="Y17" s="646"/>
      <c r="Z17" s="646"/>
      <c r="AA17" s="646"/>
      <c r="AB17" s="646"/>
      <c r="AC17" s="646"/>
      <c r="AD17" s="647"/>
    </row>
    <row r="18" spans="3:30">
      <c r="C18" s="243"/>
      <c r="D18" s="244"/>
      <c r="E18" s="244"/>
      <c r="W18" s="241">
        <v>13</v>
      </c>
      <c r="X18" s="646"/>
      <c r="Y18" s="646"/>
      <c r="Z18" s="646"/>
      <c r="AA18" s="646"/>
      <c r="AB18" s="646"/>
      <c r="AC18" s="646"/>
      <c r="AD18" s="647"/>
    </row>
    <row r="19" spans="3:30">
      <c r="C19" s="238"/>
      <c r="W19" s="245"/>
      <c r="X19" s="663"/>
      <c r="Y19" s="663"/>
      <c r="Z19" s="663"/>
      <c r="AA19" s="663"/>
      <c r="AB19" s="663"/>
      <c r="AC19" s="663"/>
      <c r="AD19" s="664"/>
    </row>
    <row r="20" spans="3:30">
      <c r="C20" s="238"/>
      <c r="W20" s="648" t="s">
        <v>992</v>
      </c>
      <c r="X20" s="649"/>
      <c r="Y20" s="649"/>
      <c r="Z20" s="649"/>
      <c r="AA20" s="649"/>
      <c r="AB20" s="649"/>
      <c r="AC20" s="649"/>
      <c r="AD20" s="650"/>
    </row>
    <row r="21" spans="3:30">
      <c r="C21" s="238"/>
      <c r="W21" s="651" t="s">
        <v>985</v>
      </c>
      <c r="X21" s="652"/>
      <c r="Y21" s="652"/>
      <c r="Z21" s="653"/>
      <c r="AA21" s="654" t="s">
        <v>986</v>
      </c>
      <c r="AB21" s="655"/>
      <c r="AC21" s="655"/>
      <c r="AD21" s="656"/>
    </row>
    <row r="22" spans="3:30">
      <c r="C22" s="238"/>
      <c r="W22" s="657"/>
      <c r="X22" s="658"/>
      <c r="Y22" s="490"/>
      <c r="Z22" s="491"/>
      <c r="AA22" s="659"/>
      <c r="AB22" s="660"/>
      <c r="AC22" s="248"/>
      <c r="AD22" s="249"/>
    </row>
    <row r="23" spans="3:30">
      <c r="C23" s="238"/>
      <c r="W23" s="657"/>
      <c r="X23" s="658"/>
      <c r="Y23" s="490"/>
      <c r="Z23" s="491"/>
      <c r="AA23" s="661"/>
      <c r="AB23" s="662"/>
      <c r="AC23" s="248"/>
      <c r="AD23" s="249"/>
    </row>
    <row r="24" spans="3:30">
      <c r="C24" s="238"/>
      <c r="W24" s="667"/>
      <c r="X24" s="668"/>
      <c r="Y24" s="246"/>
      <c r="Z24" s="247"/>
      <c r="AA24" s="669"/>
      <c r="AB24" s="670"/>
      <c r="AC24" s="248"/>
      <c r="AD24" s="249"/>
    </row>
    <row r="25" spans="3:30">
      <c r="C25" s="238"/>
      <c r="W25" s="667"/>
      <c r="X25" s="668"/>
      <c r="Y25" s="246"/>
      <c r="Z25" s="247"/>
      <c r="AA25" s="661"/>
      <c r="AB25" s="662"/>
      <c r="AC25" s="248"/>
      <c r="AD25" s="249"/>
    </row>
    <row r="26" spans="3:30">
      <c r="C26" s="238"/>
      <c r="W26" s="478"/>
      <c r="X26" s="479"/>
      <c r="Y26" s="246"/>
      <c r="Z26" s="247"/>
      <c r="AA26" s="661"/>
      <c r="AB26" s="662"/>
      <c r="AC26" s="248"/>
      <c r="AD26" s="249"/>
    </row>
    <row r="27" spans="3:30">
      <c r="C27" s="238"/>
      <c r="W27" s="478"/>
      <c r="X27" s="479"/>
      <c r="Y27" s="246"/>
      <c r="Z27" s="247"/>
      <c r="AA27" s="665"/>
      <c r="AB27" s="666"/>
      <c r="AC27" s="248"/>
      <c r="AD27" s="249"/>
    </row>
    <row r="28" spans="3:30">
      <c r="C28" s="238"/>
      <c r="W28" s="478"/>
      <c r="X28" s="479"/>
      <c r="Y28" s="246"/>
      <c r="Z28" s="247"/>
      <c r="AA28" s="665"/>
      <c r="AB28" s="666"/>
      <c r="AC28" s="248"/>
      <c r="AD28" s="249"/>
    </row>
    <row r="29" spans="3:30">
      <c r="C29" s="238"/>
      <c r="W29" s="478"/>
      <c r="X29" s="479"/>
      <c r="Y29" s="246"/>
      <c r="Z29" s="247"/>
      <c r="AA29" s="665"/>
      <c r="AB29" s="666"/>
      <c r="AC29" s="248"/>
      <c r="AD29" s="249"/>
    </row>
    <row r="30" spans="3:30" ht="11.25" customHeight="1">
      <c r="C30" s="238"/>
      <c r="W30" s="480"/>
      <c r="X30" s="481"/>
      <c r="Y30" s="246"/>
      <c r="Z30" s="247"/>
      <c r="AA30" s="665"/>
      <c r="AB30" s="666"/>
      <c r="AC30" s="248"/>
      <c r="AD30" s="249"/>
    </row>
    <row r="31" spans="3:30">
      <c r="C31" s="238"/>
      <c r="U31" s="250"/>
      <c r="W31" s="478"/>
      <c r="X31" s="479"/>
      <c r="Y31" s="246"/>
      <c r="Z31" s="247"/>
      <c r="AA31" s="665"/>
      <c r="AB31" s="666"/>
      <c r="AC31" s="248"/>
      <c r="AD31" s="249"/>
    </row>
    <row r="32" spans="3:30">
      <c r="C32" s="238"/>
      <c r="U32" s="250"/>
      <c r="W32" s="478"/>
      <c r="X32" s="479"/>
      <c r="Y32" s="246"/>
      <c r="Z32" s="247"/>
      <c r="AA32" s="665"/>
      <c r="AB32" s="666"/>
      <c r="AC32" s="248"/>
      <c r="AD32" s="249"/>
    </row>
    <row r="33" spans="3:30">
      <c r="C33" s="238"/>
      <c r="W33" s="478"/>
      <c r="X33" s="479"/>
      <c r="Y33" s="246"/>
      <c r="Z33" s="247"/>
      <c r="AA33" s="665"/>
      <c r="AB33" s="666"/>
      <c r="AC33" s="248"/>
      <c r="AD33" s="249"/>
    </row>
    <row r="34" spans="3:30">
      <c r="C34" s="238"/>
      <c r="W34" s="478"/>
      <c r="X34" s="479"/>
      <c r="Y34" s="246"/>
      <c r="Z34" s="247"/>
      <c r="AA34" s="665"/>
      <c r="AB34" s="666"/>
      <c r="AC34" s="248"/>
      <c r="AD34" s="249"/>
    </row>
    <row r="35" spans="3:30">
      <c r="C35" s="238"/>
      <c r="W35" s="667"/>
      <c r="X35" s="680"/>
      <c r="Y35" s="246"/>
      <c r="Z35" s="247"/>
      <c r="AA35" s="665"/>
      <c r="AB35" s="666"/>
      <c r="AC35" s="248"/>
      <c r="AD35" s="249"/>
    </row>
    <row r="36" spans="3:30">
      <c r="C36" s="238"/>
      <c r="W36" s="671"/>
      <c r="X36" s="672"/>
      <c r="Y36" s="246"/>
      <c r="Z36" s="251"/>
      <c r="AA36" s="673"/>
      <c r="AB36" s="666"/>
      <c r="AC36" s="248"/>
      <c r="AD36" s="249"/>
    </row>
    <row r="37" spans="3:30" ht="12.75" customHeight="1">
      <c r="C37" s="238"/>
      <c r="W37" s="674"/>
      <c r="X37" s="675"/>
      <c r="Y37" s="246"/>
      <c r="Z37" s="251"/>
      <c r="AA37" s="676"/>
      <c r="AB37" s="677"/>
      <c r="AC37" s="252"/>
      <c r="AD37" s="253"/>
    </row>
    <row r="38" spans="3:30" ht="12.75" customHeight="1">
      <c r="C38" s="238"/>
      <c r="W38" s="674"/>
      <c r="X38" s="675"/>
      <c r="Y38" s="254"/>
      <c r="Z38" s="251"/>
      <c r="AA38" s="255"/>
      <c r="AB38" s="256"/>
      <c r="AC38" s="252"/>
      <c r="AD38" s="253"/>
    </row>
    <row r="39" spans="3:30" ht="12" customHeight="1">
      <c r="C39" s="238"/>
      <c r="W39" s="674"/>
      <c r="X39" s="675"/>
      <c r="Y39" s="254"/>
      <c r="Z39" s="257"/>
      <c r="AA39" s="678"/>
      <c r="AB39" s="679"/>
      <c r="AC39" s="252"/>
      <c r="AD39" s="253"/>
    </row>
    <row r="40" spans="3:30" ht="12" customHeight="1">
      <c r="C40" s="238"/>
      <c r="W40" s="684"/>
      <c r="X40" s="685"/>
      <c r="Y40" s="254"/>
      <c r="Z40" s="257"/>
      <c r="AA40" s="258"/>
      <c r="AB40" s="259"/>
      <c r="AC40" s="252"/>
      <c r="AD40" s="253"/>
    </row>
    <row r="41" spans="3:30" ht="12" customHeight="1">
      <c r="C41" s="238"/>
      <c r="W41" s="686"/>
      <c r="X41" s="687"/>
      <c r="Y41" s="260"/>
      <c r="Z41" s="261"/>
      <c r="AA41" s="678"/>
      <c r="AB41" s="679"/>
      <c r="AC41" s="252"/>
      <c r="AD41" s="253"/>
    </row>
    <row r="42" spans="3:30" ht="12" customHeight="1">
      <c r="C42" s="238"/>
      <c r="W42" s="688" t="s">
        <v>1456</v>
      </c>
      <c r="X42" s="689"/>
      <c r="Y42" s="689"/>
      <c r="Z42" s="689"/>
      <c r="AA42" s="262"/>
      <c r="AB42" s="262"/>
      <c r="AC42" s="262"/>
      <c r="AD42" s="263"/>
    </row>
    <row r="43" spans="3:30" ht="12" customHeight="1">
      <c r="C43" s="238"/>
      <c r="V43" s="264"/>
      <c r="W43" s="265"/>
      <c r="X43" s="266"/>
      <c r="Y43" s="266"/>
      <c r="Z43" s="266"/>
      <c r="AA43" s="266"/>
      <c r="AB43" s="266"/>
      <c r="AC43" s="266"/>
      <c r="AD43" s="267"/>
    </row>
    <row r="44" spans="3:30">
      <c r="C44" s="268"/>
      <c r="D44" s="269"/>
      <c r="E44" s="269"/>
      <c r="F44" s="269"/>
      <c r="G44" s="269"/>
      <c r="H44" s="269"/>
      <c r="I44" s="269"/>
      <c r="J44" s="269"/>
      <c r="K44" s="269"/>
      <c r="L44" s="269"/>
      <c r="M44" s="269"/>
      <c r="N44" s="269"/>
      <c r="O44" s="269"/>
      <c r="P44" s="269"/>
      <c r="Q44" s="269"/>
      <c r="R44" s="269"/>
      <c r="S44" s="269"/>
      <c r="T44" s="269"/>
      <c r="U44" s="269"/>
      <c r="V44" s="264"/>
      <c r="W44" s="681" t="s">
        <v>11</v>
      </c>
      <c r="X44" s="682"/>
      <c r="Y44" s="646"/>
      <c r="Z44" s="646"/>
      <c r="AA44" s="646"/>
      <c r="AB44" s="646"/>
      <c r="AC44" s="646"/>
      <c r="AD44" s="647"/>
    </row>
    <row r="45" spans="3:30">
      <c r="C45" s="268"/>
      <c r="D45" s="269"/>
      <c r="E45" s="269"/>
      <c r="F45" s="269"/>
      <c r="G45" s="269"/>
      <c r="H45" s="269"/>
      <c r="I45" s="269"/>
      <c r="J45" s="269"/>
      <c r="K45" s="269"/>
      <c r="L45" s="269"/>
      <c r="M45" s="269"/>
      <c r="N45" s="269"/>
      <c r="O45" s="269"/>
      <c r="P45" s="269"/>
      <c r="Q45" s="269"/>
      <c r="R45" s="269"/>
      <c r="S45" s="269"/>
      <c r="T45" s="269"/>
      <c r="U45" s="269"/>
      <c r="V45" s="264"/>
      <c r="W45" s="681" t="s">
        <v>984</v>
      </c>
      <c r="X45" s="682"/>
      <c r="Y45" s="646">
        <v>1</v>
      </c>
      <c r="Z45" s="646"/>
      <c r="AA45" s="646"/>
      <c r="AB45" s="646" t="s">
        <v>12</v>
      </c>
      <c r="AC45" s="646"/>
      <c r="AD45" s="270" t="s">
        <v>13</v>
      </c>
    </row>
    <row r="46" spans="3:30">
      <c r="C46" s="268"/>
      <c r="D46" s="269"/>
      <c r="E46" s="269"/>
      <c r="F46" s="269"/>
      <c r="G46" s="269"/>
      <c r="H46" s="269"/>
      <c r="I46" s="269"/>
      <c r="J46" s="269"/>
      <c r="K46" s="269"/>
      <c r="L46" s="269"/>
      <c r="M46" s="269"/>
      <c r="N46" s="269"/>
      <c r="O46" s="269"/>
      <c r="P46" s="269"/>
      <c r="Q46" s="269"/>
      <c r="R46" s="269"/>
      <c r="S46" s="269"/>
      <c r="T46" s="269"/>
      <c r="U46" s="269"/>
      <c r="V46" s="264"/>
      <c r="W46" s="681" t="s">
        <v>15</v>
      </c>
      <c r="X46" s="682"/>
      <c r="Y46" s="683"/>
      <c r="Z46" s="683"/>
      <c r="AA46" s="683"/>
      <c r="AB46" s="646" t="s">
        <v>16</v>
      </c>
      <c r="AC46" s="646"/>
      <c r="AD46" s="271"/>
    </row>
    <row r="47" spans="3:30">
      <c r="C47" s="268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269"/>
      <c r="T47" s="269"/>
      <c r="U47" s="269"/>
      <c r="V47" s="264"/>
      <c r="W47" s="694" t="s">
        <v>17</v>
      </c>
      <c r="X47" s="694"/>
      <c r="Y47" s="694"/>
      <c r="Z47" s="694"/>
      <c r="AA47" s="694"/>
      <c r="AB47" s="694"/>
      <c r="AC47" s="694"/>
      <c r="AD47" s="695"/>
    </row>
    <row r="48" spans="3:30" ht="12.75" customHeight="1">
      <c r="C48" s="268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269"/>
      <c r="T48" s="269"/>
      <c r="U48" s="269"/>
      <c r="V48" s="264"/>
      <c r="W48" s="696" t="str">
        <f>RAB!G6</f>
        <v>H SUKONO ( PONPES HAJAR ASWAD)</v>
      </c>
      <c r="X48" s="696"/>
      <c r="Y48" s="696"/>
      <c r="Z48" s="696"/>
      <c r="AA48" s="696"/>
      <c r="AB48" s="696"/>
      <c r="AC48" s="696"/>
      <c r="AD48" s="697"/>
    </row>
    <row r="49" spans="3:30">
      <c r="C49" s="268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269"/>
      <c r="T49" s="269"/>
      <c r="U49" s="269"/>
      <c r="V49" s="272"/>
      <c r="W49" s="696"/>
      <c r="X49" s="696"/>
      <c r="Y49" s="696"/>
      <c r="Z49" s="696"/>
      <c r="AA49" s="696"/>
      <c r="AB49" s="696"/>
      <c r="AC49" s="696"/>
      <c r="AD49" s="697"/>
    </row>
    <row r="50" spans="3:30">
      <c r="C50" s="268"/>
      <c r="D50" s="269"/>
      <c r="E50" s="269"/>
      <c r="F50" s="269"/>
      <c r="G50" s="269"/>
      <c r="H50" s="269"/>
      <c r="I50" s="269"/>
      <c r="J50" s="269"/>
      <c r="K50" s="269"/>
      <c r="L50" s="269"/>
      <c r="M50" s="269"/>
      <c r="N50" s="269"/>
      <c r="O50" s="269"/>
      <c r="P50" s="269"/>
      <c r="Q50" s="269"/>
      <c r="R50" s="269"/>
      <c r="S50" s="269"/>
      <c r="T50" s="269"/>
      <c r="U50" s="269"/>
      <c r="V50" s="272"/>
      <c r="W50" s="696"/>
      <c r="X50" s="696"/>
      <c r="Y50" s="696"/>
      <c r="Z50" s="696"/>
      <c r="AA50" s="696"/>
      <c r="AB50" s="696"/>
      <c r="AC50" s="696"/>
      <c r="AD50" s="697"/>
    </row>
    <row r="51" spans="3:30" ht="19.5" customHeight="1">
      <c r="C51" s="268"/>
      <c r="D51" s="269"/>
      <c r="E51" s="269"/>
      <c r="F51" s="269"/>
      <c r="G51" s="269"/>
      <c r="H51" s="269"/>
      <c r="I51" s="269"/>
      <c r="J51" s="269"/>
      <c r="K51" s="269"/>
      <c r="L51" s="269"/>
      <c r="M51" s="269"/>
      <c r="N51" s="269"/>
      <c r="O51" s="269"/>
      <c r="P51" s="269"/>
      <c r="Q51" s="269"/>
      <c r="R51" s="269"/>
      <c r="S51" s="269"/>
      <c r="T51" s="269"/>
      <c r="U51" s="269"/>
      <c r="V51" s="272"/>
      <c r="W51" s="698"/>
      <c r="X51" s="698"/>
      <c r="Y51" s="698"/>
      <c r="Z51" s="698"/>
      <c r="AA51" s="698"/>
      <c r="AB51" s="698"/>
      <c r="AC51" s="698"/>
      <c r="AD51" s="699"/>
    </row>
    <row r="52" spans="3:30">
      <c r="C52" s="268"/>
      <c r="D52" s="269"/>
      <c r="E52" s="269"/>
      <c r="F52" s="269"/>
      <c r="G52" s="269"/>
      <c r="H52" s="269"/>
      <c r="I52" s="269"/>
      <c r="J52" s="269"/>
      <c r="K52" s="269"/>
      <c r="L52" s="269"/>
      <c r="M52" s="269"/>
      <c r="N52" s="269"/>
      <c r="O52" s="269"/>
      <c r="P52" s="269"/>
      <c r="Q52" s="269"/>
      <c r="R52" s="269"/>
      <c r="S52" s="269"/>
      <c r="T52" s="269"/>
      <c r="U52" s="269"/>
      <c r="V52" s="264"/>
      <c r="W52" s="681" t="s">
        <v>18</v>
      </c>
      <c r="X52" s="682"/>
      <c r="Y52" s="646" t="s">
        <v>1631</v>
      </c>
      <c r="Z52" s="646"/>
      <c r="AA52" s="646"/>
      <c r="AB52" s="646"/>
      <c r="AC52" s="646"/>
      <c r="AD52" s="647"/>
    </row>
    <row r="53" spans="3:30">
      <c r="C53" s="268"/>
      <c r="D53" s="269"/>
      <c r="E53" s="269"/>
      <c r="F53" s="269"/>
      <c r="G53" s="269"/>
      <c r="H53" s="269"/>
      <c r="I53" s="269"/>
      <c r="J53" s="269"/>
      <c r="K53" s="269"/>
      <c r="L53" s="269"/>
      <c r="M53" s="269"/>
      <c r="N53" s="269"/>
      <c r="O53" s="269"/>
      <c r="P53" s="269"/>
      <c r="Q53" s="269"/>
      <c r="R53" s="269"/>
      <c r="S53" s="269"/>
      <c r="T53" s="269"/>
      <c r="V53" s="264"/>
      <c r="W53" s="681" t="s">
        <v>19</v>
      </c>
      <c r="X53" s="682"/>
      <c r="Y53" s="646" t="s">
        <v>1632</v>
      </c>
      <c r="Z53" s="646"/>
      <c r="AA53" s="646"/>
      <c r="AB53" s="646"/>
      <c r="AC53" s="646"/>
      <c r="AD53" s="647"/>
    </row>
    <row r="54" spans="3:30" ht="12.75" thickBot="1">
      <c r="C54" s="268"/>
      <c r="D54" s="269"/>
      <c r="E54" s="269"/>
      <c r="F54" s="269"/>
      <c r="G54" s="269"/>
      <c r="H54" s="269"/>
      <c r="I54" s="269"/>
      <c r="J54" s="269"/>
      <c r="K54" s="269"/>
      <c r="L54" s="269"/>
      <c r="M54" s="269"/>
      <c r="N54" s="269"/>
      <c r="O54" s="269"/>
      <c r="P54" s="269"/>
      <c r="Q54" s="269"/>
      <c r="R54" s="269"/>
      <c r="S54" s="269"/>
      <c r="T54" s="269"/>
      <c r="V54" s="264"/>
      <c r="W54" s="681" t="s">
        <v>20</v>
      </c>
      <c r="X54" s="682"/>
      <c r="Y54" s="690" t="s">
        <v>1547</v>
      </c>
      <c r="Z54" s="690"/>
      <c r="AA54" s="690"/>
      <c r="AB54" s="646"/>
      <c r="AC54" s="646"/>
      <c r="AD54" s="647"/>
    </row>
    <row r="55" spans="3:30" ht="12.75" thickBot="1">
      <c r="C55" s="273"/>
      <c r="D55" s="274"/>
      <c r="E55" s="274"/>
      <c r="F55" s="274"/>
      <c r="G55" s="274"/>
      <c r="H55" s="274"/>
      <c r="I55" s="274"/>
      <c r="J55" s="274"/>
      <c r="K55" s="274"/>
      <c r="L55" s="274"/>
      <c r="M55" s="274"/>
      <c r="N55" s="274"/>
      <c r="O55" s="274"/>
      <c r="P55" s="274"/>
      <c r="Q55" s="274"/>
      <c r="R55" s="274"/>
      <c r="S55" s="274"/>
      <c r="T55" s="274"/>
      <c r="U55" s="275"/>
      <c r="V55" s="276"/>
      <c r="W55" s="691" t="s">
        <v>21</v>
      </c>
      <c r="X55" s="692"/>
      <c r="Y55" s="690" t="s">
        <v>1633</v>
      </c>
      <c r="Z55" s="690"/>
      <c r="AA55" s="690"/>
      <c r="AB55" s="690"/>
      <c r="AC55" s="690"/>
      <c r="AD55" s="693"/>
    </row>
  </sheetData>
  <mergeCells count="101">
    <mergeCell ref="W54:X54"/>
    <mergeCell ref="AB54:AD54"/>
    <mergeCell ref="W55:X55"/>
    <mergeCell ref="AB55:AD55"/>
    <mergeCell ref="W47:AD47"/>
    <mergeCell ref="W48:AD51"/>
    <mergeCell ref="W52:X52"/>
    <mergeCell ref="AB52:AD52"/>
    <mergeCell ref="W53:X53"/>
    <mergeCell ref="AB53:AD53"/>
    <mergeCell ref="Y54:AA54"/>
    <mergeCell ref="Y55:AA55"/>
    <mergeCell ref="Y52:AA52"/>
    <mergeCell ref="Y53:AA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AA30:AB30"/>
    <mergeCell ref="AA31:AB31"/>
    <mergeCell ref="AA32:AB32"/>
    <mergeCell ref="AA27:AB27"/>
    <mergeCell ref="AA28:AB28"/>
    <mergeCell ref="AA29:AB29"/>
    <mergeCell ref="W24:X24"/>
    <mergeCell ref="AA24:AB24"/>
    <mergeCell ref="W25:X25"/>
    <mergeCell ref="AA25:AB25"/>
    <mergeCell ref="AA26:AB26"/>
    <mergeCell ref="W20:AD20"/>
    <mergeCell ref="W21:Z21"/>
    <mergeCell ref="AA21:AD21"/>
    <mergeCell ref="W22:X22"/>
    <mergeCell ref="AA22:AB22"/>
    <mergeCell ref="W23:X23"/>
    <mergeCell ref="AA23:AB23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70866141732283472" right="0.23622047244094491" top="0.43307086614173229" bottom="0.43307086614173229" header="0" footer="0"/>
  <pageSetup paperSize="9" scale="7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zoomScale="55" zoomScaleNormal="55" zoomScaleSheetLayoutView="55" workbookViewId="0">
      <selection activeCell="Z32" sqref="Z32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700" t="s">
        <v>1528</v>
      </c>
      <c r="E4" s="701"/>
      <c r="F4" s="701"/>
      <c r="G4" s="701"/>
      <c r="H4" s="701"/>
      <c r="I4" s="701"/>
      <c r="J4" s="701"/>
      <c r="K4" s="701"/>
      <c r="L4" s="701"/>
      <c r="M4" s="701"/>
      <c r="N4" s="701"/>
      <c r="O4" s="701"/>
      <c r="P4" s="701"/>
      <c r="Q4" s="701"/>
      <c r="R4" s="701"/>
      <c r="S4" s="701"/>
      <c r="T4" s="701"/>
      <c r="U4" s="701"/>
      <c r="V4" s="701"/>
      <c r="W4" s="701"/>
      <c r="X4" s="701"/>
      <c r="Y4" s="701"/>
      <c r="Z4" s="701"/>
      <c r="AA4" s="701"/>
      <c r="AB4" s="701"/>
      <c r="AC4" s="702"/>
      <c r="AD4" s="217"/>
      <c r="AE4" s="216"/>
      <c r="AF4" s="216"/>
    </row>
    <row r="5" spans="2:32" ht="13.5" customHeight="1">
      <c r="B5" s="215"/>
      <c r="C5" s="215"/>
      <c r="D5" s="703"/>
      <c r="E5" s="704"/>
      <c r="F5" s="704"/>
      <c r="G5" s="704"/>
      <c r="H5" s="704"/>
      <c r="I5" s="704"/>
      <c r="J5" s="704"/>
      <c r="K5" s="704"/>
      <c r="L5" s="704"/>
      <c r="M5" s="704"/>
      <c r="N5" s="704"/>
      <c r="O5" s="704"/>
      <c r="P5" s="704"/>
      <c r="Q5" s="704"/>
      <c r="R5" s="704"/>
      <c r="S5" s="704"/>
      <c r="T5" s="704"/>
      <c r="U5" s="704"/>
      <c r="V5" s="704"/>
      <c r="W5" s="704"/>
      <c r="X5" s="704"/>
      <c r="Y5" s="704"/>
      <c r="Z5" s="704"/>
      <c r="AA5" s="704"/>
      <c r="AB5" s="704"/>
      <c r="AC5" s="705"/>
      <c r="AD5" s="217"/>
      <c r="AE5" s="216"/>
      <c r="AF5" s="216"/>
    </row>
    <row r="6" spans="2:32" ht="12.75" customHeight="1">
      <c r="B6" s="215"/>
      <c r="C6" s="215"/>
      <c r="D6" s="703"/>
      <c r="E6" s="704"/>
      <c r="F6" s="704"/>
      <c r="G6" s="704"/>
      <c r="H6" s="704"/>
      <c r="I6" s="704"/>
      <c r="J6" s="704"/>
      <c r="K6" s="704"/>
      <c r="L6" s="704"/>
      <c r="M6" s="704"/>
      <c r="N6" s="704"/>
      <c r="O6" s="704"/>
      <c r="P6" s="704"/>
      <c r="Q6" s="704"/>
      <c r="R6" s="704"/>
      <c r="S6" s="704"/>
      <c r="T6" s="704"/>
      <c r="U6" s="704"/>
      <c r="V6" s="704"/>
      <c r="W6" s="704"/>
      <c r="X6" s="704"/>
      <c r="Y6" s="704"/>
      <c r="Z6" s="704"/>
      <c r="AA6" s="704"/>
      <c r="AB6" s="704"/>
      <c r="AC6" s="705"/>
      <c r="AE6" s="216"/>
      <c r="AF6" s="216"/>
    </row>
    <row r="7" spans="2:32" ht="12.75" customHeight="1" thickBot="1">
      <c r="B7" s="215"/>
      <c r="C7" s="215"/>
      <c r="D7" s="706"/>
      <c r="E7" s="707"/>
      <c r="F7" s="707"/>
      <c r="G7" s="707"/>
      <c r="H7" s="707"/>
      <c r="I7" s="707"/>
      <c r="J7" s="707"/>
      <c r="K7" s="707"/>
      <c r="L7" s="707"/>
      <c r="M7" s="707"/>
      <c r="N7" s="707"/>
      <c r="O7" s="707"/>
      <c r="P7" s="707"/>
      <c r="Q7" s="707"/>
      <c r="R7" s="707"/>
      <c r="S7" s="707"/>
      <c r="T7" s="707"/>
      <c r="U7" s="707"/>
      <c r="V7" s="707"/>
      <c r="W7" s="707"/>
      <c r="X7" s="707"/>
      <c r="Y7" s="707"/>
      <c r="Z7" s="707"/>
      <c r="AA7" s="707"/>
      <c r="AB7" s="707"/>
      <c r="AC7" s="708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2" zoomScale="55" zoomScaleNormal="40" zoomScaleSheetLayoutView="55" workbookViewId="0">
      <selection activeCell="L25" sqref="L25"/>
    </sheetView>
  </sheetViews>
  <sheetFormatPr defaultRowHeight="12.75"/>
  <cols>
    <col min="1" max="1" width="1.7109375" style="423" customWidth="1"/>
    <col min="2" max="2" width="10.7109375" style="423" customWidth="1"/>
    <col min="3" max="3" width="2.5703125" style="423" customWidth="1"/>
    <col min="4" max="20" width="9.140625" style="423"/>
    <col min="21" max="21" width="14.5703125" style="423" customWidth="1"/>
    <col min="22" max="22" width="3.140625" style="423" customWidth="1"/>
    <col min="23" max="26" width="9.140625" style="423"/>
    <col min="27" max="27" width="2.85546875" style="423" customWidth="1"/>
    <col min="28" max="30" width="4.7109375" style="423" customWidth="1"/>
    <col min="31" max="31" width="1.7109375" style="423" customWidth="1"/>
    <col min="32" max="16384" width="9.140625" style="423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704" t="s">
        <v>1527</v>
      </c>
      <c r="D3" s="704"/>
      <c r="E3" s="704"/>
      <c r="F3" s="704"/>
      <c r="G3" s="704"/>
      <c r="H3" s="704"/>
      <c r="I3" s="704"/>
      <c r="J3" s="704"/>
      <c r="K3" s="704"/>
      <c r="L3" s="704"/>
      <c r="M3" s="704"/>
      <c r="N3" s="704"/>
      <c r="O3" s="704"/>
      <c r="P3" s="704"/>
      <c r="Q3" s="704"/>
      <c r="R3" s="704"/>
      <c r="S3" s="704"/>
      <c r="T3" s="704"/>
      <c r="U3" s="704"/>
      <c r="V3" s="704"/>
      <c r="W3" s="182"/>
      <c r="X3" s="434"/>
      <c r="Y3" s="434"/>
      <c r="Z3" s="434"/>
      <c r="AA3" s="434"/>
      <c r="AB3" s="434"/>
      <c r="AC3" s="424"/>
    </row>
    <row r="4" spans="1:29" ht="18.75" customHeight="1">
      <c r="A4" s="181"/>
      <c r="C4" s="704"/>
      <c r="D4" s="704"/>
      <c r="E4" s="704"/>
      <c r="F4" s="704"/>
      <c r="G4" s="704"/>
      <c r="H4" s="704"/>
      <c r="I4" s="704"/>
      <c r="J4" s="704"/>
      <c r="K4" s="704"/>
      <c r="L4" s="704"/>
      <c r="M4" s="704"/>
      <c r="N4" s="704"/>
      <c r="O4" s="704"/>
      <c r="P4" s="704"/>
      <c r="Q4" s="704"/>
      <c r="R4" s="704"/>
      <c r="S4" s="704"/>
      <c r="T4" s="704"/>
      <c r="U4" s="704"/>
      <c r="V4" s="704"/>
      <c r="W4" s="182"/>
      <c r="X4" s="434"/>
      <c r="Y4" s="434"/>
      <c r="Z4" s="434"/>
      <c r="AA4" s="434"/>
      <c r="AB4" s="434"/>
      <c r="AC4" s="424"/>
    </row>
    <row r="5" spans="1:29" ht="12.75" customHeight="1">
      <c r="A5" s="181"/>
      <c r="C5" s="425"/>
      <c r="W5" s="182"/>
    </row>
    <row r="6" spans="1:29" ht="12.75" customHeight="1">
      <c r="A6" s="181"/>
      <c r="C6" s="709" t="str">
        <f>GAMBAR!E7</f>
        <v>KOORDINAT : -6.897017, 110.622835</v>
      </c>
      <c r="D6" s="709"/>
      <c r="E6" s="709"/>
      <c r="F6" s="709"/>
      <c r="G6" s="709"/>
      <c r="H6" s="709"/>
      <c r="I6" s="709"/>
      <c r="J6" s="709"/>
      <c r="K6" s="709"/>
      <c r="L6" s="709"/>
      <c r="M6" s="709"/>
      <c r="W6" s="182"/>
      <c r="Y6" s="426"/>
      <c r="Z6" s="426"/>
      <c r="AA6" s="426"/>
      <c r="AB6" s="427"/>
      <c r="AC6" s="427"/>
    </row>
    <row r="7" spans="1:29" ht="18" customHeight="1">
      <c r="A7" s="181"/>
      <c r="C7" s="709"/>
      <c r="D7" s="709"/>
      <c r="E7" s="709"/>
      <c r="F7" s="709"/>
      <c r="G7" s="709"/>
      <c r="H7" s="709"/>
      <c r="I7" s="709"/>
      <c r="J7" s="709"/>
      <c r="K7" s="709"/>
      <c r="L7" s="709"/>
      <c r="M7" s="709"/>
      <c r="W7" s="182"/>
      <c r="Y7" s="426"/>
      <c r="Z7" s="426"/>
      <c r="AA7" s="426"/>
      <c r="AB7" s="427"/>
      <c r="AC7" s="427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28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29"/>
      <c r="S54" s="429"/>
      <c r="T54" s="429"/>
      <c r="U54" s="430"/>
      <c r="V54" s="430"/>
      <c r="W54" s="183"/>
      <c r="X54" s="430"/>
      <c r="Y54" s="430"/>
      <c r="Z54" s="430"/>
      <c r="AA54" s="430"/>
      <c r="AB54" s="430"/>
      <c r="AC54" s="430"/>
      <c r="AD54" s="430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35"/>
      <c r="S55" s="436"/>
      <c r="T55" s="436"/>
      <c r="U55" s="186"/>
      <c r="V55" s="187"/>
      <c r="W55" s="188"/>
      <c r="X55" s="430"/>
      <c r="Y55" s="430"/>
      <c r="Z55" s="430"/>
      <c r="AA55" s="431"/>
      <c r="AB55" s="431"/>
      <c r="AC55" s="431"/>
      <c r="AD55" s="431"/>
    </row>
    <row r="56" spans="1:30">
      <c r="U56" s="430"/>
      <c r="V56" s="431"/>
      <c r="W56" s="430"/>
      <c r="X56" s="430"/>
      <c r="Y56" s="430"/>
      <c r="Z56" s="430"/>
      <c r="AA56" s="431"/>
      <c r="AB56" s="430"/>
      <c r="AC56" s="430"/>
      <c r="AD56" s="430"/>
    </row>
    <row r="57" spans="1:30">
      <c r="U57" s="430"/>
      <c r="V57" s="431"/>
      <c r="W57" s="430"/>
      <c r="X57" s="430"/>
      <c r="Y57" s="430"/>
      <c r="Z57" s="430"/>
      <c r="AA57" s="430"/>
      <c r="AB57" s="430"/>
      <c r="AC57" s="430"/>
      <c r="AD57" s="430"/>
    </row>
    <row r="58" spans="1:30">
      <c r="U58" s="430"/>
      <c r="V58" s="431"/>
      <c r="W58" s="430"/>
      <c r="X58" s="430"/>
      <c r="Y58" s="430"/>
      <c r="Z58" s="430"/>
      <c r="AA58" s="430"/>
      <c r="AB58" s="430"/>
      <c r="AC58" s="430"/>
      <c r="AD58" s="430"/>
    </row>
    <row r="59" spans="1:30">
      <c r="U59" s="430"/>
      <c r="V59" s="431"/>
      <c r="W59" s="430"/>
      <c r="X59" s="430"/>
      <c r="Y59" s="430"/>
      <c r="Z59" s="430"/>
      <c r="AA59" s="430"/>
      <c r="AB59" s="430"/>
      <c r="AC59" s="430"/>
      <c r="AD59" s="430"/>
    </row>
    <row r="60" spans="1:30">
      <c r="U60" s="430"/>
      <c r="V60" s="431"/>
      <c r="W60" s="430"/>
      <c r="X60" s="430"/>
      <c r="Y60" s="430"/>
      <c r="Z60" s="430"/>
      <c r="AA60" s="431"/>
      <c r="AB60" s="430"/>
      <c r="AC60" s="430"/>
      <c r="AD60" s="430"/>
    </row>
    <row r="61" spans="1:30">
      <c r="U61" s="430"/>
      <c r="V61" s="431"/>
      <c r="W61" s="430"/>
      <c r="X61" s="430"/>
      <c r="Y61" s="430"/>
      <c r="Z61" s="430"/>
      <c r="AA61" s="430"/>
      <c r="AB61" s="430"/>
      <c r="AC61" s="430"/>
      <c r="AD61" s="430"/>
    </row>
    <row r="62" spans="1:30">
      <c r="U62" s="430"/>
      <c r="V62" s="431"/>
      <c r="W62" s="430"/>
      <c r="X62" s="430"/>
      <c r="Y62" s="430"/>
      <c r="Z62" s="430"/>
      <c r="AA62" s="430"/>
      <c r="AB62" s="430"/>
      <c r="AC62" s="430"/>
      <c r="AD62" s="430"/>
    </row>
    <row r="63" spans="1:30">
      <c r="U63" s="430"/>
      <c r="V63" s="431"/>
      <c r="W63" s="430"/>
      <c r="X63" s="430"/>
      <c r="Y63" s="430"/>
      <c r="Z63" s="430"/>
      <c r="AA63" s="430"/>
      <c r="AB63" s="430"/>
      <c r="AC63" s="430"/>
      <c r="AD63" s="430"/>
    </row>
    <row r="64" spans="1:30">
      <c r="U64" s="430"/>
      <c r="V64" s="431"/>
      <c r="W64" s="430"/>
      <c r="X64" s="430"/>
      <c r="Y64" s="430"/>
      <c r="Z64" s="430"/>
      <c r="AA64" s="430"/>
      <c r="AB64" s="430"/>
      <c r="AC64" s="430"/>
      <c r="AD64" s="430"/>
    </row>
    <row r="65" spans="5:30">
      <c r="U65" s="430"/>
      <c r="V65" s="431"/>
      <c r="W65" s="430"/>
      <c r="X65" s="430"/>
      <c r="Y65" s="430"/>
      <c r="Z65" s="430"/>
      <c r="AA65" s="430"/>
      <c r="AB65" s="430"/>
      <c r="AC65" s="430"/>
      <c r="AD65" s="430"/>
    </row>
    <row r="66" spans="5:30" ht="6" customHeight="1"/>
    <row r="73" spans="5:30">
      <c r="M73" s="432"/>
    </row>
    <row r="74" spans="5:30" ht="15" customHeight="1">
      <c r="E74" s="433"/>
      <c r="M74" s="432"/>
    </row>
    <row r="75" spans="5:30" ht="15" customHeight="1">
      <c r="E75" s="433"/>
      <c r="M75" s="432"/>
    </row>
    <row r="76" spans="5:30" ht="15" customHeight="1">
      <c r="E76" s="433"/>
      <c r="M76" s="432"/>
    </row>
    <row r="77" spans="5:30" ht="15" customHeight="1">
      <c r="E77" s="433"/>
      <c r="M77" s="432"/>
    </row>
    <row r="78" spans="5:30" ht="15" customHeight="1">
      <c r="E78" s="433"/>
      <c r="M78" s="432"/>
    </row>
    <row r="79" spans="5:30" ht="15" customHeight="1">
      <c r="E79" s="433"/>
      <c r="M79" s="432"/>
    </row>
    <row r="80" spans="5:30" ht="15" customHeight="1">
      <c r="E80" s="433"/>
      <c r="M80" s="432"/>
    </row>
    <row r="81" spans="5:13" ht="15" customHeight="1">
      <c r="E81" s="433"/>
      <c r="M81" s="432"/>
    </row>
    <row r="82" spans="5:13" ht="15" customHeight="1">
      <c r="E82" s="433"/>
      <c r="M82" s="432"/>
    </row>
    <row r="83" spans="5:13" ht="15" customHeight="1">
      <c r="E83" s="433"/>
      <c r="M83" s="432"/>
    </row>
    <row r="84" spans="5:13" ht="15" customHeight="1">
      <c r="E84" s="433"/>
      <c r="M84" s="432"/>
    </row>
    <row r="85" spans="5:13" ht="15" customHeight="1">
      <c r="E85" s="433"/>
      <c r="M85" s="432"/>
    </row>
    <row r="86" spans="5:13" ht="15" customHeight="1">
      <c r="E86" s="433"/>
      <c r="M86" s="432"/>
    </row>
    <row r="87" spans="5:13" ht="15" customHeight="1">
      <c r="E87" s="433"/>
      <c r="M87" s="432"/>
    </row>
    <row r="88" spans="5:13" ht="15" customHeight="1">
      <c r="E88" s="433"/>
      <c r="M88" s="432"/>
    </row>
    <row r="89" spans="5:13" ht="15" customHeight="1">
      <c r="E89" s="433"/>
      <c r="M89" s="432"/>
    </row>
    <row r="90" spans="5:13" ht="15" customHeight="1">
      <c r="E90" s="433"/>
      <c r="M90" s="432"/>
    </row>
    <row r="91" spans="5:13" ht="15" customHeight="1">
      <c r="E91" s="433"/>
      <c r="M91" s="432"/>
    </row>
    <row r="92" spans="5:13" ht="15" customHeight="1">
      <c r="E92" s="433"/>
      <c r="M92" s="432"/>
    </row>
    <row r="93" spans="5:13" ht="15" customHeight="1">
      <c r="E93" s="433"/>
      <c r="M93" s="432"/>
    </row>
    <row r="94" spans="5:13" ht="15" customHeight="1">
      <c r="E94" s="433"/>
      <c r="M94" s="432"/>
    </row>
    <row r="95" spans="5:13" ht="15" customHeight="1">
      <c r="E95" s="433"/>
      <c r="M95" s="432"/>
    </row>
    <row r="96" spans="5:13" ht="15" customHeight="1">
      <c r="E96" s="433"/>
    </row>
    <row r="97" spans="5:5" ht="15" customHeight="1">
      <c r="E97" s="433"/>
    </row>
    <row r="98" spans="5:5" ht="15" customHeight="1">
      <c r="E98" s="433"/>
    </row>
    <row r="99" spans="5:5" ht="15" customHeight="1">
      <c r="E99" s="433"/>
    </row>
    <row r="100" spans="5:5" ht="15" customHeight="1">
      <c r="E100" s="433"/>
    </row>
    <row r="101" spans="5:5" ht="15" customHeight="1">
      <c r="E101" s="433"/>
    </row>
    <row r="102" spans="5:5" ht="15" customHeight="1">
      <c r="E102" s="433"/>
    </row>
    <row r="103" spans="5:5" ht="15" customHeight="1">
      <c r="E103" s="433"/>
    </row>
    <row r="104" spans="5:5" ht="15" customHeight="1">
      <c r="E104" s="433"/>
    </row>
    <row r="105" spans="5:5" ht="15" customHeight="1">
      <c r="E105" s="433"/>
    </row>
    <row r="106" spans="5:5" ht="15" customHeight="1">
      <c r="E106" s="433"/>
    </row>
    <row r="107" spans="5:5" ht="15" customHeight="1">
      <c r="E107" s="433"/>
    </row>
    <row r="108" spans="5:5" ht="15" customHeight="1">
      <c r="E108" s="433"/>
    </row>
    <row r="109" spans="5:5" ht="15" customHeight="1">
      <c r="E109" s="433"/>
    </row>
    <row r="110" spans="5:5" ht="15" customHeight="1">
      <c r="E110" s="433"/>
    </row>
    <row r="111" spans="5:5" ht="15" customHeight="1">
      <c r="E111" s="433"/>
    </row>
    <row r="112" spans="5:5" ht="15" customHeight="1">
      <c r="E112" s="433"/>
    </row>
    <row r="113" spans="5:5" ht="15" customHeight="1">
      <c r="E113" s="433"/>
    </row>
    <row r="114" spans="5:5" ht="15" customHeight="1">
      <c r="E114" s="433"/>
    </row>
    <row r="115" spans="5:5" ht="15" customHeight="1">
      <c r="E115" s="433"/>
    </row>
    <row r="116" spans="5:5" ht="15" customHeight="1">
      <c r="E116" s="433"/>
    </row>
    <row r="117" spans="5:5" ht="15" customHeight="1">
      <c r="E117" s="433"/>
    </row>
    <row r="118" spans="5:5" ht="15" customHeight="1">
      <c r="E118" s="433"/>
    </row>
    <row r="119" spans="5:5" ht="15" customHeight="1">
      <c r="E119" s="433"/>
    </row>
    <row r="120" spans="5:5">
      <c r="E120" s="433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55">
        <v>1</v>
      </c>
    </row>
    <row r="2" spans="1:11" ht="48" customHeight="1">
      <c r="A2" s="455">
        <v>3</v>
      </c>
    </row>
    <row r="4" spans="1:11" ht="48" customHeight="1">
      <c r="C4" s="455">
        <v>1</v>
      </c>
    </row>
    <row r="5" spans="1:11" ht="48" customHeight="1">
      <c r="C5" s="455">
        <v>3</v>
      </c>
    </row>
    <row r="7" spans="1:11" ht="48" customHeight="1">
      <c r="E7" s="455">
        <v>1</v>
      </c>
    </row>
    <row r="8" spans="1:11" ht="48" customHeight="1">
      <c r="E8" s="455">
        <v>3</v>
      </c>
    </row>
    <row r="10" spans="1:11" ht="48" customHeight="1">
      <c r="G10" s="455">
        <v>3</v>
      </c>
    </row>
    <row r="11" spans="1:11" ht="48" customHeight="1">
      <c r="G11" s="455">
        <v>1</v>
      </c>
    </row>
    <row r="13" spans="1:11" ht="48" customHeight="1">
      <c r="I13" s="455">
        <v>3</v>
      </c>
    </row>
    <row r="14" spans="1:11" ht="48" customHeight="1">
      <c r="I14" s="455">
        <v>1</v>
      </c>
    </row>
    <row r="16" spans="1:11" ht="48" customHeight="1">
      <c r="K16" s="455">
        <v>3</v>
      </c>
    </row>
    <row r="17" spans="11:21" ht="48" customHeight="1">
      <c r="K17" s="455">
        <v>1</v>
      </c>
    </row>
    <row r="19" spans="11:21" ht="48" customHeight="1">
      <c r="M19" s="455">
        <v>3</v>
      </c>
    </row>
    <row r="20" spans="11:21" ht="48" customHeight="1">
      <c r="M20" s="455">
        <v>1</v>
      </c>
    </row>
    <row r="22" spans="11:21" ht="48" customHeight="1">
      <c r="O22" s="455">
        <v>3</v>
      </c>
    </row>
    <row r="23" spans="11:21" ht="48" customHeight="1">
      <c r="O23" s="455">
        <v>1</v>
      </c>
    </row>
    <row r="25" spans="11:21" ht="57" customHeight="1">
      <c r="Q25" s="455">
        <v>3</v>
      </c>
    </row>
    <row r="26" spans="11:21" ht="57" customHeight="1">
      <c r="Q26" s="455">
        <v>1</v>
      </c>
    </row>
    <row r="28" spans="11:21" ht="57" customHeight="1">
      <c r="S28" s="455">
        <v>3</v>
      </c>
    </row>
    <row r="29" spans="11:21" ht="57" customHeight="1">
      <c r="S29" s="455">
        <v>1</v>
      </c>
    </row>
    <row r="31" spans="11:21" ht="57" customHeight="1">
      <c r="U31" s="455">
        <v>3</v>
      </c>
    </row>
    <row r="32" spans="11:21" ht="57" customHeight="1">
      <c r="U32" s="455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2023-08-31T02:46:15Z</cp:lastPrinted>
  <dcterms:created xsi:type="dcterms:W3CDTF">2011-02-06T11:57:38Z</dcterms:created>
  <dcterms:modified xsi:type="dcterms:W3CDTF">2023-08-31T02:51:26Z</dcterms:modified>
</cp:coreProperties>
</file>